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'Jerry'!$A$1:$H$448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<sst xmlns="http://schemas.openxmlformats.org/spreadsheetml/2006/main" count="99" uniqueCount="99">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</sst>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42373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ROUND(11.09,5)</f>
        <v>11.09</v>
      </c>
      <c r="D14" s="26">
        <f>F14</f>
        <v>11.09</v>
      </c>
      <c r="E14" s="26">
        <f>F14</f>
        <v>11.09</v>
      </c>
      <c r="F14" s="26">
        <f>ROUND(11.09,5)</f>
        <v>11.09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ROUND(9.625,5)</f>
        <v>9.625</v>
      </c>
      <c r="D16" s="26">
        <f>F16</f>
        <v>9.625</v>
      </c>
      <c r="E16" s="26">
        <f>F16</f>
        <v>9.625</v>
      </c>
      <c r="F16" s="26">
        <f>ROUND(9.625,5)</f>
        <v>9.625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ROUND(9.71,3)</f>
        <v>9.71</v>
      </c>
      <c r="D18" s="27">
        <f>F18</f>
        <v>9.71</v>
      </c>
      <c r="E18" s="27">
        <f>F18</f>
        <v>9.71</v>
      </c>
      <c r="F18" s="27">
        <f>ROUND(9.71,3)</f>
        <v>9.71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ROUND(8.495,3)</f>
        <v>8.495</v>
      </c>
      <c r="D24" s="27">
        <f>F24</f>
        <v>8.495</v>
      </c>
      <c r="E24" s="27">
        <f>F24</f>
        <v>8.495</v>
      </c>
      <c r="F24" s="27">
        <f>ROUND(8.495,3)</f>
        <v>8.495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ROUND(8.935,3)</f>
        <v>8.935</v>
      </c>
      <c r="D26" s="27">
        <f>F26</f>
        <v>8.935</v>
      </c>
      <c r="E26" s="27">
        <f>F26</f>
        <v>8.935</v>
      </c>
      <c r="F26" s="27">
        <f>ROUND(8.935,3)</f>
        <v>8.935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ROUND(9.215,3)</f>
        <v>9.215</v>
      </c>
      <c r="D28" s="27">
        <f>F28</f>
        <v>9.215</v>
      </c>
      <c r="E28" s="27">
        <f>F28</f>
        <v>9.215</v>
      </c>
      <c r="F28" s="27">
        <f>ROUND(9.215,3)</f>
        <v>9.215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ROUND(9.38,3)</f>
        <v>9.38</v>
      </c>
      <c r="D30" s="27">
        <f>F30</f>
        <v>9.38</v>
      </c>
      <c r="E30" s="27">
        <f>F30</f>
        <v>9.38</v>
      </c>
      <c r="F30" s="27">
        <f>ROUND(9.38,3)</f>
        <v>9.38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ROUND(10.175,3)</f>
        <v>10.175</v>
      </c>
      <c r="D32" s="27">
        <f>F32</f>
        <v>10.175</v>
      </c>
      <c r="E32" s="27">
        <f>F32</f>
        <v>10.175</v>
      </c>
      <c r="F32" s="27">
        <f>ROUND(10.175,3)</f>
        <v>10.175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ROUND(10.125,3)</f>
        <v>10.125</v>
      </c>
      <c r="D40" s="27">
        <f>F40</f>
        <v>10.125</v>
      </c>
      <c r="E40" s="27">
        <f>F40</f>
        <v>10.125</v>
      </c>
      <c r="F40" s="27">
        <f>ROUND(10.125,3)</f>
        <v>10.125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121.6016</v>
      </c>
      <c r="E42" s="26">
        <f>F42</f>
        <v>121.6016</v>
      </c>
      <c r="F42" s="26">
        <f>ROUND(121.6016,5)</f>
        <v>121.6016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123.77545</v>
      </c>
      <c r="E43" s="26">
        <f>F43</f>
        <v>123.77545</v>
      </c>
      <c r="F43" s="26">
        <f>ROUND(123.77545,5)</f>
        <v>123.77545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124.93641</v>
      </c>
      <c r="E44" s="26">
        <f>F44</f>
        <v>124.93641</v>
      </c>
      <c r="F44" s="26">
        <f>ROUND(124.93641,5)</f>
        <v>124.93641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127.42996</v>
      </c>
      <c r="E45" s="26">
        <f>F45</f>
        <v>127.42996</v>
      </c>
      <c r="F45" s="26">
        <f>ROUND(127.42996,5)</f>
        <v>127.42996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130.11796</v>
      </c>
      <c r="E46" s="26">
        <f>F46</f>
        <v>130.11796</v>
      </c>
      <c r="F46" s="26">
        <f>ROUND(130.11796,5)</f>
        <v>130.11796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ROUND(10.11,5)</f>
        <v>10.11</v>
      </c>
      <c r="D48" s="26">
        <f>F48</f>
        <v>10.14413</v>
      </c>
      <c r="E48" s="26">
        <f>F48</f>
        <v>10.14413</v>
      </c>
      <c r="F48" s="26">
        <f>ROUND(10.14413,5)</f>
        <v>10.14413</v>
      </c>
      <c r="G48" s="24"/>
      <c r="H48" s="36"/>
    </row>
    <row r="49" spans="1:8" ht="12.75" customHeight="1">
      <c r="A49" s="22">
        <v>42495</v>
      </c>
      <c r="B49" s="22"/>
      <c r="C49" s="26">
        <f>ROUND(10.11,5)</f>
        <v>10.11</v>
      </c>
      <c r="D49" s="26">
        <f>F49</f>
        <v>10.2356</v>
      </c>
      <c r="E49" s="26">
        <f>F49</f>
        <v>10.2356</v>
      </c>
      <c r="F49" s="26">
        <f>ROUND(10.2356,5)</f>
        <v>10.2356</v>
      </c>
      <c r="G49" s="24"/>
      <c r="H49" s="36"/>
    </row>
    <row r="50" spans="1:8" ht="12.75" customHeight="1">
      <c r="A50" s="22">
        <v>42586</v>
      </c>
      <c r="B50" s="22"/>
      <c r="C50" s="26">
        <f>ROUND(10.11,5)</f>
        <v>10.11</v>
      </c>
      <c r="D50" s="26">
        <f>F50</f>
        <v>10.31667</v>
      </c>
      <c r="E50" s="26">
        <f>F50</f>
        <v>10.31667</v>
      </c>
      <c r="F50" s="26">
        <f>ROUND(10.31667,5)</f>
        <v>10.31667</v>
      </c>
      <c r="G50" s="24"/>
      <c r="H50" s="36"/>
    </row>
    <row r="51" spans="1:8" ht="12.75" customHeight="1">
      <c r="A51" s="22">
        <v>42677</v>
      </c>
      <c r="B51" s="22"/>
      <c r="C51" s="26">
        <f>ROUND(10.11,5)</f>
        <v>10.11</v>
      </c>
      <c r="D51" s="26">
        <f>F51</f>
        <v>10.38131</v>
      </c>
      <c r="E51" s="26">
        <f>F51</f>
        <v>10.38131</v>
      </c>
      <c r="F51" s="26">
        <f>ROUND(10.38131,5)</f>
        <v>10.38131</v>
      </c>
      <c r="G51" s="24"/>
      <c r="H51" s="36"/>
    </row>
    <row r="52" spans="1:8" ht="12.75" customHeight="1">
      <c r="A52" s="22">
        <v>42768</v>
      </c>
      <c r="B52" s="22"/>
      <c r="C52" s="26">
        <f>ROUND(10.11,5)</f>
        <v>10.11</v>
      </c>
      <c r="D52" s="26">
        <f>F52</f>
        <v>10.43879</v>
      </c>
      <c r="E52" s="26">
        <f>F52</f>
        <v>10.43879</v>
      </c>
      <c r="F52" s="26">
        <f>ROUND(10.43879,5)</f>
        <v>10.43879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ROUND(10.195,5)</f>
        <v>10.195</v>
      </c>
      <c r="D54" s="26">
        <f>F54</f>
        <v>10.22856</v>
      </c>
      <c r="E54" s="26">
        <f>F54</f>
        <v>10.22856</v>
      </c>
      <c r="F54" s="26">
        <f>ROUND(10.22856,5)</f>
        <v>10.22856</v>
      </c>
      <c r="G54" s="24"/>
      <c r="H54" s="36"/>
    </row>
    <row r="55" spans="1:8" ht="12.75" customHeight="1">
      <c r="A55" s="22">
        <v>42495</v>
      </c>
      <c r="B55" s="22"/>
      <c r="C55" s="26">
        <f>ROUND(10.195,5)</f>
        <v>10.195</v>
      </c>
      <c r="D55" s="26">
        <f>F55</f>
        <v>10.31718</v>
      </c>
      <c r="E55" s="26">
        <f>F55</f>
        <v>10.31718</v>
      </c>
      <c r="F55" s="26">
        <f>ROUND(10.31718,5)</f>
        <v>10.31718</v>
      </c>
      <c r="G55" s="24"/>
      <c r="H55" s="36"/>
    </row>
    <row r="56" spans="1:8" ht="12.75" customHeight="1">
      <c r="A56" s="22">
        <v>42586</v>
      </c>
      <c r="B56" s="22"/>
      <c r="C56" s="26">
        <f>ROUND(10.195,5)</f>
        <v>10.195</v>
      </c>
      <c r="D56" s="26">
        <f>F56</f>
        <v>10.3941</v>
      </c>
      <c r="E56" s="26">
        <f>F56</f>
        <v>10.3941</v>
      </c>
      <c r="F56" s="26">
        <f>ROUND(10.3941,5)</f>
        <v>10.3941</v>
      </c>
      <c r="G56" s="24"/>
      <c r="H56" s="36"/>
    </row>
    <row r="57" spans="1:8" ht="12.75" customHeight="1">
      <c r="A57" s="22">
        <v>42677</v>
      </c>
      <c r="B57" s="22"/>
      <c r="C57" s="26">
        <f>ROUND(10.195,5)</f>
        <v>10.195</v>
      </c>
      <c r="D57" s="26">
        <f>F57</f>
        <v>10.46093</v>
      </c>
      <c r="E57" s="26">
        <f>F57</f>
        <v>10.46093</v>
      </c>
      <c r="F57" s="26">
        <f>ROUND(10.46093,5)</f>
        <v>10.46093</v>
      </c>
      <c r="G57" s="24"/>
      <c r="H57" s="36"/>
    </row>
    <row r="58" spans="1:8" ht="12.75" customHeight="1">
      <c r="A58" s="22">
        <v>42768</v>
      </c>
      <c r="B58" s="22"/>
      <c r="C58" s="26">
        <f>ROUND(10.195,5)</f>
        <v>10.195</v>
      </c>
      <c r="D58" s="26">
        <f>F58</f>
        <v>10.51999</v>
      </c>
      <c r="E58" s="26">
        <f>F58</f>
        <v>10.51999</v>
      </c>
      <c r="F58" s="26">
        <f>ROUND(10.51999,5)</f>
        <v>10.51999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ROUND(100.40118,5)</f>
        <v>100.40118</v>
      </c>
      <c r="D60" s="26">
        <f>F60</f>
        <v>101.03716</v>
      </c>
      <c r="E60" s="26">
        <f>F60</f>
        <v>101.03716</v>
      </c>
      <c r="F60" s="26">
        <f>ROUND(101.03716,5)</f>
        <v>101.03716</v>
      </c>
      <c r="G60" s="24"/>
      <c r="H60" s="36"/>
    </row>
    <row r="61" spans="1:8" ht="12.75" customHeight="1">
      <c r="A61" s="22">
        <v>42495</v>
      </c>
      <c r="B61" s="22"/>
      <c r="C61" s="26">
        <f>ROUND(100.40118,5)</f>
        <v>100.40118</v>
      </c>
      <c r="D61" s="26">
        <f>F61</f>
        <v>101.86793</v>
      </c>
      <c r="E61" s="26">
        <f>F61</f>
        <v>101.86793</v>
      </c>
      <c r="F61" s="26">
        <f>ROUND(101.86793,5)</f>
        <v>101.86793</v>
      </c>
      <c r="G61" s="24"/>
      <c r="H61" s="36"/>
    </row>
    <row r="62" spans="1:8" ht="12.75" customHeight="1">
      <c r="A62" s="22">
        <v>42586</v>
      </c>
      <c r="B62" s="22"/>
      <c r="C62" s="26">
        <f>ROUND(100.40118,5)</f>
        <v>100.40118</v>
      </c>
      <c r="D62" s="26">
        <f>F62</f>
        <v>103.85125</v>
      </c>
      <c r="E62" s="26">
        <f>F62</f>
        <v>103.85125</v>
      </c>
      <c r="F62" s="26">
        <f>ROUND(103.85125,5)</f>
        <v>103.85125</v>
      </c>
      <c r="G62" s="24"/>
      <c r="H62" s="36"/>
    </row>
    <row r="63" spans="1:8" ht="12.75" customHeight="1">
      <c r="A63" s="22">
        <v>42677</v>
      </c>
      <c r="B63" s="22"/>
      <c r="C63" s="26">
        <f>ROUND(100.40118,5)</f>
        <v>100.40118</v>
      </c>
      <c r="D63" s="26">
        <f>F63</f>
        <v>104.90808</v>
      </c>
      <c r="E63" s="26">
        <f>F63</f>
        <v>104.90808</v>
      </c>
      <c r="F63" s="26">
        <f>ROUND(104.90808,5)</f>
        <v>104.90808</v>
      </c>
      <c r="G63" s="24"/>
      <c r="H63" s="36"/>
    </row>
    <row r="64" spans="1:8" ht="12.75" customHeight="1">
      <c r="A64" s="22">
        <v>42768</v>
      </c>
      <c r="B64" s="22"/>
      <c r="C64" s="26">
        <f>ROUND(100.40118,5)</f>
        <v>100.40118</v>
      </c>
      <c r="D64" s="26">
        <f>F64</f>
        <v>107.12118</v>
      </c>
      <c r="E64" s="26">
        <f>F64</f>
        <v>107.12118</v>
      </c>
      <c r="F64" s="26">
        <f>ROUND(107.12118,5)</f>
        <v>107.12118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ROUND(10.295,5)</f>
        <v>10.295</v>
      </c>
      <c r="D66" s="26">
        <f>F66</f>
        <v>10.32701</v>
      </c>
      <c r="E66" s="26">
        <f>F66</f>
        <v>10.32701</v>
      </c>
      <c r="F66" s="26">
        <f>ROUND(10.32701,5)</f>
        <v>10.32701</v>
      </c>
      <c r="G66" s="24"/>
      <c r="H66" s="36"/>
    </row>
    <row r="67" spans="1:8" ht="12.75" customHeight="1">
      <c r="A67" s="22">
        <v>42495</v>
      </c>
      <c r="B67" s="22"/>
      <c r="C67" s="26">
        <f>ROUND(10.295,5)</f>
        <v>10.295</v>
      </c>
      <c r="D67" s="26">
        <f>F67</f>
        <v>10.4125</v>
      </c>
      <c r="E67" s="26">
        <f>F67</f>
        <v>10.4125</v>
      </c>
      <c r="F67" s="26">
        <f>ROUND(10.4125,5)</f>
        <v>10.4125</v>
      </c>
      <c r="G67" s="24"/>
      <c r="H67" s="36"/>
    </row>
    <row r="68" spans="1:8" ht="12.75" customHeight="1">
      <c r="A68" s="22">
        <v>42586</v>
      </c>
      <c r="B68" s="22"/>
      <c r="C68" s="26">
        <f>ROUND(10.295,5)</f>
        <v>10.295</v>
      </c>
      <c r="D68" s="26">
        <f>F68</f>
        <v>10.48868</v>
      </c>
      <c r="E68" s="26">
        <f>F68</f>
        <v>10.48868</v>
      </c>
      <c r="F68" s="26">
        <f>ROUND(10.48868,5)</f>
        <v>10.48868</v>
      </c>
      <c r="G68" s="24"/>
      <c r="H68" s="36"/>
    </row>
    <row r="69" spans="1:8" ht="12.75" customHeight="1">
      <c r="A69" s="22">
        <v>42677</v>
      </c>
      <c r="B69" s="22"/>
      <c r="C69" s="26">
        <f>ROUND(10.295,5)</f>
        <v>10.295</v>
      </c>
      <c r="D69" s="26">
        <f>F69</f>
        <v>10.54977</v>
      </c>
      <c r="E69" s="26">
        <f>F69</f>
        <v>10.54977</v>
      </c>
      <c r="F69" s="26">
        <f>ROUND(10.54977,5)</f>
        <v>10.54977</v>
      </c>
      <c r="G69" s="24"/>
      <c r="H69" s="36"/>
    </row>
    <row r="70" spans="1:8" ht="12.75" customHeight="1">
      <c r="A70" s="22">
        <v>42768</v>
      </c>
      <c r="B70" s="22"/>
      <c r="C70" s="26">
        <f>ROUND(10.295,5)</f>
        <v>10.295</v>
      </c>
      <c r="D70" s="26">
        <f>F70</f>
        <v>10.60455</v>
      </c>
      <c r="E70" s="26">
        <f>F70</f>
        <v>10.60455</v>
      </c>
      <c r="F70" s="26">
        <f>ROUND(10.60455,5)</f>
        <v>10.60455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125.94537</v>
      </c>
      <c r="E72" s="26">
        <f>F72</f>
        <v>125.94537</v>
      </c>
      <c r="F72" s="26">
        <f>ROUND(125.94537,5)</f>
        <v>125.94537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128.19688</v>
      </c>
      <c r="E73" s="26">
        <f>F73</f>
        <v>128.19688</v>
      </c>
      <c r="F73" s="26">
        <f>ROUND(128.19688,5)</f>
        <v>128.19688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129.28785</v>
      </c>
      <c r="E74" s="26">
        <f>F74</f>
        <v>129.28785</v>
      </c>
      <c r="F74" s="26">
        <f>ROUND(129.28785,5)</f>
        <v>129.28785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131.86835</v>
      </c>
      <c r="E75" s="26">
        <f>F75</f>
        <v>131.86835</v>
      </c>
      <c r="F75" s="26">
        <f>ROUND(131.86835,5)</f>
        <v>131.86835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134.65006</v>
      </c>
      <c r="E76" s="26">
        <f>F76</f>
        <v>134.65006</v>
      </c>
      <c r="F76" s="26">
        <f>ROUND(134.65006,5)</f>
        <v>134.65006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ROUND(10.385,5)</f>
        <v>10.385</v>
      </c>
      <c r="D78" s="26">
        <f>F78</f>
        <v>10.41739</v>
      </c>
      <c r="E78" s="26">
        <f>F78</f>
        <v>10.41739</v>
      </c>
      <c r="F78" s="26">
        <f>ROUND(10.41739,5)</f>
        <v>10.41739</v>
      </c>
      <c r="G78" s="24"/>
      <c r="H78" s="36"/>
    </row>
    <row r="79" spans="1:8" ht="12.75" customHeight="1">
      <c r="A79" s="22">
        <v>42495</v>
      </c>
      <c r="B79" s="22"/>
      <c r="C79" s="26">
        <f>ROUND(10.385,5)</f>
        <v>10.385</v>
      </c>
      <c r="D79" s="26">
        <f>F79</f>
        <v>10.50395</v>
      </c>
      <c r="E79" s="26">
        <f>F79</f>
        <v>10.50395</v>
      </c>
      <c r="F79" s="26">
        <f>ROUND(10.50395,5)</f>
        <v>10.50395</v>
      </c>
      <c r="G79" s="24"/>
      <c r="H79" s="36"/>
    </row>
    <row r="80" spans="1:8" ht="12.75" customHeight="1">
      <c r="A80" s="22">
        <v>42586</v>
      </c>
      <c r="B80" s="22"/>
      <c r="C80" s="26">
        <f>ROUND(10.385,5)</f>
        <v>10.385</v>
      </c>
      <c r="D80" s="26">
        <f>F80</f>
        <v>10.58147</v>
      </c>
      <c r="E80" s="26">
        <f>F80</f>
        <v>10.58147</v>
      </c>
      <c r="F80" s="26">
        <f>ROUND(10.58147,5)</f>
        <v>10.58147</v>
      </c>
      <c r="G80" s="24"/>
      <c r="H80" s="36"/>
    </row>
    <row r="81" spans="1:8" ht="12.75" customHeight="1">
      <c r="A81" s="22">
        <v>42677</v>
      </c>
      <c r="B81" s="22"/>
      <c r="C81" s="26">
        <f>ROUND(10.385,5)</f>
        <v>10.385</v>
      </c>
      <c r="D81" s="26">
        <f>F81</f>
        <v>10.64402</v>
      </c>
      <c r="E81" s="26">
        <f>F81</f>
        <v>10.64402</v>
      </c>
      <c r="F81" s="26">
        <f>ROUND(10.64402,5)</f>
        <v>10.64402</v>
      </c>
      <c r="G81" s="24"/>
      <c r="H81" s="36"/>
    </row>
    <row r="82" spans="1:8" ht="12.75" customHeight="1">
      <c r="A82" s="22">
        <v>42768</v>
      </c>
      <c r="B82" s="22"/>
      <c r="C82" s="26">
        <f>ROUND(10.385,5)</f>
        <v>10.385</v>
      </c>
      <c r="D82" s="26">
        <f>F82</f>
        <v>10.7005</v>
      </c>
      <c r="E82" s="26">
        <f>F82</f>
        <v>10.7005</v>
      </c>
      <c r="F82" s="26">
        <f>ROUND(10.7005,5)</f>
        <v>10.7005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ROUND(10.355,5)</f>
        <v>10.355</v>
      </c>
      <c r="D84" s="26">
        <f>F84</f>
        <v>10.38604</v>
      </c>
      <c r="E84" s="26">
        <f>F84</f>
        <v>10.38604</v>
      </c>
      <c r="F84" s="26">
        <f>ROUND(10.38604,5)</f>
        <v>10.38604</v>
      </c>
      <c r="G84" s="24"/>
      <c r="H84" s="36"/>
    </row>
    <row r="85" spans="1:8" ht="12.75" customHeight="1">
      <c r="A85" s="22">
        <v>42495</v>
      </c>
      <c r="B85" s="22"/>
      <c r="C85" s="26">
        <f>ROUND(10.355,5)</f>
        <v>10.355</v>
      </c>
      <c r="D85" s="26">
        <f>F85</f>
        <v>10.46887</v>
      </c>
      <c r="E85" s="26">
        <f>F85</f>
        <v>10.46887</v>
      </c>
      <c r="F85" s="26">
        <f>ROUND(10.46887,5)</f>
        <v>10.46887</v>
      </c>
      <c r="G85" s="24"/>
      <c r="H85" s="36"/>
    </row>
    <row r="86" spans="1:8" ht="12.75" customHeight="1">
      <c r="A86" s="22">
        <v>42586</v>
      </c>
      <c r="B86" s="22"/>
      <c r="C86" s="26">
        <f>ROUND(10.355,5)</f>
        <v>10.355</v>
      </c>
      <c r="D86" s="26">
        <f>F86</f>
        <v>10.54281</v>
      </c>
      <c r="E86" s="26">
        <f>F86</f>
        <v>10.54281</v>
      </c>
      <c r="F86" s="26">
        <f>ROUND(10.54281,5)</f>
        <v>10.54281</v>
      </c>
      <c r="G86" s="24"/>
      <c r="H86" s="36"/>
    </row>
    <row r="87" spans="1:8" ht="12.75" customHeight="1">
      <c r="A87" s="22">
        <v>42677</v>
      </c>
      <c r="B87" s="22"/>
      <c r="C87" s="26">
        <f>ROUND(10.355,5)</f>
        <v>10.355</v>
      </c>
      <c r="D87" s="26">
        <f>F87</f>
        <v>10.60219</v>
      </c>
      <c r="E87" s="26">
        <f>F87</f>
        <v>10.60219</v>
      </c>
      <c r="F87" s="26">
        <f>ROUND(10.60219,5)</f>
        <v>10.60219</v>
      </c>
      <c r="G87" s="24"/>
      <c r="H87" s="36"/>
    </row>
    <row r="88" spans="1:8" ht="12.75" customHeight="1">
      <c r="A88" s="22">
        <v>42768</v>
      </c>
      <c r="B88" s="22"/>
      <c r="C88" s="26">
        <f>ROUND(10.355,5)</f>
        <v>10.355</v>
      </c>
      <c r="D88" s="26">
        <f>F88</f>
        <v>10.65555</v>
      </c>
      <c r="E88" s="26">
        <f>F88</f>
        <v>10.65555</v>
      </c>
      <c r="F88" s="26">
        <f>ROUND(10.65555,5)</f>
        <v>10.65555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ROUND(125.28509,5)</f>
        <v>125.28509</v>
      </c>
      <c r="D90" s="26">
        <f>F90</f>
        <v>126.07868</v>
      </c>
      <c r="E90" s="26">
        <f>F90</f>
        <v>126.07868</v>
      </c>
      <c r="F90" s="26">
        <f>ROUND(126.07868,5)</f>
        <v>126.07868</v>
      </c>
      <c r="G90" s="24"/>
      <c r="H90" s="36"/>
    </row>
    <row r="91" spans="1:8" ht="12.75" customHeight="1">
      <c r="A91" s="22">
        <v>42495</v>
      </c>
      <c r="B91" s="22"/>
      <c r="C91" s="26">
        <f>ROUND(125.28509,5)</f>
        <v>125.28509</v>
      </c>
      <c r="D91" s="26">
        <f>F91</f>
        <v>126.90272</v>
      </c>
      <c r="E91" s="26">
        <f>F91</f>
        <v>126.90272</v>
      </c>
      <c r="F91" s="26">
        <f>ROUND(126.90272,5)</f>
        <v>126.90272</v>
      </c>
      <c r="G91" s="24"/>
      <c r="H91" s="36"/>
    </row>
    <row r="92" spans="1:8" ht="12.75" customHeight="1">
      <c r="A92" s="22">
        <v>42586</v>
      </c>
      <c r="B92" s="22"/>
      <c r="C92" s="26">
        <f>ROUND(125.28509,5)</f>
        <v>125.28509</v>
      </c>
      <c r="D92" s="26">
        <f>F92</f>
        <v>129.37401</v>
      </c>
      <c r="E92" s="26">
        <f>F92</f>
        <v>129.37401</v>
      </c>
      <c r="F92" s="26">
        <f>ROUND(129.37401,5)</f>
        <v>129.37401</v>
      </c>
      <c r="G92" s="24"/>
      <c r="H92" s="36"/>
    </row>
    <row r="93" spans="1:8" ht="12.75" customHeight="1">
      <c r="A93" s="22">
        <v>42677</v>
      </c>
      <c r="B93" s="22"/>
      <c r="C93" s="26">
        <f>ROUND(125.28509,5)</f>
        <v>125.28509</v>
      </c>
      <c r="D93" s="26">
        <f>F93</f>
        <v>130.45244</v>
      </c>
      <c r="E93" s="26">
        <f>F93</f>
        <v>130.45244</v>
      </c>
      <c r="F93" s="26">
        <f>ROUND(130.45244,5)</f>
        <v>130.45244</v>
      </c>
      <c r="G93" s="24"/>
      <c r="H93" s="36"/>
    </row>
    <row r="94" spans="1:8" ht="12.75" customHeight="1">
      <c r="A94" s="22">
        <v>42768</v>
      </c>
      <c r="B94" s="22"/>
      <c r="C94" s="26">
        <f>ROUND(125.28509,5)</f>
        <v>125.28509</v>
      </c>
      <c r="D94" s="26">
        <f>F94</f>
        <v>133.20495</v>
      </c>
      <c r="E94" s="26">
        <f>F94</f>
        <v>133.20495</v>
      </c>
      <c r="F94" s="26">
        <f>ROUND(133.20495,5)</f>
        <v>133.20495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ROUND(2.05,5)</f>
        <v>2.05</v>
      </c>
      <c r="D96" s="26">
        <f>F96</f>
        <v>134.20963</v>
      </c>
      <c r="E96" s="26">
        <f>F96</f>
        <v>134.20963</v>
      </c>
      <c r="F96" s="26">
        <f>ROUND(134.20963,5)</f>
        <v>134.20963</v>
      </c>
      <c r="G96" s="24"/>
      <c r="H96" s="36"/>
    </row>
    <row r="97" spans="1:8" ht="12.75" customHeight="1">
      <c r="A97" s="22">
        <v>42495</v>
      </c>
      <c r="B97" s="22"/>
      <c r="C97" s="26">
        <f>ROUND(2.05,5)</f>
        <v>2.05</v>
      </c>
      <c r="D97" s="26">
        <f>F97</f>
        <v>136.60901</v>
      </c>
      <c r="E97" s="26">
        <f>F97</f>
        <v>136.60901</v>
      </c>
      <c r="F97" s="26">
        <f>ROUND(136.60901,5)</f>
        <v>136.60901</v>
      </c>
      <c r="G97" s="24"/>
      <c r="H97" s="36"/>
    </row>
    <row r="98" spans="1:8" ht="12.75" customHeight="1">
      <c r="A98" s="22">
        <v>42586</v>
      </c>
      <c r="B98" s="22"/>
      <c r="C98" s="26">
        <f>ROUND(2.05,5)</f>
        <v>2.05</v>
      </c>
      <c r="D98" s="26">
        <f>F98</f>
        <v>137.70387</v>
      </c>
      <c r="E98" s="26">
        <f>F98</f>
        <v>137.70387</v>
      </c>
      <c r="F98" s="26">
        <f>ROUND(137.70387,5)</f>
        <v>137.70387</v>
      </c>
      <c r="G98" s="24"/>
      <c r="H98" s="36"/>
    </row>
    <row r="99" spans="1:8" ht="12.75" customHeight="1">
      <c r="A99" s="22">
        <v>42677</v>
      </c>
      <c r="B99" s="22"/>
      <c r="C99" s="26">
        <f>ROUND(2.05,5)</f>
        <v>2.05</v>
      </c>
      <c r="D99" s="26">
        <f>F99</f>
        <v>140.4521</v>
      </c>
      <c r="E99" s="26">
        <f>F99</f>
        <v>140.4521</v>
      </c>
      <c r="F99" s="26">
        <f>ROUND(140.4521,5)</f>
        <v>140.4521</v>
      </c>
      <c r="G99" s="24"/>
      <c r="H99" s="36"/>
    </row>
    <row r="100" spans="1:8" ht="12.75" customHeight="1">
      <c r="A100" s="22">
        <v>42768</v>
      </c>
      <c r="B100" s="22"/>
      <c r="C100" s="26">
        <f>ROUND(2.05,5)</f>
        <v>2.05</v>
      </c>
      <c r="D100" s="26">
        <f>F100</f>
        <v>143.41464</v>
      </c>
      <c r="E100" s="26">
        <f>F100</f>
        <v>143.41464</v>
      </c>
      <c r="F100" s="26">
        <f>ROUND(143.41464,5)</f>
        <v>143.41464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126.29346</v>
      </c>
      <c r="E102" s="26">
        <f>F102</f>
        <v>126.29346</v>
      </c>
      <c r="F102" s="26">
        <f>ROUND(126.29346,5)</f>
        <v>126.29346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126.97594</v>
      </c>
      <c r="E103" s="26">
        <f>F103</f>
        <v>126.97594</v>
      </c>
      <c r="F103" s="26">
        <f>ROUND(126.97594,5)</f>
        <v>126.97594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129.4487</v>
      </c>
      <c r="E104" s="26">
        <f>F104</f>
        <v>129.4487</v>
      </c>
      <c r="F104" s="26">
        <f>ROUND(129.4487,5)</f>
        <v>129.4487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132.03192</v>
      </c>
      <c r="E105" s="26">
        <f>F105</f>
        <v>132.03192</v>
      </c>
      <c r="F105" s="26">
        <f>ROUND(132.03192,5)</f>
        <v>132.03192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134.81662</v>
      </c>
      <c r="E106" s="26">
        <f>F106</f>
        <v>134.81662</v>
      </c>
      <c r="F106" s="26">
        <f>ROUND(134.81662,5)</f>
        <v>134.81662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ROUND(11.09,5)</f>
        <v>11.09</v>
      </c>
      <c r="D108" s="26">
        <f>F108</f>
        <v>11.13375</v>
      </c>
      <c r="E108" s="26">
        <f>F108</f>
        <v>11.13375</v>
      </c>
      <c r="F108" s="26">
        <f>ROUND(11.13375,5)</f>
        <v>11.13375</v>
      </c>
      <c r="G108" s="24"/>
      <c r="H108" s="36"/>
    </row>
    <row r="109" spans="1:8" ht="12.75" customHeight="1">
      <c r="A109" s="22">
        <v>42495</v>
      </c>
      <c r="B109" s="22"/>
      <c r="C109" s="26">
        <f>ROUND(11.09,5)</f>
        <v>11.09</v>
      </c>
      <c r="D109" s="26">
        <f>F109</f>
        <v>11.24776</v>
      </c>
      <c r="E109" s="26">
        <f>F109</f>
        <v>11.24776</v>
      </c>
      <c r="F109" s="26">
        <f>ROUND(11.24776,5)</f>
        <v>11.24776</v>
      </c>
      <c r="G109" s="24"/>
      <c r="H109" s="36"/>
    </row>
    <row r="110" spans="1:8" ht="12.75" customHeight="1">
      <c r="A110" s="22">
        <v>42586</v>
      </c>
      <c r="B110" s="22"/>
      <c r="C110" s="26">
        <f>ROUND(11.09,5)</f>
        <v>11.09</v>
      </c>
      <c r="D110" s="26">
        <f>F110</f>
        <v>11.35084</v>
      </c>
      <c r="E110" s="26">
        <f>F110</f>
        <v>11.35084</v>
      </c>
      <c r="F110" s="26">
        <f>ROUND(11.35084,5)</f>
        <v>11.35084</v>
      </c>
      <c r="G110" s="24"/>
      <c r="H110" s="36"/>
    </row>
    <row r="111" spans="1:8" ht="12.75" customHeight="1">
      <c r="A111" s="22">
        <v>42677</v>
      </c>
      <c r="B111" s="22"/>
      <c r="C111" s="26">
        <f>ROUND(11.09,5)</f>
        <v>11.09</v>
      </c>
      <c r="D111" s="26">
        <f>F111</f>
        <v>11.44613</v>
      </c>
      <c r="E111" s="26">
        <f>F111</f>
        <v>11.44613</v>
      </c>
      <c r="F111" s="26">
        <f>ROUND(11.44613,5)</f>
        <v>11.44613</v>
      </c>
      <c r="G111" s="24"/>
      <c r="H111" s="36"/>
    </row>
    <row r="112" spans="1:8" ht="12.75" customHeight="1">
      <c r="A112" s="22">
        <v>42768</v>
      </c>
      <c r="B112" s="22"/>
      <c r="C112" s="26">
        <f>ROUND(11.09,5)</f>
        <v>11.09</v>
      </c>
      <c r="D112" s="26">
        <f>F112</f>
        <v>11.53734</v>
      </c>
      <c r="E112" s="26">
        <f>F112</f>
        <v>11.53734</v>
      </c>
      <c r="F112" s="26">
        <f>ROUND(11.53734,5)</f>
        <v>11.53734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ROUND(11.225,5)</f>
        <v>11.225</v>
      </c>
      <c r="D114" s="26">
        <f>F114</f>
        <v>11.26697</v>
      </c>
      <c r="E114" s="26">
        <f>F114</f>
        <v>11.26697</v>
      </c>
      <c r="F114" s="26">
        <f>ROUND(11.26697,5)</f>
        <v>11.26697</v>
      </c>
      <c r="G114" s="24"/>
      <c r="H114" s="36"/>
    </row>
    <row r="115" spans="1:8" ht="12.75" customHeight="1">
      <c r="A115" s="22">
        <v>42495</v>
      </c>
      <c r="B115" s="22"/>
      <c r="C115" s="26">
        <f>ROUND(11.225,5)</f>
        <v>11.225</v>
      </c>
      <c r="D115" s="26">
        <f>F115</f>
        <v>11.38108</v>
      </c>
      <c r="E115" s="26">
        <f>F115</f>
        <v>11.38108</v>
      </c>
      <c r="F115" s="26">
        <f>ROUND(11.38108,5)</f>
        <v>11.38108</v>
      </c>
      <c r="G115" s="24"/>
      <c r="H115" s="36"/>
    </row>
    <row r="116" spans="1:8" ht="12.75" customHeight="1">
      <c r="A116" s="22">
        <v>42586</v>
      </c>
      <c r="B116" s="22"/>
      <c r="C116" s="26">
        <f>ROUND(11.225,5)</f>
        <v>11.225</v>
      </c>
      <c r="D116" s="26">
        <f>F116</f>
        <v>11.4835</v>
      </c>
      <c r="E116" s="26">
        <f>F116</f>
        <v>11.4835</v>
      </c>
      <c r="F116" s="26">
        <f>ROUND(11.4835,5)</f>
        <v>11.4835</v>
      </c>
      <c r="G116" s="24"/>
      <c r="H116" s="36"/>
    </row>
    <row r="117" spans="1:8" ht="12.75" customHeight="1">
      <c r="A117" s="22">
        <v>42677</v>
      </c>
      <c r="B117" s="22"/>
      <c r="C117" s="26">
        <f>ROUND(11.225,5)</f>
        <v>11.225</v>
      </c>
      <c r="D117" s="26">
        <f>F117</f>
        <v>11.57795</v>
      </c>
      <c r="E117" s="26">
        <f>F117</f>
        <v>11.57795</v>
      </c>
      <c r="F117" s="26">
        <f>ROUND(11.57795,5)</f>
        <v>11.57795</v>
      </c>
      <c r="G117" s="24"/>
      <c r="H117" s="36"/>
    </row>
    <row r="118" spans="1:8" ht="12.75" customHeight="1">
      <c r="A118" s="22">
        <v>42768</v>
      </c>
      <c r="B118" s="22"/>
      <c r="C118" s="26">
        <f>ROUND(11.225,5)</f>
        <v>11.225</v>
      </c>
      <c r="D118" s="26">
        <f>F118</f>
        <v>11.66516</v>
      </c>
      <c r="E118" s="26">
        <f>F118</f>
        <v>11.66516</v>
      </c>
      <c r="F118" s="26">
        <f>ROUND(11.66516,5)</f>
        <v>11.66516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ROUND(147.6007176,5)</f>
        <v>147.60072</v>
      </c>
      <c r="D120" s="26">
        <f>F120</f>
        <v>146.9975</v>
      </c>
      <c r="E120" s="26">
        <f>F120</f>
        <v>146.9975</v>
      </c>
      <c r="F120" s="26">
        <f>ROUND(146.9975,5)</f>
        <v>146.9975</v>
      </c>
      <c r="G120" s="24"/>
      <c r="H120" s="36"/>
    </row>
    <row r="121" spans="1:8" ht="12.75" customHeight="1">
      <c r="A121" s="22">
        <v>42495</v>
      </c>
      <c r="B121" s="22"/>
      <c r="C121" s="26">
        <f>ROUND(147.6007176,5)</f>
        <v>147.60072</v>
      </c>
      <c r="D121" s="26">
        <f>F121</f>
        <v>149.62535</v>
      </c>
      <c r="E121" s="26">
        <f>F121</f>
        <v>149.62535</v>
      </c>
      <c r="F121" s="26">
        <f>ROUND(149.62535,5)</f>
        <v>149.62535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ROUND(9.625,5)</f>
        <v>9.625</v>
      </c>
      <c r="D123" s="26">
        <f>F123</f>
        <v>9.66983</v>
      </c>
      <c r="E123" s="26">
        <f>F123</f>
        <v>9.66983</v>
      </c>
      <c r="F123" s="26">
        <f>ROUND(9.66983,5)</f>
        <v>9.66983</v>
      </c>
      <c r="G123" s="24"/>
      <c r="H123" s="36"/>
    </row>
    <row r="124" spans="1:8" ht="12.75" customHeight="1">
      <c r="A124" s="22">
        <v>42495</v>
      </c>
      <c r="B124" s="22"/>
      <c r="C124" s="26">
        <f>ROUND(9.625,5)</f>
        <v>9.625</v>
      </c>
      <c r="D124" s="26">
        <f>F124</f>
        <v>9.77976</v>
      </c>
      <c r="E124" s="26">
        <f>F124</f>
        <v>9.77976</v>
      </c>
      <c r="F124" s="26">
        <f>ROUND(9.77976,5)</f>
        <v>9.77976</v>
      </c>
      <c r="G124" s="24"/>
      <c r="H124" s="36"/>
    </row>
    <row r="125" spans="1:8" ht="12.75" customHeight="1">
      <c r="A125" s="22">
        <v>42586</v>
      </c>
      <c r="B125" s="22"/>
      <c r="C125" s="26">
        <f>ROUND(9.625,5)</f>
        <v>9.625</v>
      </c>
      <c r="D125" s="26">
        <f>F125</f>
        <v>9.8728</v>
      </c>
      <c r="E125" s="26">
        <f>F125</f>
        <v>9.8728</v>
      </c>
      <c r="F125" s="26">
        <f>ROUND(9.8728,5)</f>
        <v>9.8728</v>
      </c>
      <c r="G125" s="24"/>
      <c r="H125" s="36"/>
    </row>
    <row r="126" spans="1:8" ht="12.75" customHeight="1">
      <c r="A126" s="22">
        <v>42677</v>
      </c>
      <c r="B126" s="22"/>
      <c r="C126" s="26">
        <f>ROUND(9.625,5)</f>
        <v>9.625</v>
      </c>
      <c r="D126" s="26">
        <f>F126</f>
        <v>9.95786</v>
      </c>
      <c r="E126" s="26">
        <f>F126</f>
        <v>9.95786</v>
      </c>
      <c r="F126" s="26">
        <f>ROUND(9.95786,5)</f>
        <v>9.95786</v>
      </c>
      <c r="G126" s="24"/>
      <c r="H126" s="36"/>
    </row>
    <row r="127" spans="1:8" ht="12.75" customHeight="1">
      <c r="A127" s="22">
        <v>42768</v>
      </c>
      <c r="B127" s="22"/>
      <c r="C127" s="26">
        <f>ROUND(9.625,5)</f>
        <v>9.625</v>
      </c>
      <c r="D127" s="26">
        <f>F127</f>
        <v>10.03497</v>
      </c>
      <c r="E127" s="26">
        <f>F127</f>
        <v>10.03497</v>
      </c>
      <c r="F127" s="26">
        <f>ROUND(10.03497,5)</f>
        <v>10.03497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ROUND(9.71,5)</f>
        <v>9.71</v>
      </c>
      <c r="D129" s="26">
        <f>F129</f>
        <v>9.74474</v>
      </c>
      <c r="E129" s="26">
        <f>F129</f>
        <v>9.74474</v>
      </c>
      <c r="F129" s="26">
        <f>ROUND(9.74474,5)</f>
        <v>9.74474</v>
      </c>
      <c r="G129" s="24"/>
      <c r="H129" s="36"/>
    </row>
    <row r="130" spans="1:8" ht="12.75" customHeight="1">
      <c r="A130" s="22">
        <v>42495</v>
      </c>
      <c r="B130" s="22"/>
      <c r="C130" s="26">
        <f>ROUND(9.71,5)</f>
        <v>9.71</v>
      </c>
      <c r="D130" s="26">
        <f>F130</f>
        <v>9.83808</v>
      </c>
      <c r="E130" s="26">
        <f>F130</f>
        <v>9.83808</v>
      </c>
      <c r="F130" s="26">
        <f>ROUND(9.83808,5)</f>
        <v>9.83808</v>
      </c>
      <c r="G130" s="24"/>
      <c r="H130" s="36"/>
    </row>
    <row r="131" spans="1:8" ht="12.75" customHeight="1">
      <c r="A131" s="22">
        <v>42586</v>
      </c>
      <c r="B131" s="22"/>
      <c r="C131" s="26">
        <f>ROUND(9.71,5)</f>
        <v>9.71</v>
      </c>
      <c r="D131" s="26">
        <f>F131</f>
        <v>9.91721</v>
      </c>
      <c r="E131" s="26">
        <f>F131</f>
        <v>9.91721</v>
      </c>
      <c r="F131" s="26">
        <f>ROUND(9.91721,5)</f>
        <v>9.91721</v>
      </c>
      <c r="G131" s="24"/>
      <c r="H131" s="36"/>
    </row>
    <row r="132" spans="1:8" ht="12.75" customHeight="1">
      <c r="A132" s="22">
        <v>42677</v>
      </c>
      <c r="B132" s="22"/>
      <c r="C132" s="26">
        <f>ROUND(9.71,5)</f>
        <v>9.71</v>
      </c>
      <c r="D132" s="26">
        <f>F132</f>
        <v>9.98303</v>
      </c>
      <c r="E132" s="26">
        <f>F132</f>
        <v>9.98303</v>
      </c>
      <c r="F132" s="26">
        <f>ROUND(9.98303,5)</f>
        <v>9.98303</v>
      </c>
      <c r="G132" s="24"/>
      <c r="H132" s="36"/>
    </row>
    <row r="133" spans="1:8" ht="12.75" customHeight="1">
      <c r="A133" s="22">
        <v>42768</v>
      </c>
      <c r="B133" s="22"/>
      <c r="C133" s="26">
        <f>ROUND(9.71,5)</f>
        <v>9.71</v>
      </c>
      <c r="D133" s="26">
        <f>F133</f>
        <v>10.03897</v>
      </c>
      <c r="E133" s="26">
        <f>F133</f>
        <v>10.03897</v>
      </c>
      <c r="F133" s="26">
        <f>ROUND(10.03897,5)</f>
        <v>10.03897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289.66031</v>
      </c>
      <c r="E135" s="26">
        <f>F135</f>
        <v>289.66031</v>
      </c>
      <c r="F135" s="26">
        <f>ROUND(289.66031,5)</f>
        <v>289.66031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294.83847</v>
      </c>
      <c r="E136" s="26">
        <f>F136</f>
        <v>294.83847</v>
      </c>
      <c r="F136" s="26">
        <f>ROUND(294.83847,5)</f>
        <v>294.83847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294.10007</v>
      </c>
      <c r="E137" s="26">
        <f>F137</f>
        <v>294.10007</v>
      </c>
      <c r="F137" s="26">
        <f>ROUND(294.10007,5)</f>
        <v>294.10007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299.97098</v>
      </c>
      <c r="E138" s="26">
        <f>F138</f>
        <v>299.97098</v>
      </c>
      <c r="F138" s="26">
        <f>ROUND(299.97098,5)</f>
        <v>299.97098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306.29954</v>
      </c>
      <c r="E139" s="26">
        <f>F139</f>
        <v>306.29954</v>
      </c>
      <c r="F139" s="26">
        <f>ROUND(306.29954,5)</f>
        <v>306.29954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235.591</v>
      </c>
      <c r="E141" s="26">
        <f>F141</f>
        <v>235.591</v>
      </c>
      <c r="F141" s="26">
        <f>ROUND(235.591,5)</f>
        <v>235.591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239.80266</v>
      </c>
      <c r="E142" s="26">
        <f>F142</f>
        <v>239.80266</v>
      </c>
      <c r="F142" s="26">
        <f>ROUND(239.80266,5)</f>
        <v>239.80266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241.02997</v>
      </c>
      <c r="E143" s="26">
        <f>F143</f>
        <v>241.02997</v>
      </c>
      <c r="F143" s="26">
        <f>ROUND(241.02997,5)</f>
        <v>241.02997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245.84048</v>
      </c>
      <c r="E144" s="26">
        <f>F144</f>
        <v>245.84048</v>
      </c>
      <c r="F144" s="26">
        <f>ROUND(245.84048,5)</f>
        <v>245.84048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251.0261</v>
      </c>
      <c r="E145" s="26">
        <f>F145</f>
        <v>251.0261</v>
      </c>
      <c r="F145" s="26">
        <f>ROUND(251.0261,5)</f>
        <v>251.0261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ROUND(8.495,5)</f>
        <v>8.495</v>
      </c>
      <c r="D147" s="26">
        <f>F147</f>
        <v>8.58149</v>
      </c>
      <c r="E147" s="26">
        <f>F147</f>
        <v>8.58149</v>
      </c>
      <c r="F147" s="26">
        <f>ROUND(8.58149,5)</f>
        <v>8.58149</v>
      </c>
      <c r="G147" s="24"/>
      <c r="H147" s="36"/>
    </row>
    <row r="148" spans="1:8" ht="12.75" customHeight="1">
      <c r="A148" s="22">
        <v>42495</v>
      </c>
      <c r="B148" s="22"/>
      <c r="C148" s="26">
        <f>ROUND(8.495,5)</f>
        <v>8.495</v>
      </c>
      <c r="D148" s="26">
        <f>F148</f>
        <v>8.82687</v>
      </c>
      <c r="E148" s="26">
        <f>F148</f>
        <v>8.82687</v>
      </c>
      <c r="F148" s="26">
        <f>ROUND(8.82687,5)</f>
        <v>8.82687</v>
      </c>
      <c r="G148" s="24"/>
      <c r="H148" s="36"/>
    </row>
    <row r="149" spans="1:8" ht="12.75" customHeight="1">
      <c r="A149" s="22">
        <v>42586</v>
      </c>
      <c r="B149" s="22"/>
      <c r="C149" s="26">
        <f>ROUND(8.495,5)</f>
        <v>8.495</v>
      </c>
      <c r="D149" s="26">
        <f>F149</f>
        <v>9.0559</v>
      </c>
      <c r="E149" s="26">
        <f>F149</f>
        <v>9.0559</v>
      </c>
      <c r="F149" s="26">
        <f>ROUND(9.0559,5)</f>
        <v>9.0559</v>
      </c>
      <c r="G149" s="24"/>
      <c r="H149" s="36"/>
    </row>
    <row r="150" spans="1:8" ht="12.75" customHeight="1">
      <c r="A150" s="22">
        <v>42677</v>
      </c>
      <c r="B150" s="22"/>
      <c r="C150" s="26">
        <f>ROUND(8.495,5)</f>
        <v>8.495</v>
      </c>
      <c r="D150" s="26">
        <f>F150</f>
        <v>9.3141</v>
      </c>
      <c r="E150" s="26">
        <f>F150</f>
        <v>9.3141</v>
      </c>
      <c r="F150" s="26">
        <f>ROUND(9.3141,5)</f>
        <v>9.3141</v>
      </c>
      <c r="G150" s="24"/>
      <c r="H150" s="36"/>
    </row>
    <row r="151" spans="1:8" ht="12.75" customHeight="1">
      <c r="A151" s="22">
        <v>42768</v>
      </c>
      <c r="B151" s="22"/>
      <c r="C151" s="26">
        <f>ROUND(8.495,5)</f>
        <v>8.495</v>
      </c>
      <c r="D151" s="26">
        <f>F151</f>
        <v>9.65826</v>
      </c>
      <c r="E151" s="26">
        <f>F151</f>
        <v>9.65826</v>
      </c>
      <c r="F151" s="26">
        <f>ROUND(9.65826,5)</f>
        <v>9.65826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ROUND(8.935,5)</f>
        <v>8.935</v>
      </c>
      <c r="D153" s="26">
        <f>F153</f>
        <v>8.99832</v>
      </c>
      <c r="E153" s="26">
        <f>F153</f>
        <v>8.99832</v>
      </c>
      <c r="F153" s="26">
        <f>ROUND(8.99832,5)</f>
        <v>8.99832</v>
      </c>
      <c r="G153" s="24"/>
      <c r="H153" s="36"/>
    </row>
    <row r="154" spans="1:8" ht="12.75" customHeight="1">
      <c r="A154" s="22">
        <v>42495</v>
      </c>
      <c r="B154" s="22"/>
      <c r="C154" s="26">
        <f>ROUND(8.935,5)</f>
        <v>8.935</v>
      </c>
      <c r="D154" s="26">
        <f>F154</f>
        <v>9.17732</v>
      </c>
      <c r="E154" s="26">
        <f>F154</f>
        <v>9.17732</v>
      </c>
      <c r="F154" s="26">
        <f>ROUND(9.17732,5)</f>
        <v>9.17732</v>
      </c>
      <c r="G154" s="24"/>
      <c r="H154" s="36"/>
    </row>
    <row r="155" spans="1:8" ht="12.75" customHeight="1">
      <c r="A155" s="22">
        <v>42586</v>
      </c>
      <c r="B155" s="22"/>
      <c r="C155" s="26">
        <f>ROUND(8.935,5)</f>
        <v>8.935</v>
      </c>
      <c r="D155" s="26">
        <f>F155</f>
        <v>9.33611</v>
      </c>
      <c r="E155" s="26">
        <f>F155</f>
        <v>9.33611</v>
      </c>
      <c r="F155" s="26">
        <f>ROUND(9.33611,5)</f>
        <v>9.33611</v>
      </c>
      <c r="G155" s="24"/>
      <c r="H155" s="36"/>
    </row>
    <row r="156" spans="1:8" ht="12.75" customHeight="1">
      <c r="A156" s="22">
        <v>42677</v>
      </c>
      <c r="B156" s="22"/>
      <c r="C156" s="26">
        <f>ROUND(8.935,5)</f>
        <v>8.935</v>
      </c>
      <c r="D156" s="26">
        <f>F156</f>
        <v>9.47647</v>
      </c>
      <c r="E156" s="26">
        <f>F156</f>
        <v>9.47647</v>
      </c>
      <c r="F156" s="26">
        <f>ROUND(9.47647,5)</f>
        <v>9.47647</v>
      </c>
      <c r="G156" s="24"/>
      <c r="H156" s="36"/>
    </row>
    <row r="157" spans="1:8" ht="12.75" customHeight="1">
      <c r="A157" s="22">
        <v>42768</v>
      </c>
      <c r="B157" s="22"/>
      <c r="C157" s="26">
        <f>ROUND(8.935,5)</f>
        <v>8.935</v>
      </c>
      <c r="D157" s="26">
        <f>F157</f>
        <v>9.60475</v>
      </c>
      <c r="E157" s="26">
        <f>F157</f>
        <v>9.60475</v>
      </c>
      <c r="F157" s="26">
        <f>ROUND(9.60475,5)</f>
        <v>9.60475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ROUND(9.215,5)</f>
        <v>9.215</v>
      </c>
      <c r="D159" s="26">
        <f>F159</f>
        <v>9.27044</v>
      </c>
      <c r="E159" s="26">
        <f>F159</f>
        <v>9.27044</v>
      </c>
      <c r="F159" s="26">
        <f>ROUND(9.27044,5)</f>
        <v>9.27044</v>
      </c>
      <c r="G159" s="24"/>
      <c r="H159" s="36"/>
    </row>
    <row r="160" spans="1:8" ht="12.75" customHeight="1">
      <c r="A160" s="22">
        <v>42495</v>
      </c>
      <c r="B160" s="22"/>
      <c r="C160" s="26">
        <f>ROUND(9.215,5)</f>
        <v>9.215</v>
      </c>
      <c r="D160" s="26">
        <f>F160</f>
        <v>9.42626</v>
      </c>
      <c r="E160" s="26">
        <f>F160</f>
        <v>9.42626</v>
      </c>
      <c r="F160" s="26">
        <f>ROUND(9.42626,5)</f>
        <v>9.42626</v>
      </c>
      <c r="G160" s="24"/>
      <c r="H160" s="36"/>
    </row>
    <row r="161" spans="1:8" ht="12.75" customHeight="1">
      <c r="A161" s="22">
        <v>42586</v>
      </c>
      <c r="B161" s="22"/>
      <c r="C161" s="26">
        <f>ROUND(9.215,5)</f>
        <v>9.215</v>
      </c>
      <c r="D161" s="26">
        <f>F161</f>
        <v>9.56316</v>
      </c>
      <c r="E161" s="26">
        <f>F161</f>
        <v>9.56316</v>
      </c>
      <c r="F161" s="26">
        <f>ROUND(9.56316,5)</f>
        <v>9.56316</v>
      </c>
      <c r="G161" s="24"/>
      <c r="H161" s="36"/>
    </row>
    <row r="162" spans="1:8" ht="12.75" customHeight="1">
      <c r="A162" s="22">
        <v>42677</v>
      </c>
      <c r="B162" s="22"/>
      <c r="C162" s="26">
        <f>ROUND(9.215,5)</f>
        <v>9.215</v>
      </c>
      <c r="D162" s="26">
        <f>F162</f>
        <v>9.67425</v>
      </c>
      <c r="E162" s="26">
        <f>F162</f>
        <v>9.67425</v>
      </c>
      <c r="F162" s="26">
        <f>ROUND(9.67425,5)</f>
        <v>9.67425</v>
      </c>
      <c r="G162" s="24"/>
      <c r="H162" s="36"/>
    </row>
    <row r="163" spans="1:8" ht="12.75" customHeight="1">
      <c r="A163" s="22">
        <v>42768</v>
      </c>
      <c r="B163" s="22"/>
      <c r="C163" s="26">
        <f>ROUND(9.215,5)</f>
        <v>9.215</v>
      </c>
      <c r="D163" s="26">
        <f>F163</f>
        <v>9.77452</v>
      </c>
      <c r="E163" s="26">
        <f>F163</f>
        <v>9.77452</v>
      </c>
      <c r="F163" s="26">
        <f>ROUND(9.77452,5)</f>
        <v>9.77452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ROUND(9.38,5)</f>
        <v>9.38</v>
      </c>
      <c r="D165" s="26">
        <f>F165</f>
        <v>9.42789</v>
      </c>
      <c r="E165" s="26">
        <f>F165</f>
        <v>9.42789</v>
      </c>
      <c r="F165" s="26">
        <f>ROUND(9.42789,5)</f>
        <v>9.42789</v>
      </c>
      <c r="G165" s="24"/>
      <c r="H165" s="36"/>
    </row>
    <row r="166" spans="1:8" ht="12.75" customHeight="1">
      <c r="A166" s="22">
        <v>42495</v>
      </c>
      <c r="B166" s="22"/>
      <c r="C166" s="26">
        <f>ROUND(9.38,5)</f>
        <v>9.38</v>
      </c>
      <c r="D166" s="26">
        <f>F166</f>
        <v>9.5567</v>
      </c>
      <c r="E166" s="26">
        <f>F166</f>
        <v>9.5567</v>
      </c>
      <c r="F166" s="26">
        <f>ROUND(9.5567,5)</f>
        <v>9.5567</v>
      </c>
      <c r="G166" s="24"/>
      <c r="H166" s="36"/>
    </row>
    <row r="167" spans="1:8" ht="12.75" customHeight="1">
      <c r="A167" s="22">
        <v>42586</v>
      </c>
      <c r="B167" s="22"/>
      <c r="C167" s="26">
        <f>ROUND(9.38,5)</f>
        <v>9.38</v>
      </c>
      <c r="D167" s="26">
        <f>F167</f>
        <v>9.66772</v>
      </c>
      <c r="E167" s="26">
        <f>F167</f>
        <v>9.66772</v>
      </c>
      <c r="F167" s="26">
        <f>ROUND(9.66772,5)</f>
        <v>9.66772</v>
      </c>
      <c r="G167" s="24"/>
      <c r="H167" s="36"/>
    </row>
    <row r="168" spans="1:8" ht="12.75" customHeight="1">
      <c r="A168" s="22">
        <v>42677</v>
      </c>
      <c r="B168" s="22"/>
      <c r="C168" s="26">
        <f>ROUND(9.38,5)</f>
        <v>9.38</v>
      </c>
      <c r="D168" s="26">
        <f>F168</f>
        <v>9.76387</v>
      </c>
      <c r="E168" s="26">
        <f>F168</f>
        <v>9.76387</v>
      </c>
      <c r="F168" s="26">
        <f>ROUND(9.76387,5)</f>
        <v>9.76387</v>
      </c>
      <c r="G168" s="24"/>
      <c r="H168" s="36"/>
    </row>
    <row r="169" spans="1:8" ht="12.75" customHeight="1">
      <c r="A169" s="22">
        <v>42768</v>
      </c>
      <c r="B169" s="22"/>
      <c r="C169" s="26">
        <f>ROUND(9.38,5)</f>
        <v>9.38</v>
      </c>
      <c r="D169" s="26">
        <f>F169</f>
        <v>9.84792</v>
      </c>
      <c r="E169" s="26">
        <f>F169</f>
        <v>9.84792</v>
      </c>
      <c r="F169" s="26">
        <f>ROUND(9.84792,5)</f>
        <v>9.84792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ROUND(10.175,5)</f>
        <v>10.175</v>
      </c>
      <c r="D171" s="26">
        <f>F171</f>
        <v>10.20418</v>
      </c>
      <c r="E171" s="26">
        <f>F171</f>
        <v>10.20418</v>
      </c>
      <c r="F171" s="26">
        <f>ROUND(10.20418,5)</f>
        <v>10.20418</v>
      </c>
      <c r="G171" s="24"/>
      <c r="H171" s="36"/>
    </row>
    <row r="172" spans="1:8" ht="12.75" customHeight="1">
      <c r="A172" s="22">
        <v>42495</v>
      </c>
      <c r="B172" s="22"/>
      <c r="C172" s="26">
        <f>ROUND(10.175,5)</f>
        <v>10.175</v>
      </c>
      <c r="D172" s="26">
        <f>F172</f>
        <v>10.2809</v>
      </c>
      <c r="E172" s="26">
        <f>F172</f>
        <v>10.2809</v>
      </c>
      <c r="F172" s="26">
        <f>ROUND(10.2809,5)</f>
        <v>10.2809</v>
      </c>
      <c r="G172" s="24"/>
      <c r="H172" s="36"/>
    </row>
    <row r="173" spans="1:8" ht="12.75" customHeight="1">
      <c r="A173" s="22">
        <v>42586</v>
      </c>
      <c r="B173" s="22"/>
      <c r="C173" s="26">
        <f>ROUND(10.175,5)</f>
        <v>10.175</v>
      </c>
      <c r="D173" s="26">
        <f>F173</f>
        <v>10.34692</v>
      </c>
      <c r="E173" s="26">
        <f>F173</f>
        <v>10.34692</v>
      </c>
      <c r="F173" s="26">
        <f>ROUND(10.34692,5)</f>
        <v>10.34692</v>
      </c>
      <c r="G173" s="24"/>
      <c r="H173" s="36"/>
    </row>
    <row r="174" spans="1:8" ht="12.75" customHeight="1">
      <c r="A174" s="22">
        <v>42677</v>
      </c>
      <c r="B174" s="22"/>
      <c r="C174" s="26">
        <f>ROUND(10.175,5)</f>
        <v>10.175</v>
      </c>
      <c r="D174" s="26">
        <f>F174</f>
        <v>10.40371</v>
      </c>
      <c r="E174" s="26">
        <f>F174</f>
        <v>10.40371</v>
      </c>
      <c r="F174" s="26">
        <f>ROUND(10.40371,5)</f>
        <v>10.40371</v>
      </c>
      <c r="G174" s="24"/>
      <c r="H174" s="36"/>
    </row>
    <row r="175" spans="1:8" ht="12.75" customHeight="1">
      <c r="A175" s="22">
        <v>42768</v>
      </c>
      <c r="B175" s="22"/>
      <c r="C175" s="26">
        <f>ROUND(10.175,5)</f>
        <v>10.175</v>
      </c>
      <c r="D175" s="26">
        <f>F175</f>
        <v>10.45333</v>
      </c>
      <c r="E175" s="26">
        <f>F175</f>
        <v>10.45333</v>
      </c>
      <c r="F175" s="26">
        <f>ROUND(10.45333,5)</f>
        <v>10.45333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180.62325</v>
      </c>
      <c r="E177" s="26">
        <f>F177</f>
        <v>180.62325</v>
      </c>
      <c r="F177" s="26">
        <f>ROUND(180.62325,5)</f>
        <v>180.62325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181.68482</v>
      </c>
      <c r="E178" s="26">
        <f>F178</f>
        <v>181.68482</v>
      </c>
      <c r="F178" s="26">
        <f>ROUND(181.68482,5)</f>
        <v>181.68482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185.22262</v>
      </c>
      <c r="E179" s="26">
        <f>F179</f>
        <v>185.22262</v>
      </c>
      <c r="F179" s="26">
        <f>ROUND(185.22262,5)</f>
        <v>185.22262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186.64016</v>
      </c>
      <c r="E180" s="26">
        <f>F180</f>
        <v>186.64016</v>
      </c>
      <c r="F180" s="26">
        <f>ROUND(186.64016,5)</f>
        <v>186.64016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190.57835</v>
      </c>
      <c r="E181" s="26">
        <f>F181</f>
        <v>190.57835</v>
      </c>
      <c r="F181" s="26">
        <f>ROUND(190.57835,5)</f>
        <v>190.57835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134.59204</v>
      </c>
      <c r="E183" s="26">
        <f>F183</f>
        <v>134.59204</v>
      </c>
      <c r="F183" s="26">
        <f>ROUND(134.59204,5)</f>
        <v>134.59204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136.99812</v>
      </c>
      <c r="E184" s="26">
        <f>F184</f>
        <v>136.99812</v>
      </c>
      <c r="F184" s="26">
        <f>ROUND(136.99812,5)</f>
        <v>136.99812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137.93182</v>
      </c>
      <c r="E185" s="26">
        <f>F185</f>
        <v>137.93182</v>
      </c>
      <c r="F185" s="26">
        <f>ROUND(137.93182,5)</f>
        <v>137.93182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140.68504</v>
      </c>
      <c r="E186" s="26">
        <f>F186</f>
        <v>140.68504</v>
      </c>
      <c r="F186" s="26">
        <f>ROUND(140.68504,5)</f>
        <v>140.68504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140.06406</v>
      </c>
      <c r="E189" s="26">
        <f>F189</f>
        <v>140.06406</v>
      </c>
      <c r="F189" s="26">
        <f>ROUND(140.06406,5)</f>
        <v>140.06406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142.56793</v>
      </c>
      <c r="E190" s="26">
        <f>F190</f>
        <v>142.56793</v>
      </c>
      <c r="F190" s="26">
        <f>ROUND(142.56793,5)</f>
        <v>142.56793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143.44091</v>
      </c>
      <c r="E191" s="26">
        <f>F191</f>
        <v>143.44091</v>
      </c>
      <c r="F191" s="26">
        <f>ROUND(143.44091,5)</f>
        <v>143.44091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146.30415</v>
      </c>
      <c r="E192" s="26">
        <f>F192</f>
        <v>146.30415</v>
      </c>
      <c r="F192" s="26">
        <f>ROUND(146.30415,5)</f>
        <v>146.30415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149.39064</v>
      </c>
      <c r="E193" s="26">
        <f>F193</f>
        <v>149.39064</v>
      </c>
      <c r="F193" s="26">
        <f>ROUND(149.39064,5)</f>
        <v>149.39064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ROUND(10.125,5)</f>
        <v>10.125</v>
      </c>
      <c r="D195" s="26">
        <f>F195</f>
        <v>10.15893</v>
      </c>
      <c r="E195" s="26">
        <f>F195</f>
        <v>10.15893</v>
      </c>
      <c r="F195" s="26">
        <f>ROUND(10.15893,5)</f>
        <v>10.15893</v>
      </c>
      <c r="G195" s="24"/>
      <c r="H195" s="36"/>
    </row>
    <row r="196" spans="1:8" ht="12.75" customHeight="1">
      <c r="A196" s="22">
        <v>42495</v>
      </c>
      <c r="B196" s="22"/>
      <c r="C196" s="26">
        <f>ROUND(10.125,5)</f>
        <v>10.125</v>
      </c>
      <c r="D196" s="26">
        <f>F196</f>
        <v>10.24188</v>
      </c>
      <c r="E196" s="26">
        <f>F196</f>
        <v>10.24188</v>
      </c>
      <c r="F196" s="26">
        <f>ROUND(10.24188,5)</f>
        <v>10.24188</v>
      </c>
      <c r="G196" s="24"/>
      <c r="H196" s="36"/>
    </row>
    <row r="197" spans="1:8" ht="12.75" customHeight="1">
      <c r="A197" s="22">
        <v>42586</v>
      </c>
      <c r="B197" s="22"/>
      <c r="C197" s="26">
        <f>ROUND(10.125,5)</f>
        <v>10.125</v>
      </c>
      <c r="D197" s="26">
        <f>F197</f>
        <v>10.31288</v>
      </c>
      <c r="E197" s="26">
        <f>F197</f>
        <v>10.31288</v>
      </c>
      <c r="F197" s="26">
        <f>ROUND(10.31288,5)</f>
        <v>10.31288</v>
      </c>
      <c r="G197" s="24"/>
      <c r="H197" s="36"/>
    </row>
    <row r="198" spans="1:8" ht="12.75" customHeight="1">
      <c r="A198" s="22">
        <v>42677</v>
      </c>
      <c r="B198" s="22"/>
      <c r="C198" s="26">
        <f>ROUND(10.125,5)</f>
        <v>10.125</v>
      </c>
      <c r="D198" s="26">
        <f>F198</f>
        <v>10.37712</v>
      </c>
      <c r="E198" s="26">
        <f>F198</f>
        <v>10.37712</v>
      </c>
      <c r="F198" s="26">
        <f>ROUND(10.37712,5)</f>
        <v>10.37712</v>
      </c>
      <c r="G198" s="24"/>
      <c r="H198" s="36"/>
    </row>
    <row r="199" spans="1:8" ht="12.75" customHeight="1">
      <c r="A199" s="22">
        <v>42768</v>
      </c>
      <c r="B199" s="22"/>
      <c r="C199" s="26">
        <f>ROUND(10.125,5)</f>
        <v>10.125</v>
      </c>
      <c r="D199" s="26">
        <f>F199</f>
        <v>10.4355</v>
      </c>
      <c r="E199" s="26">
        <f>F199</f>
        <v>10.4355</v>
      </c>
      <c r="F199" s="26">
        <f>ROUND(10.4355,5)</f>
        <v>10.4355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ROUND(10.285,5)</f>
        <v>10.285</v>
      </c>
      <c r="D201" s="26">
        <f>F201</f>
        <v>10.31576</v>
      </c>
      <c r="E201" s="26">
        <f>F201</f>
        <v>10.31576</v>
      </c>
      <c r="F201" s="26">
        <f>ROUND(10.31576,5)</f>
        <v>10.31576</v>
      </c>
      <c r="G201" s="24"/>
      <c r="H201" s="36"/>
    </row>
    <row r="202" spans="1:8" ht="12.75" customHeight="1">
      <c r="A202" s="22">
        <v>42495</v>
      </c>
      <c r="B202" s="22"/>
      <c r="C202" s="26">
        <f>ROUND(10.285,5)</f>
        <v>10.285</v>
      </c>
      <c r="D202" s="26">
        <f>F202</f>
        <v>10.39089</v>
      </c>
      <c r="E202" s="26">
        <f>F202</f>
        <v>10.39089</v>
      </c>
      <c r="F202" s="26">
        <f>ROUND(10.39089,5)</f>
        <v>10.39089</v>
      </c>
      <c r="G202" s="24"/>
      <c r="H202" s="36"/>
    </row>
    <row r="203" spans="1:8" ht="12.75" customHeight="1">
      <c r="A203" s="22">
        <v>42586</v>
      </c>
      <c r="B203" s="22"/>
      <c r="C203" s="26">
        <f>ROUND(10.285,5)</f>
        <v>10.285</v>
      </c>
      <c r="D203" s="26">
        <f>F203</f>
        <v>10.45547</v>
      </c>
      <c r="E203" s="26">
        <f>F203</f>
        <v>10.45547</v>
      </c>
      <c r="F203" s="26">
        <f>ROUND(10.45547,5)</f>
        <v>10.45547</v>
      </c>
      <c r="G203" s="24"/>
      <c r="H203" s="36"/>
    </row>
    <row r="204" spans="1:8" ht="12.75" customHeight="1">
      <c r="A204" s="22">
        <v>42677</v>
      </c>
      <c r="B204" s="22"/>
      <c r="C204" s="26">
        <f>ROUND(10.285,5)</f>
        <v>10.285</v>
      </c>
      <c r="D204" s="26">
        <f>F204</f>
        <v>10.51374</v>
      </c>
      <c r="E204" s="26">
        <f>F204</f>
        <v>10.51374</v>
      </c>
      <c r="F204" s="26">
        <f>ROUND(10.51374,5)</f>
        <v>10.51374</v>
      </c>
      <c r="G204" s="24"/>
      <c r="H204" s="36"/>
    </row>
    <row r="205" spans="1:8" ht="12.75" customHeight="1">
      <c r="A205" s="22">
        <v>42768</v>
      </c>
      <c r="B205" s="22"/>
      <c r="C205" s="26">
        <f>ROUND(10.285,5)</f>
        <v>10.285</v>
      </c>
      <c r="D205" s="26">
        <f>F205</f>
        <v>10.5668</v>
      </c>
      <c r="E205" s="26">
        <f>F205</f>
        <v>10.5668</v>
      </c>
      <c r="F205" s="26">
        <f>ROUND(10.5668,5)</f>
        <v>10.5668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ROUND(10.34,5)</f>
        <v>10.34</v>
      </c>
      <c r="D207" s="26">
        <f>F207</f>
        <v>10.3719</v>
      </c>
      <c r="E207" s="26">
        <f>F207</f>
        <v>10.3719</v>
      </c>
      <c r="F207" s="26">
        <f>ROUND(10.3719,5)</f>
        <v>10.3719</v>
      </c>
      <c r="G207" s="24"/>
      <c r="H207" s="36"/>
    </row>
    <row r="208" spans="1:8" ht="12.75" customHeight="1">
      <c r="A208" s="22">
        <v>42495</v>
      </c>
      <c r="B208" s="22"/>
      <c r="C208" s="26">
        <f>ROUND(10.34,5)</f>
        <v>10.34</v>
      </c>
      <c r="D208" s="26">
        <f>F208</f>
        <v>10.44992</v>
      </c>
      <c r="E208" s="26">
        <f>F208</f>
        <v>10.44992</v>
      </c>
      <c r="F208" s="26">
        <f>ROUND(10.44992,5)</f>
        <v>10.44992</v>
      </c>
      <c r="G208" s="24"/>
      <c r="H208" s="36"/>
    </row>
    <row r="209" spans="1:8" ht="12.75" customHeight="1">
      <c r="A209" s="22">
        <v>42586</v>
      </c>
      <c r="B209" s="22"/>
      <c r="C209" s="26">
        <f>ROUND(10.34,5)</f>
        <v>10.34</v>
      </c>
      <c r="D209" s="26">
        <f>F209</f>
        <v>10.51736</v>
      </c>
      <c r="E209" s="26">
        <f>F209</f>
        <v>10.51736</v>
      </c>
      <c r="F209" s="26">
        <f>ROUND(10.51736,5)</f>
        <v>10.51736</v>
      </c>
      <c r="G209" s="24"/>
      <c r="H209" s="36"/>
    </row>
    <row r="210" spans="1:8" ht="12.75" customHeight="1">
      <c r="A210" s="22">
        <v>42677</v>
      </c>
      <c r="B210" s="22"/>
      <c r="C210" s="26">
        <f>ROUND(10.34,5)</f>
        <v>10.34</v>
      </c>
      <c r="D210" s="26">
        <f>F210</f>
        <v>10.5784</v>
      </c>
      <c r="E210" s="26">
        <f>F210</f>
        <v>10.5784</v>
      </c>
      <c r="F210" s="26">
        <f>ROUND(10.5784,5)</f>
        <v>10.5784</v>
      </c>
      <c r="G210" s="24"/>
      <c r="H210" s="36"/>
    </row>
    <row r="211" spans="1:8" ht="12.75" customHeight="1">
      <c r="A211" s="22">
        <v>42768</v>
      </c>
      <c r="B211" s="22"/>
      <c r="C211" s="26">
        <f>ROUND(10.34,5)</f>
        <v>10.34</v>
      </c>
      <c r="D211" s="26">
        <f>F211</f>
        <v>10.63429</v>
      </c>
      <c r="E211" s="26">
        <f>F211</f>
        <v>10.63429</v>
      </c>
      <c r="F211" s="26">
        <f>ROUND(10.63429,5)</f>
        <v>10.63429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ROUND(0.7186,4)</f>
        <v>0.7186</v>
      </c>
      <c r="D213" s="25">
        <f>F213</f>
        <v>11.2111</v>
      </c>
      <c r="E213" s="25">
        <f>F213</f>
        <v>11.2111</v>
      </c>
      <c r="F213" s="25">
        <f>ROUND(11.2111,4)</f>
        <v>11.2111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ROUND(16.89266302,4)</f>
        <v>16.8927</v>
      </c>
      <c r="D215" s="25">
        <f>F215</f>
        <v>16.9567</v>
      </c>
      <c r="E215" s="25">
        <f>F215</f>
        <v>16.9567</v>
      </c>
      <c r="F215" s="25">
        <f>ROUND(16.9567,4)</f>
        <v>16.9567</v>
      </c>
      <c r="G215" s="24"/>
      <c r="H215" s="36"/>
    </row>
    <row r="216" spans="1:8" ht="12.75" customHeight="1">
      <c r="A216" s="22">
        <v>42398</v>
      </c>
      <c r="B216" s="22"/>
      <c r="C216" s="25">
        <f>ROUND(16.89266302,4)</f>
        <v>16.8927</v>
      </c>
      <c r="D216" s="25">
        <f>F216</f>
        <v>16.9705</v>
      </c>
      <c r="E216" s="25">
        <f>F216</f>
        <v>16.9705</v>
      </c>
      <c r="F216" s="25">
        <f>ROUND(16.9705,4)</f>
        <v>16.9705</v>
      </c>
      <c r="G216" s="24"/>
      <c r="H216" s="36"/>
    </row>
    <row r="217" spans="1:8" ht="12.75" customHeight="1">
      <c r="A217" s="22">
        <v>42419</v>
      </c>
      <c r="B217" s="22"/>
      <c r="C217" s="25">
        <f>ROUND(16.89266302,4)</f>
        <v>16.8927</v>
      </c>
      <c r="D217" s="25">
        <f>F217</f>
        <v>17.048</v>
      </c>
      <c r="E217" s="25">
        <f>F217</f>
        <v>17.048</v>
      </c>
      <c r="F217" s="25">
        <f>ROUND(17.048,4)</f>
        <v>17.048</v>
      </c>
      <c r="G217" s="24"/>
      <c r="H217" s="36"/>
    </row>
    <row r="218" spans="1:8" ht="12.75" customHeight="1">
      <c r="A218" s="22">
        <v>42426</v>
      </c>
      <c r="B218" s="22"/>
      <c r="C218" s="25">
        <f>ROUND(16.89266302,4)</f>
        <v>16.8927</v>
      </c>
      <c r="D218" s="25">
        <f>F218</f>
        <v>17.0734</v>
      </c>
      <c r="E218" s="25">
        <f>F218</f>
        <v>17.0734</v>
      </c>
      <c r="F218" s="25">
        <f>ROUND(17.0734,4)</f>
        <v>17.0734</v>
      </c>
      <c r="G218" s="24"/>
      <c r="H218" s="36"/>
    </row>
    <row r="219" spans="1:8" ht="12.75" customHeight="1">
      <c r="A219" s="22">
        <v>42436</v>
      </c>
      <c r="B219" s="22"/>
      <c r="C219" s="25">
        <f>ROUND(16.89266302,4)</f>
        <v>16.8927</v>
      </c>
      <c r="D219" s="25">
        <f>F219</f>
        <v>17.1097</v>
      </c>
      <c r="E219" s="25">
        <f>F219</f>
        <v>17.1097</v>
      </c>
      <c r="F219" s="25">
        <f>ROUND(17.1097,4)</f>
        <v>17.1097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ROUND(22.94011484,4)</f>
        <v>22.9401</v>
      </c>
      <c r="D221" s="25">
        <f>F221</f>
        <v>22.9648</v>
      </c>
      <c r="E221" s="25">
        <f>F221</f>
        <v>22.9648</v>
      </c>
      <c r="F221" s="25">
        <f>ROUND(22.9648,4)</f>
        <v>22.9648</v>
      </c>
      <c r="G221" s="24"/>
      <c r="H221" s="36"/>
    </row>
    <row r="222" spans="1:8" ht="12.75" customHeight="1">
      <c r="A222" s="22">
        <v>42426</v>
      </c>
      <c r="B222" s="22"/>
      <c r="C222" s="25">
        <f>ROUND(22.94011484,4)</f>
        <v>22.9401</v>
      </c>
      <c r="D222" s="25">
        <f>F222</f>
        <v>23.1585</v>
      </c>
      <c r="E222" s="25">
        <f>F222</f>
        <v>23.1585</v>
      </c>
      <c r="F222" s="25">
        <f>ROUND(23.1585,4)</f>
        <v>23.1585</v>
      </c>
      <c r="G222" s="24"/>
      <c r="H222" s="36"/>
    </row>
    <row r="223" spans="1:8" ht="12.75" customHeight="1">
      <c r="A223" s="22">
        <v>42429</v>
      </c>
      <c r="B223" s="22"/>
      <c r="C223" s="25">
        <f>ROUND(22.94011484,4)</f>
        <v>22.9401</v>
      </c>
      <c r="D223" s="25">
        <f>F223</f>
        <v>23.1717</v>
      </c>
      <c r="E223" s="25">
        <f>F223</f>
        <v>23.1717</v>
      </c>
      <c r="F223" s="25">
        <f>ROUND(23.1717,4)</f>
        <v>23.1717</v>
      </c>
      <c r="G223" s="24"/>
      <c r="H223" s="36"/>
    </row>
    <row r="224" spans="1:8" ht="12.75" customHeight="1">
      <c r="A224" s="22">
        <v>42436</v>
      </c>
      <c r="B224" s="22"/>
      <c r="C224" s="25">
        <f>ROUND(22.94011484,4)</f>
        <v>22.9401</v>
      </c>
      <c r="D224" s="25">
        <f>F224</f>
        <v>23.2021</v>
      </c>
      <c r="E224" s="25">
        <f>F224</f>
        <v>23.2021</v>
      </c>
      <c r="F224" s="25">
        <f>ROUND(23.2021,4)</f>
        <v>23.2021</v>
      </c>
      <c r="G224" s="24"/>
      <c r="H224" s="36"/>
    </row>
    <row r="225" spans="1:8" ht="12.75" customHeight="1">
      <c r="A225" s="22">
        <v>42621</v>
      </c>
      <c r="B225" s="22"/>
      <c r="C225" s="25">
        <f>ROUND(22.94011484,4)</f>
        <v>22.9401</v>
      </c>
      <c r="D225" s="25">
        <f>F225</f>
        <v>24.0582</v>
      </c>
      <c r="E225" s="25">
        <f>F225</f>
        <v>24.0582</v>
      </c>
      <c r="F225" s="25">
        <f>ROUND(24.0582,4)</f>
        <v>24.0582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42374</v>
      </c>
      <c r="B227" s="22"/>
      <c r="C227" s="25">
        <f>ROUND(15.5822,4)</f>
        <v>15.5822</v>
      </c>
      <c r="D227" s="25">
        <f>F227</f>
        <v>15.5848</v>
      </c>
      <c r="E227" s="25">
        <f>F227</f>
        <v>15.5848</v>
      </c>
      <c r="F227" s="25">
        <f>ROUND(15.5848,4)</f>
        <v>15.5848</v>
      </c>
      <c r="G227" s="24"/>
      <c r="H227" s="36"/>
    </row>
    <row r="228" spans="1:8" ht="12.75" customHeight="1">
      <c r="A228" s="22">
        <v>42381</v>
      </c>
      <c r="B228" s="22"/>
      <c r="C228" s="25">
        <f>ROUND(15.5822,4)</f>
        <v>15.5822</v>
      </c>
      <c r="D228" s="25">
        <f>F228</f>
        <v>15.5987</v>
      </c>
      <c r="E228" s="25">
        <f>F228</f>
        <v>15.5987</v>
      </c>
      <c r="F228" s="25">
        <f>ROUND(15.5987,4)</f>
        <v>15.5987</v>
      </c>
      <c r="G228" s="24"/>
      <c r="H228" s="36"/>
    </row>
    <row r="229" spans="1:8" ht="12.75" customHeight="1">
      <c r="A229" s="22">
        <v>42382</v>
      </c>
      <c r="B229" s="22"/>
      <c r="C229" s="25">
        <f>ROUND(15.5822,4)</f>
        <v>15.5822</v>
      </c>
      <c r="D229" s="25">
        <f>F229</f>
        <v>15.6014</v>
      </c>
      <c r="E229" s="25">
        <f>F229</f>
        <v>15.6014</v>
      </c>
      <c r="F229" s="25">
        <f>ROUND(15.6014,4)</f>
        <v>15.6014</v>
      </c>
      <c r="G229" s="24"/>
      <c r="H229" s="36"/>
    </row>
    <row r="230" spans="1:8" ht="12.75" customHeight="1">
      <c r="A230" s="22">
        <v>42384</v>
      </c>
      <c r="B230" s="22"/>
      <c r="C230" s="25">
        <f>ROUND(15.5822,4)</f>
        <v>15.5822</v>
      </c>
      <c r="D230" s="25">
        <f>F230</f>
        <v>15.6072</v>
      </c>
      <c r="E230" s="25">
        <f>F230</f>
        <v>15.6072</v>
      </c>
      <c r="F230" s="25">
        <f>ROUND(15.6072,4)</f>
        <v>15.6072</v>
      </c>
      <c r="G230" s="24"/>
      <c r="H230" s="36"/>
    </row>
    <row r="231" spans="1:8" ht="12.75" customHeight="1">
      <c r="A231" s="22">
        <v>42396</v>
      </c>
      <c r="B231" s="22"/>
      <c r="C231" s="25">
        <f>ROUND(15.5822,4)</f>
        <v>15.5822</v>
      </c>
      <c r="D231" s="25">
        <f>F231</f>
        <v>15.6417</v>
      </c>
      <c r="E231" s="25">
        <f>F231</f>
        <v>15.6417</v>
      </c>
      <c r="F231" s="25">
        <f>ROUND(15.6417,4)</f>
        <v>15.6417</v>
      </c>
      <c r="G231" s="24"/>
      <c r="H231" s="36"/>
    </row>
    <row r="232" spans="1:8" ht="12.75" customHeight="1">
      <c r="A232" s="22">
        <v>42398</v>
      </c>
      <c r="B232" s="22"/>
      <c r="C232" s="25">
        <f>ROUND(15.5822,4)</f>
        <v>15.5822</v>
      </c>
      <c r="D232" s="25">
        <f>F232</f>
        <v>15.6474</v>
      </c>
      <c r="E232" s="25">
        <f>F232</f>
        <v>15.6474</v>
      </c>
      <c r="F232" s="25">
        <f>ROUND(15.6474,4)</f>
        <v>15.6474</v>
      </c>
      <c r="G232" s="24"/>
      <c r="H232" s="36"/>
    </row>
    <row r="233" spans="1:8" ht="12.75" customHeight="1">
      <c r="A233" s="22">
        <v>42412</v>
      </c>
      <c r="B233" s="22"/>
      <c r="C233" s="25">
        <f>ROUND(15.5822,4)</f>
        <v>15.5822</v>
      </c>
      <c r="D233" s="25">
        <f>F233</f>
        <v>15.6879</v>
      </c>
      <c r="E233" s="25">
        <f>F233</f>
        <v>15.6879</v>
      </c>
      <c r="F233" s="25">
        <f>ROUND(15.6879,4)</f>
        <v>15.6879</v>
      </c>
      <c r="G233" s="24"/>
      <c r="H233" s="36"/>
    </row>
    <row r="234" spans="1:8" ht="12.75" customHeight="1">
      <c r="A234" s="22">
        <v>42419</v>
      </c>
      <c r="B234" s="22"/>
      <c r="C234" s="25">
        <f>ROUND(15.5822,4)</f>
        <v>15.5822</v>
      </c>
      <c r="D234" s="25">
        <f>F234</f>
        <v>15.7085</v>
      </c>
      <c r="E234" s="25">
        <f>F234</f>
        <v>15.7085</v>
      </c>
      <c r="F234" s="25">
        <f>ROUND(15.7085,4)</f>
        <v>15.7085</v>
      </c>
      <c r="G234" s="24"/>
      <c r="H234" s="36"/>
    </row>
    <row r="235" spans="1:8" ht="12.75" customHeight="1">
      <c r="A235" s="22">
        <v>42425</v>
      </c>
      <c r="B235" s="22"/>
      <c r="C235" s="25">
        <f>ROUND(15.5822,4)</f>
        <v>15.5822</v>
      </c>
      <c r="D235" s="25">
        <f>F235</f>
        <v>15.7262</v>
      </c>
      <c r="E235" s="25">
        <f>F235</f>
        <v>15.7262</v>
      </c>
      <c r="F235" s="25">
        <f>ROUND(15.7262,4)</f>
        <v>15.7262</v>
      </c>
      <c r="G235" s="24"/>
      <c r="H235" s="36"/>
    </row>
    <row r="236" spans="1:8" ht="12.75" customHeight="1">
      <c r="A236" s="22">
        <v>42426</v>
      </c>
      <c r="B236" s="22"/>
      <c r="C236" s="25">
        <f>ROUND(15.5822,4)</f>
        <v>15.5822</v>
      </c>
      <c r="D236" s="25">
        <f>F236</f>
        <v>15.7291</v>
      </c>
      <c r="E236" s="25">
        <f>F236</f>
        <v>15.7291</v>
      </c>
      <c r="F236" s="25">
        <f>ROUND(15.7291,4)</f>
        <v>15.7291</v>
      </c>
      <c r="G236" s="24"/>
      <c r="H236" s="36"/>
    </row>
    <row r="237" spans="1:8" ht="12.75" customHeight="1">
      <c r="A237" s="22">
        <v>42429</v>
      </c>
      <c r="B237" s="22"/>
      <c r="C237" s="25">
        <f>ROUND(15.5822,4)</f>
        <v>15.5822</v>
      </c>
      <c r="D237" s="25">
        <f>F237</f>
        <v>15.738</v>
      </c>
      <c r="E237" s="25">
        <f>F237</f>
        <v>15.738</v>
      </c>
      <c r="F237" s="25">
        <f>ROUND(15.738,4)</f>
        <v>15.738</v>
      </c>
      <c r="G237" s="24"/>
      <c r="H237" s="36"/>
    </row>
    <row r="238" spans="1:8" ht="12.75" customHeight="1">
      <c r="A238" s="22">
        <v>42431</v>
      </c>
      <c r="B238" s="22"/>
      <c r="C238" s="25">
        <f>ROUND(15.5822,4)</f>
        <v>15.5822</v>
      </c>
      <c r="D238" s="25">
        <f>F238</f>
        <v>15.7438</v>
      </c>
      <c r="E238" s="25">
        <f>F238</f>
        <v>15.7438</v>
      </c>
      <c r="F238" s="25">
        <f>ROUND(15.7438,4)</f>
        <v>15.7438</v>
      </c>
      <c r="G238" s="24"/>
      <c r="H238" s="36"/>
    </row>
    <row r="239" spans="1:8" ht="12.75" customHeight="1">
      <c r="A239" s="22">
        <v>42436</v>
      </c>
      <c r="B239" s="22"/>
      <c r="C239" s="25">
        <f>ROUND(15.5822,4)</f>
        <v>15.5822</v>
      </c>
      <c r="D239" s="25">
        <f>F239</f>
        <v>15.7586</v>
      </c>
      <c r="E239" s="25">
        <f>F239</f>
        <v>15.7586</v>
      </c>
      <c r="F239" s="25">
        <f>ROUND(15.7586,4)</f>
        <v>15.7586</v>
      </c>
      <c r="G239" s="24"/>
      <c r="H239" s="36"/>
    </row>
    <row r="240" spans="1:8" ht="12.75" customHeight="1">
      <c r="A240" s="22">
        <v>42440</v>
      </c>
      <c r="B240" s="22"/>
      <c r="C240" s="25">
        <f>ROUND(15.5822,4)</f>
        <v>15.5822</v>
      </c>
      <c r="D240" s="25">
        <f>F240</f>
        <v>15.7704</v>
      </c>
      <c r="E240" s="25">
        <f>F240</f>
        <v>15.7704</v>
      </c>
      <c r="F240" s="25">
        <f>ROUND(15.7704,4)</f>
        <v>15.7704</v>
      </c>
      <c r="G240" s="24"/>
      <c r="H240" s="36"/>
    </row>
    <row r="241" spans="1:8" ht="12.75" customHeight="1">
      <c r="A241" s="22">
        <v>42444</v>
      </c>
      <c r="B241" s="22"/>
      <c r="C241" s="25">
        <f>ROUND(15.5822,4)</f>
        <v>15.5822</v>
      </c>
      <c r="D241" s="25">
        <f>F241</f>
        <v>15.7823</v>
      </c>
      <c r="E241" s="25">
        <f>F241</f>
        <v>15.7823</v>
      </c>
      <c r="F241" s="25">
        <f>ROUND(15.7823,4)</f>
        <v>15.7823</v>
      </c>
      <c r="G241" s="24"/>
      <c r="H241" s="36"/>
    </row>
    <row r="242" spans="1:8" ht="12.75" customHeight="1">
      <c r="A242" s="22">
        <v>42445</v>
      </c>
      <c r="B242" s="22"/>
      <c r="C242" s="25">
        <f>ROUND(15.5822,4)</f>
        <v>15.5822</v>
      </c>
      <c r="D242" s="25">
        <f>F242</f>
        <v>15.7853</v>
      </c>
      <c r="E242" s="25">
        <f>F242</f>
        <v>15.7853</v>
      </c>
      <c r="F242" s="25">
        <f>ROUND(15.7853,4)</f>
        <v>15.7853</v>
      </c>
      <c r="G242" s="24"/>
      <c r="H242" s="36"/>
    </row>
    <row r="243" spans="1:8" ht="12.75" customHeight="1">
      <c r="A243" s="22">
        <v>42452</v>
      </c>
      <c r="B243" s="22"/>
      <c r="C243" s="25">
        <f>ROUND(15.5822,4)</f>
        <v>15.5822</v>
      </c>
      <c r="D243" s="25">
        <f>F243</f>
        <v>15.8061</v>
      </c>
      <c r="E243" s="25">
        <f>F243</f>
        <v>15.8061</v>
      </c>
      <c r="F243" s="25">
        <f>ROUND(15.8061,4)</f>
        <v>15.8061</v>
      </c>
      <c r="G243" s="24"/>
      <c r="H243" s="36"/>
    </row>
    <row r="244" spans="1:8" ht="12.75" customHeight="1">
      <c r="A244" s="22">
        <v>42458</v>
      </c>
      <c r="B244" s="22"/>
      <c r="C244" s="25">
        <f>ROUND(15.5822,4)</f>
        <v>15.5822</v>
      </c>
      <c r="D244" s="25">
        <f>F244</f>
        <v>15.8239</v>
      </c>
      <c r="E244" s="25">
        <f>F244</f>
        <v>15.8239</v>
      </c>
      <c r="F244" s="25">
        <f>ROUND(15.8239,4)</f>
        <v>15.8239</v>
      </c>
      <c r="G244" s="24"/>
      <c r="H244" s="36"/>
    </row>
    <row r="245" spans="1:8" ht="12.75" customHeight="1">
      <c r="A245" s="22">
        <v>42475</v>
      </c>
      <c r="B245" s="22"/>
      <c r="C245" s="25">
        <f>ROUND(15.5822,4)</f>
        <v>15.5822</v>
      </c>
      <c r="D245" s="25">
        <f>F245</f>
        <v>15.8749</v>
      </c>
      <c r="E245" s="25">
        <f>F245</f>
        <v>15.8749</v>
      </c>
      <c r="F245" s="25">
        <f>ROUND(15.8749,4)</f>
        <v>15.8749</v>
      </c>
      <c r="G245" s="24"/>
      <c r="H245" s="36"/>
    </row>
    <row r="246" spans="1:8" ht="12.75" customHeight="1">
      <c r="A246" s="22">
        <v>42478</v>
      </c>
      <c r="B246" s="22"/>
      <c r="C246" s="25">
        <f>ROUND(15.5822,4)</f>
        <v>15.5822</v>
      </c>
      <c r="D246" s="25">
        <f>F246</f>
        <v>15.8839</v>
      </c>
      <c r="E246" s="25">
        <f>F246</f>
        <v>15.8839</v>
      </c>
      <c r="F246" s="25">
        <f>ROUND(15.8839,4)</f>
        <v>15.8839</v>
      </c>
      <c r="G246" s="24"/>
      <c r="H246" s="36"/>
    </row>
    <row r="247" spans="1:8" ht="12.75" customHeight="1">
      <c r="A247" s="22">
        <v>42486</v>
      </c>
      <c r="B247" s="22"/>
      <c r="C247" s="25">
        <f>ROUND(15.5822,4)</f>
        <v>15.5822</v>
      </c>
      <c r="D247" s="25">
        <f>F247</f>
        <v>15.9081</v>
      </c>
      <c r="E247" s="25">
        <f>F247</f>
        <v>15.9081</v>
      </c>
      <c r="F247" s="25">
        <f>ROUND(15.9081,4)</f>
        <v>15.9081</v>
      </c>
      <c r="G247" s="24"/>
      <c r="H247" s="36"/>
    </row>
    <row r="248" spans="1:8" ht="12.75" customHeight="1">
      <c r="A248" s="22">
        <v>42500</v>
      </c>
      <c r="B248" s="22"/>
      <c r="C248" s="25">
        <f>ROUND(15.5822,4)</f>
        <v>15.5822</v>
      </c>
      <c r="D248" s="25">
        <f>F248</f>
        <v>15.9504</v>
      </c>
      <c r="E248" s="25">
        <f>F248</f>
        <v>15.9504</v>
      </c>
      <c r="F248" s="25">
        <f>ROUND(15.9504,4)</f>
        <v>15.9504</v>
      </c>
      <c r="G248" s="24"/>
      <c r="H248" s="36"/>
    </row>
    <row r="249" spans="1:8" ht="12.75" customHeight="1">
      <c r="A249" s="22">
        <v>42503</v>
      </c>
      <c r="B249" s="22"/>
      <c r="C249" s="25">
        <f>ROUND(15.5822,4)</f>
        <v>15.5822</v>
      </c>
      <c r="D249" s="25">
        <f>F249</f>
        <v>15.9594</v>
      </c>
      <c r="E249" s="25">
        <f>F249</f>
        <v>15.9594</v>
      </c>
      <c r="F249" s="25">
        <f>ROUND(15.9594,4)</f>
        <v>15.9594</v>
      </c>
      <c r="G249" s="24"/>
      <c r="H249" s="36"/>
    </row>
    <row r="250" spans="1:8" ht="12.75" customHeight="1">
      <c r="A250" s="22">
        <v>42517</v>
      </c>
      <c r="B250" s="22"/>
      <c r="C250" s="25">
        <f>ROUND(15.5822,4)</f>
        <v>15.5822</v>
      </c>
      <c r="D250" s="25">
        <f>F250</f>
        <v>16.0017</v>
      </c>
      <c r="E250" s="25">
        <f>F250</f>
        <v>16.0017</v>
      </c>
      <c r="F250" s="25">
        <f>ROUND(16.0017,4)</f>
        <v>16.0017</v>
      </c>
      <c r="G250" s="24"/>
      <c r="H250" s="36"/>
    </row>
    <row r="251" spans="1:8" ht="12.75" customHeight="1">
      <c r="A251" s="22">
        <v>42521</v>
      </c>
      <c r="B251" s="22"/>
      <c r="C251" s="25">
        <f>ROUND(15.5822,4)</f>
        <v>15.5822</v>
      </c>
      <c r="D251" s="25">
        <f>F251</f>
        <v>16.0138</v>
      </c>
      <c r="E251" s="25">
        <f>F251</f>
        <v>16.0138</v>
      </c>
      <c r="F251" s="25">
        <f>ROUND(16.0138,4)</f>
        <v>16.0138</v>
      </c>
      <c r="G251" s="24"/>
      <c r="H251" s="36"/>
    </row>
    <row r="252" spans="1:8" ht="12.75" customHeight="1">
      <c r="A252" s="22">
        <v>42527</v>
      </c>
      <c r="B252" s="22"/>
      <c r="C252" s="25">
        <f>ROUND(15.5822,4)</f>
        <v>15.5822</v>
      </c>
      <c r="D252" s="25">
        <f>F252</f>
        <v>16.0319</v>
      </c>
      <c r="E252" s="25">
        <f>F252</f>
        <v>16.0319</v>
      </c>
      <c r="F252" s="25">
        <f>ROUND(16.0319,4)</f>
        <v>16.0319</v>
      </c>
      <c r="G252" s="24"/>
      <c r="H252" s="36"/>
    </row>
    <row r="253" spans="1:8" ht="12.75" customHeight="1">
      <c r="A253" s="22">
        <v>42529</v>
      </c>
      <c r="B253" s="22"/>
      <c r="C253" s="25">
        <f>ROUND(15.5822,4)</f>
        <v>15.5822</v>
      </c>
      <c r="D253" s="25">
        <f>F253</f>
        <v>16.038</v>
      </c>
      <c r="E253" s="25">
        <f>F253</f>
        <v>16.038</v>
      </c>
      <c r="F253" s="25">
        <f>ROUND(16.038,4)</f>
        <v>16.038</v>
      </c>
      <c r="G253" s="24"/>
      <c r="H253" s="36"/>
    </row>
    <row r="254" spans="1:8" ht="12.75" customHeight="1">
      <c r="A254" s="22">
        <v>42530</v>
      </c>
      <c r="B254" s="22"/>
      <c r="C254" s="25">
        <f>ROUND(15.5822,4)</f>
        <v>15.5822</v>
      </c>
      <c r="D254" s="25">
        <f>F254</f>
        <v>16.041</v>
      </c>
      <c r="E254" s="25">
        <f>F254</f>
        <v>16.041</v>
      </c>
      <c r="F254" s="25">
        <f>ROUND(16.041,4)</f>
        <v>16.041</v>
      </c>
      <c r="G254" s="24"/>
      <c r="H254" s="36"/>
    </row>
    <row r="255" spans="1:8" ht="12.75" customHeight="1">
      <c r="A255" s="22">
        <v>42545</v>
      </c>
      <c r="B255" s="22"/>
      <c r="C255" s="25">
        <f>ROUND(15.5822,4)</f>
        <v>15.5822</v>
      </c>
      <c r="D255" s="25">
        <f>F255</f>
        <v>16.0863</v>
      </c>
      <c r="E255" s="25">
        <f>F255</f>
        <v>16.0863</v>
      </c>
      <c r="F255" s="25">
        <f>ROUND(16.0863,4)</f>
        <v>16.0863</v>
      </c>
      <c r="G255" s="24"/>
      <c r="H255" s="36"/>
    </row>
    <row r="256" spans="1:8" ht="12.75" customHeight="1">
      <c r="A256" s="22">
        <v>42549</v>
      </c>
      <c r="B256" s="22"/>
      <c r="C256" s="25">
        <f>ROUND(15.5822,4)</f>
        <v>15.5822</v>
      </c>
      <c r="D256" s="25">
        <f>F256</f>
        <v>16.0984</v>
      </c>
      <c r="E256" s="25">
        <f>F256</f>
        <v>16.0984</v>
      </c>
      <c r="F256" s="25">
        <f>ROUND(16.0984,4)</f>
        <v>16.0984</v>
      </c>
      <c r="G256" s="24"/>
      <c r="H256" s="36"/>
    </row>
    <row r="257" spans="1:8" ht="12.75" customHeight="1">
      <c r="A257" s="22">
        <v>42578</v>
      </c>
      <c r="B257" s="22"/>
      <c r="C257" s="25">
        <f>ROUND(15.5822,4)</f>
        <v>15.5822</v>
      </c>
      <c r="D257" s="25">
        <f>F257</f>
        <v>16.1895</v>
      </c>
      <c r="E257" s="25">
        <f>F257</f>
        <v>16.1895</v>
      </c>
      <c r="F257" s="25">
        <f>ROUND(16.1895,4)</f>
        <v>16.1895</v>
      </c>
      <c r="G257" s="24"/>
      <c r="H257" s="36"/>
    </row>
    <row r="258" spans="1:8" ht="12.75" customHeight="1">
      <c r="A258" s="22">
        <v>42593</v>
      </c>
      <c r="B258" s="22"/>
      <c r="C258" s="25">
        <f>ROUND(15.5822,4)</f>
        <v>15.5822</v>
      </c>
      <c r="D258" s="25">
        <f>F258</f>
        <v>16.2373</v>
      </c>
      <c r="E258" s="25">
        <f>F258</f>
        <v>16.2373</v>
      </c>
      <c r="F258" s="25">
        <f>ROUND(16.2373,4)</f>
        <v>16.2373</v>
      </c>
      <c r="G258" s="24"/>
      <c r="H258" s="36"/>
    </row>
    <row r="259" spans="1:8" ht="12.75" customHeight="1">
      <c r="A259" s="22">
        <v>42608</v>
      </c>
      <c r="B259" s="22"/>
      <c r="C259" s="25">
        <f>ROUND(15.5822,4)</f>
        <v>15.5822</v>
      </c>
      <c r="D259" s="25">
        <f>F259</f>
        <v>16.2851</v>
      </c>
      <c r="E259" s="25">
        <f>F259</f>
        <v>16.2851</v>
      </c>
      <c r="F259" s="25">
        <f>ROUND(16.2851,4)</f>
        <v>16.2851</v>
      </c>
      <c r="G259" s="24"/>
      <c r="H259" s="36"/>
    </row>
    <row r="260" spans="1:8" ht="12.75" customHeight="1">
      <c r="A260" s="22">
        <v>42619</v>
      </c>
      <c r="B260" s="22"/>
      <c r="C260" s="25">
        <f>ROUND(15.5822,4)</f>
        <v>15.5822</v>
      </c>
      <c r="D260" s="25">
        <f>F260</f>
        <v>16.3201</v>
      </c>
      <c r="E260" s="25">
        <f>F260</f>
        <v>16.3201</v>
      </c>
      <c r="F260" s="25">
        <f>ROUND(16.3201,4)</f>
        <v>16.3201</v>
      </c>
      <c r="G260" s="24"/>
      <c r="H260" s="36"/>
    </row>
    <row r="261" spans="1:8" ht="12.75" customHeight="1">
      <c r="A261" s="22">
        <v>42621</v>
      </c>
      <c r="B261" s="22"/>
      <c r="C261" s="25">
        <f>ROUND(15.5822,4)</f>
        <v>15.5822</v>
      </c>
      <c r="D261" s="25">
        <f>F261</f>
        <v>16.3265</v>
      </c>
      <c r="E261" s="25">
        <f>F261</f>
        <v>16.3265</v>
      </c>
      <c r="F261" s="25">
        <f>ROUND(16.3265,4)</f>
        <v>16.3265</v>
      </c>
      <c r="G261" s="24"/>
      <c r="H261" s="36"/>
    </row>
    <row r="262" spans="1:8" ht="12.75" customHeight="1">
      <c r="A262" s="22">
        <v>42622</v>
      </c>
      <c r="B262" s="22"/>
      <c r="C262" s="25">
        <f>ROUND(15.5822,4)</f>
        <v>15.5822</v>
      </c>
      <c r="D262" s="25">
        <f>F262</f>
        <v>16.3297</v>
      </c>
      <c r="E262" s="25">
        <f>F262</f>
        <v>16.3297</v>
      </c>
      <c r="F262" s="25">
        <f>ROUND(16.3297,4)</f>
        <v>16.3297</v>
      </c>
      <c r="G262" s="24"/>
      <c r="H262" s="36"/>
    </row>
    <row r="263" spans="1:8" ht="12.75" customHeight="1">
      <c r="A263" s="22">
        <v>42626</v>
      </c>
      <c r="B263" s="22"/>
      <c r="C263" s="25">
        <f>ROUND(15.5822,4)</f>
        <v>15.5822</v>
      </c>
      <c r="D263" s="25">
        <f>F263</f>
        <v>16.3424</v>
      </c>
      <c r="E263" s="25">
        <f>F263</f>
        <v>16.3424</v>
      </c>
      <c r="F263" s="25">
        <f>ROUND(16.3424,4)</f>
        <v>16.3424</v>
      </c>
      <c r="G263" s="24"/>
      <c r="H263" s="36"/>
    </row>
    <row r="264" spans="1:8" ht="12.75" customHeight="1">
      <c r="A264" s="22">
        <v>42628</v>
      </c>
      <c r="B264" s="22"/>
      <c r="C264" s="25">
        <f>ROUND(15.5822,4)</f>
        <v>15.5822</v>
      </c>
      <c r="D264" s="25">
        <f>F264</f>
        <v>16.3488</v>
      </c>
      <c r="E264" s="25">
        <f>F264</f>
        <v>16.3488</v>
      </c>
      <c r="F264" s="25">
        <f>ROUND(16.3488,4)</f>
        <v>16.3488</v>
      </c>
      <c r="G264" s="24"/>
      <c r="H264" s="36"/>
    </row>
    <row r="265" spans="1:8" ht="12.75" customHeight="1">
      <c r="A265" s="22">
        <v>42641</v>
      </c>
      <c r="B265" s="22"/>
      <c r="C265" s="25">
        <f>ROUND(15.5822,4)</f>
        <v>15.5822</v>
      </c>
      <c r="D265" s="25">
        <f>F265</f>
        <v>16.3902</v>
      </c>
      <c r="E265" s="25">
        <f>F265</f>
        <v>16.3902</v>
      </c>
      <c r="F265" s="25">
        <f>ROUND(16.3902,4)</f>
        <v>16.3902</v>
      </c>
      <c r="G265" s="24"/>
      <c r="H265" s="36"/>
    </row>
    <row r="266" spans="1:8" ht="12.75" customHeight="1">
      <c r="A266" s="22">
        <v>42669</v>
      </c>
      <c r="B266" s="22"/>
      <c r="C266" s="25">
        <f>ROUND(15.5822,4)</f>
        <v>15.5822</v>
      </c>
      <c r="D266" s="25">
        <f>F266</f>
        <v>16.4838</v>
      </c>
      <c r="E266" s="25">
        <f>F266</f>
        <v>16.4838</v>
      </c>
      <c r="F266" s="25">
        <f>ROUND(16.4838,4)</f>
        <v>16.4838</v>
      </c>
      <c r="G266" s="24"/>
      <c r="H266" s="36"/>
    </row>
    <row r="267" spans="1:8" ht="12.75" customHeight="1">
      <c r="A267" s="22">
        <v>42702</v>
      </c>
      <c r="B267" s="22"/>
      <c r="C267" s="25">
        <f>ROUND(15.5822,4)</f>
        <v>15.5822</v>
      </c>
      <c r="D267" s="25">
        <f>F267</f>
        <v>16.5961</v>
      </c>
      <c r="E267" s="25">
        <f>F267</f>
        <v>16.5961</v>
      </c>
      <c r="F267" s="25">
        <f>ROUND(16.5961,4)</f>
        <v>16.5961</v>
      </c>
      <c r="G267" s="24"/>
      <c r="H267" s="36"/>
    </row>
    <row r="268" spans="1:8" ht="12.75" customHeight="1">
      <c r="A268" s="22">
        <v>42718</v>
      </c>
      <c r="B268" s="22"/>
      <c r="C268" s="25">
        <f>ROUND(15.5822,4)</f>
        <v>15.5822</v>
      </c>
      <c r="D268" s="25">
        <f>F268</f>
        <v>16.6505</v>
      </c>
      <c r="E268" s="25">
        <f>F268</f>
        <v>16.6505</v>
      </c>
      <c r="F268" s="25">
        <f>ROUND(16.6505,4)</f>
        <v>16.6505</v>
      </c>
      <c r="G268" s="24"/>
      <c r="H268" s="36"/>
    </row>
    <row r="269" spans="1:8" ht="12.75" customHeight="1">
      <c r="A269" s="22" t="s">
        <v>63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42443</v>
      </c>
      <c r="B270" s="22"/>
      <c r="C270" s="25">
        <f>ROUND(1.0841,4)</f>
        <v>1.0841</v>
      </c>
      <c r="D270" s="25">
        <f>F270</f>
        <v>1.086</v>
      </c>
      <c r="E270" s="25">
        <f>F270</f>
        <v>1.086</v>
      </c>
      <c r="F270" s="25">
        <f>ROUND(1.086,4)</f>
        <v>1.086</v>
      </c>
      <c r="G270" s="24"/>
      <c r="H270" s="36"/>
    </row>
    <row r="271" spans="1:8" ht="12.75" customHeight="1">
      <c r="A271" s="22">
        <v>42534</v>
      </c>
      <c r="B271" s="22"/>
      <c r="C271" s="25">
        <f>ROUND(1.0841,4)</f>
        <v>1.0841</v>
      </c>
      <c r="D271" s="25">
        <f>F271</f>
        <v>1.089</v>
      </c>
      <c r="E271" s="25">
        <f>F271</f>
        <v>1.089</v>
      </c>
      <c r="F271" s="25">
        <f>ROUND(1.089,4)</f>
        <v>1.089</v>
      </c>
      <c r="G271" s="24"/>
      <c r="H271" s="36"/>
    </row>
    <row r="272" spans="1:8" ht="12.75" customHeight="1">
      <c r="A272" s="22">
        <v>42632</v>
      </c>
      <c r="B272" s="22"/>
      <c r="C272" s="25">
        <f>ROUND(1.0841,4)</f>
        <v>1.0841</v>
      </c>
      <c r="D272" s="25">
        <f>F272</f>
        <v>1.093</v>
      </c>
      <c r="E272" s="25">
        <f>F272</f>
        <v>1.093</v>
      </c>
      <c r="F272" s="25">
        <f>ROUND(1.093,4)</f>
        <v>1.093</v>
      </c>
      <c r="G272" s="24"/>
      <c r="H272" s="36"/>
    </row>
    <row r="273" spans="1:8" ht="12.75" customHeight="1">
      <c r="A273" s="22">
        <v>42723</v>
      </c>
      <c r="B273" s="22"/>
      <c r="C273" s="25">
        <f>ROUND(1.0841,4)</f>
        <v>1.0841</v>
      </c>
      <c r="D273" s="25">
        <f>F273</f>
        <v>1.0972</v>
      </c>
      <c r="E273" s="25">
        <f>F273</f>
        <v>1.0972</v>
      </c>
      <c r="F273" s="25">
        <f>ROUND(1.0972,4)</f>
        <v>1.0972</v>
      </c>
      <c r="G273" s="24"/>
      <c r="H273" s="36"/>
    </row>
    <row r="274" spans="1:8" ht="12.75" customHeight="1">
      <c r="A274" s="22" t="s">
        <v>64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42443</v>
      </c>
      <c r="B275" s="22"/>
      <c r="C275" s="25">
        <f>ROUND(11.19736892,4)</f>
        <v>11.1974</v>
      </c>
      <c r="D275" s="25">
        <f>F275</f>
        <v>11.3019</v>
      </c>
      <c r="E275" s="25">
        <f>F275</f>
        <v>11.3019</v>
      </c>
      <c r="F275" s="25">
        <f>ROUND(11.3019,4)</f>
        <v>11.3019</v>
      </c>
      <c r="G275" s="24"/>
      <c r="H275" s="36"/>
    </row>
    <row r="276" spans="1:8" ht="12.75" customHeight="1">
      <c r="A276" s="22">
        <v>42534</v>
      </c>
      <c r="B276" s="22"/>
      <c r="C276" s="25">
        <f>ROUND(11.19736892,4)</f>
        <v>11.1974</v>
      </c>
      <c r="D276" s="25">
        <f>F276</f>
        <v>11.4517</v>
      </c>
      <c r="E276" s="25">
        <f>F276</f>
        <v>11.4517</v>
      </c>
      <c r="F276" s="25">
        <f>ROUND(11.4517,4)</f>
        <v>11.4517</v>
      </c>
      <c r="G276" s="24"/>
      <c r="H276" s="36"/>
    </row>
    <row r="277" spans="1:8" ht="12.75" customHeight="1">
      <c r="A277" s="22">
        <v>42632</v>
      </c>
      <c r="B277" s="22"/>
      <c r="C277" s="25">
        <f>ROUND(11.19736892,4)</f>
        <v>11.1974</v>
      </c>
      <c r="D277" s="25">
        <f>F277</f>
        <v>11.6275</v>
      </c>
      <c r="E277" s="25">
        <f>F277</f>
        <v>11.6275</v>
      </c>
      <c r="F277" s="25">
        <f>ROUND(11.6275,4)</f>
        <v>11.6275</v>
      </c>
      <c r="G277" s="24"/>
      <c r="H277" s="36"/>
    </row>
    <row r="278" spans="1:8" ht="12.75" customHeight="1">
      <c r="A278" s="22">
        <v>42723</v>
      </c>
      <c r="B278" s="22"/>
      <c r="C278" s="25">
        <f>ROUND(11.19736892,4)</f>
        <v>11.1974</v>
      </c>
      <c r="D278" s="25">
        <f>F278</f>
        <v>11.8085</v>
      </c>
      <c r="E278" s="25">
        <f>F278</f>
        <v>11.8085</v>
      </c>
      <c r="F278" s="25">
        <f>ROUND(11.8085,4)</f>
        <v>11.8085</v>
      </c>
      <c r="G278" s="24"/>
      <c r="H278" s="36"/>
    </row>
    <row r="279" spans="1:8" ht="12.75" customHeight="1">
      <c r="A279" s="22">
        <v>42807</v>
      </c>
      <c r="B279" s="22"/>
      <c r="C279" s="25">
        <f>ROUND(11.19736892,4)</f>
        <v>11.1974</v>
      </c>
      <c r="D279" s="25">
        <f>F279</f>
        <v>11.9317</v>
      </c>
      <c r="E279" s="25">
        <f>F279</f>
        <v>11.9317</v>
      </c>
      <c r="F279" s="25">
        <f>ROUND(11.9317,4)</f>
        <v>11.9317</v>
      </c>
      <c r="G279" s="24"/>
      <c r="H279" s="36"/>
    </row>
    <row r="280" spans="1:8" ht="12.75" customHeight="1">
      <c r="A280" s="22">
        <v>42905</v>
      </c>
      <c r="B280" s="22"/>
      <c r="C280" s="25">
        <f>ROUND(11.19736892,4)</f>
        <v>11.1974</v>
      </c>
      <c r="D280" s="25">
        <f>F280</f>
        <v>12.0629</v>
      </c>
      <c r="E280" s="25">
        <f>F280</f>
        <v>12.0629</v>
      </c>
      <c r="F280" s="25">
        <f>ROUND(12.0629,4)</f>
        <v>12.0629</v>
      </c>
      <c r="G280" s="24"/>
      <c r="H280" s="36"/>
    </row>
    <row r="281" spans="1:8" ht="12.75" customHeight="1">
      <c r="A281" s="22">
        <v>42996</v>
      </c>
      <c r="B281" s="22"/>
      <c r="C281" s="25">
        <f>ROUND(11.19736892,4)</f>
        <v>11.1974</v>
      </c>
      <c r="D281" s="25">
        <f>F281</f>
        <v>12.187</v>
      </c>
      <c r="E281" s="25">
        <f>F281</f>
        <v>12.187</v>
      </c>
      <c r="F281" s="25">
        <f>ROUND(12.187,4)</f>
        <v>12.187</v>
      </c>
      <c r="G281" s="24"/>
      <c r="H281" s="36"/>
    </row>
    <row r="282" spans="1:8" ht="12.75" customHeight="1">
      <c r="A282" s="22" t="s">
        <v>65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42443</v>
      </c>
      <c r="B283" s="22"/>
      <c r="C283" s="25">
        <f>ROUND(4.24224769268465,4)</f>
        <v>4.2422</v>
      </c>
      <c r="D283" s="25">
        <f>F283</f>
        <v>4.7151</v>
      </c>
      <c r="E283" s="25">
        <f>F283</f>
        <v>4.7151</v>
      </c>
      <c r="F283" s="25">
        <f>ROUND(4.7151,4)</f>
        <v>4.7151</v>
      </c>
      <c r="G283" s="24"/>
      <c r="H283" s="36"/>
    </row>
    <row r="284" spans="1:8" ht="12.75" customHeight="1">
      <c r="A284" s="22">
        <v>42534</v>
      </c>
      <c r="B284" s="22"/>
      <c r="C284" s="25">
        <f>ROUND(4.24224769268465,4)</f>
        <v>4.2422</v>
      </c>
      <c r="D284" s="25">
        <f>F284</f>
        <v>4.7725</v>
      </c>
      <c r="E284" s="25">
        <f>F284</f>
        <v>4.7725</v>
      </c>
      <c r="F284" s="25">
        <f>ROUND(4.7725,4)</f>
        <v>4.7725</v>
      </c>
      <c r="G284" s="24"/>
      <c r="H284" s="36"/>
    </row>
    <row r="285" spans="1:8" ht="12.75" customHeight="1">
      <c r="A285" s="22">
        <v>42632</v>
      </c>
      <c r="B285" s="22"/>
      <c r="C285" s="25">
        <f>ROUND(4.24224769268465,4)</f>
        <v>4.2422</v>
      </c>
      <c r="D285" s="25">
        <f>F285</f>
        <v>4.8432</v>
      </c>
      <c r="E285" s="25">
        <f>F285</f>
        <v>4.8432</v>
      </c>
      <c r="F285" s="25">
        <f>ROUND(4.8432,4)</f>
        <v>4.8432</v>
      </c>
      <c r="G285" s="24"/>
      <c r="H285" s="36"/>
    </row>
    <row r="286" spans="1:8" ht="12.75" customHeight="1">
      <c r="A286" s="22" t="s">
        <v>66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42443</v>
      </c>
      <c r="B287" s="22"/>
      <c r="C287" s="25">
        <f>ROUND(1.3868158,4)</f>
        <v>1.3868</v>
      </c>
      <c r="D287" s="25">
        <f>F287</f>
        <v>1.3994</v>
      </c>
      <c r="E287" s="25">
        <f>F287</f>
        <v>1.3994</v>
      </c>
      <c r="F287" s="25">
        <f>ROUND(1.3994,4)</f>
        <v>1.3994</v>
      </c>
      <c r="G287" s="24"/>
      <c r="H287" s="36"/>
    </row>
    <row r="288" spans="1:8" ht="12.75" customHeight="1">
      <c r="A288" s="22">
        <v>42534</v>
      </c>
      <c r="B288" s="22"/>
      <c r="C288" s="25">
        <f>ROUND(1.3868158,4)</f>
        <v>1.3868</v>
      </c>
      <c r="D288" s="25">
        <f>F288</f>
        <v>1.4128</v>
      </c>
      <c r="E288" s="25">
        <f>F288</f>
        <v>1.4128</v>
      </c>
      <c r="F288" s="25">
        <f>ROUND(1.4128,4)</f>
        <v>1.4128</v>
      </c>
      <c r="G288" s="24"/>
      <c r="H288" s="36"/>
    </row>
    <row r="289" spans="1:8" ht="12.75" customHeight="1">
      <c r="A289" s="22">
        <v>42632</v>
      </c>
      <c r="B289" s="22"/>
      <c r="C289" s="25">
        <f>ROUND(1.3868158,4)</f>
        <v>1.3868</v>
      </c>
      <c r="D289" s="25">
        <f>F289</f>
        <v>1.4282</v>
      </c>
      <c r="E289" s="25">
        <f>F289</f>
        <v>1.4282</v>
      </c>
      <c r="F289" s="25">
        <f>ROUND(1.4282,4)</f>
        <v>1.4282</v>
      </c>
      <c r="G289" s="24"/>
      <c r="H289" s="36"/>
    </row>
    <row r="290" spans="1:8" ht="12.75" customHeight="1">
      <c r="A290" s="22" t="s">
        <v>67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42443</v>
      </c>
      <c r="B291" s="22"/>
      <c r="C291" s="25">
        <f>ROUND(11.2239429518116,4)</f>
        <v>11.2239</v>
      </c>
      <c r="D291" s="25">
        <f>F291</f>
        <v>11.3675</v>
      </c>
      <c r="E291" s="25">
        <f>F291</f>
        <v>11.3675</v>
      </c>
      <c r="F291" s="25">
        <f>ROUND(11.3675,4)</f>
        <v>11.3675</v>
      </c>
      <c r="G291" s="24"/>
      <c r="H291" s="36"/>
    </row>
    <row r="292" spans="1:8" ht="12.75" customHeight="1">
      <c r="A292" s="22">
        <v>42534</v>
      </c>
      <c r="B292" s="22"/>
      <c r="C292" s="25">
        <f>ROUND(11.2239429518116,4)</f>
        <v>11.2239</v>
      </c>
      <c r="D292" s="25">
        <f>F292</f>
        <v>11.569</v>
      </c>
      <c r="E292" s="25">
        <f>F292</f>
        <v>11.569</v>
      </c>
      <c r="F292" s="25">
        <f>ROUND(11.569,4)</f>
        <v>11.569</v>
      </c>
      <c r="G292" s="24"/>
      <c r="H292" s="36"/>
    </row>
    <row r="293" spans="1:8" ht="12.75" customHeight="1">
      <c r="A293" s="22">
        <v>42632</v>
      </c>
      <c r="B293" s="22"/>
      <c r="C293" s="25">
        <f>ROUND(11.2239429518116,4)</f>
        <v>11.2239</v>
      </c>
      <c r="D293" s="25">
        <f>F293</f>
        <v>11.801</v>
      </c>
      <c r="E293" s="25">
        <f>F293</f>
        <v>11.801</v>
      </c>
      <c r="F293" s="25">
        <f>ROUND(11.801,4)</f>
        <v>11.801</v>
      </c>
      <c r="G293" s="24"/>
      <c r="H293" s="36"/>
    </row>
    <row r="294" spans="1:8" ht="12.75" customHeight="1">
      <c r="A294" s="22">
        <v>42723</v>
      </c>
      <c r="B294" s="22"/>
      <c r="C294" s="25">
        <f>ROUND(11.2239429518116,4)</f>
        <v>11.2239</v>
      </c>
      <c r="D294" s="25">
        <f>F294</f>
        <v>12.0357</v>
      </c>
      <c r="E294" s="25">
        <f>F294</f>
        <v>12.0357</v>
      </c>
      <c r="F294" s="25">
        <f>ROUND(12.0357,4)</f>
        <v>12.0357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42443</v>
      </c>
      <c r="B296" s="22"/>
      <c r="C296" s="25">
        <f>ROUND(2.38030803578163,4)</f>
        <v>2.3803</v>
      </c>
      <c r="D296" s="25">
        <f>F296</f>
        <v>2.3567</v>
      </c>
      <c r="E296" s="25">
        <f>F296</f>
        <v>2.3567</v>
      </c>
      <c r="F296" s="25">
        <f>ROUND(2.3567,4)</f>
        <v>2.3567</v>
      </c>
      <c r="G296" s="24"/>
      <c r="H296" s="36"/>
    </row>
    <row r="297" spans="1:8" ht="12.75" customHeight="1">
      <c r="A297" s="22">
        <v>42534</v>
      </c>
      <c r="B297" s="22"/>
      <c r="C297" s="25">
        <f>ROUND(2.38030803578163,4)</f>
        <v>2.3803</v>
      </c>
      <c r="D297" s="25">
        <f>F297</f>
        <v>2.3767</v>
      </c>
      <c r="E297" s="25">
        <f>F297</f>
        <v>2.3767</v>
      </c>
      <c r="F297" s="25">
        <f>ROUND(2.3767,4)</f>
        <v>2.3767</v>
      </c>
      <c r="G297" s="24"/>
      <c r="H297" s="36"/>
    </row>
    <row r="298" spans="1:8" ht="12.75" customHeight="1">
      <c r="A298" s="22">
        <v>42632</v>
      </c>
      <c r="B298" s="22"/>
      <c r="C298" s="25">
        <f>ROUND(2.38030803578163,4)</f>
        <v>2.3803</v>
      </c>
      <c r="D298" s="25">
        <f>F298</f>
        <v>2.4041</v>
      </c>
      <c r="E298" s="25">
        <f>F298</f>
        <v>2.4041</v>
      </c>
      <c r="F298" s="25">
        <f>ROUND(2.4041,4)</f>
        <v>2.4041</v>
      </c>
      <c r="G298" s="24"/>
      <c r="H298" s="36"/>
    </row>
    <row r="299" spans="1:8" ht="12.75" customHeight="1">
      <c r="A299" s="22">
        <v>42723</v>
      </c>
      <c r="B299" s="22"/>
      <c r="C299" s="25">
        <f>ROUND(2.38030803578163,4)</f>
        <v>2.3803</v>
      </c>
      <c r="D299" s="25">
        <f>F299</f>
        <v>2.4343</v>
      </c>
      <c r="E299" s="25">
        <f>F299</f>
        <v>2.4343</v>
      </c>
      <c r="F299" s="25">
        <f>ROUND(2.4343,4)</f>
        <v>2.4343</v>
      </c>
      <c r="G299" s="24"/>
      <c r="H299" s="36"/>
    </row>
    <row r="300" spans="1:8" ht="12.75" customHeight="1">
      <c r="A300" s="22" t="s">
        <v>69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42443</v>
      </c>
      <c r="B301" s="22"/>
      <c r="C301" s="25">
        <f>ROUND(2.26370305803734,4)</f>
        <v>2.2637</v>
      </c>
      <c r="D301" s="25">
        <f>F301</f>
        <v>2.3034</v>
      </c>
      <c r="E301" s="25">
        <f>F301</f>
        <v>2.3034</v>
      </c>
      <c r="F301" s="25">
        <f>ROUND(2.3034,4)</f>
        <v>2.3034</v>
      </c>
      <c r="G301" s="24"/>
      <c r="H301" s="36"/>
    </row>
    <row r="302" spans="1:8" ht="12.75" customHeight="1">
      <c r="A302" s="22">
        <v>42534</v>
      </c>
      <c r="B302" s="22"/>
      <c r="C302" s="25">
        <f>ROUND(2.26370305803734,4)</f>
        <v>2.2637</v>
      </c>
      <c r="D302" s="25">
        <f>F302</f>
        <v>2.352</v>
      </c>
      <c r="E302" s="25">
        <f>F302</f>
        <v>2.352</v>
      </c>
      <c r="F302" s="25">
        <f>ROUND(2.352,4)</f>
        <v>2.352</v>
      </c>
      <c r="G302" s="24"/>
      <c r="H302" s="36"/>
    </row>
    <row r="303" spans="1:8" ht="12.75" customHeight="1">
      <c r="A303" s="22">
        <v>42632</v>
      </c>
      <c r="B303" s="22"/>
      <c r="C303" s="25">
        <f>ROUND(2.26370305803734,4)</f>
        <v>2.2637</v>
      </c>
      <c r="D303" s="25">
        <f>F303</f>
        <v>2.4081</v>
      </c>
      <c r="E303" s="25">
        <f>F303</f>
        <v>2.4081</v>
      </c>
      <c r="F303" s="25">
        <f>ROUND(2.4081,4)</f>
        <v>2.4081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ROUND(16.89266302,4)</f>
        <v>16.8927</v>
      </c>
      <c r="D305" s="25">
        <f>F305</f>
        <v>17.1357</v>
      </c>
      <c r="E305" s="25">
        <f>F305</f>
        <v>17.1357</v>
      </c>
      <c r="F305" s="25">
        <f>ROUND(17.1357,4)</f>
        <v>17.1357</v>
      </c>
      <c r="G305" s="24"/>
      <c r="H305" s="36"/>
    </row>
    <row r="306" spans="1:8" ht="12.75" customHeight="1">
      <c r="A306" s="22">
        <v>42534</v>
      </c>
      <c r="B306" s="22"/>
      <c r="C306" s="25">
        <f>ROUND(16.89266302,4)</f>
        <v>16.8927</v>
      </c>
      <c r="D306" s="25">
        <f>F306</f>
        <v>17.482</v>
      </c>
      <c r="E306" s="25">
        <f>F306</f>
        <v>17.482</v>
      </c>
      <c r="F306" s="25">
        <f>ROUND(17.482,4)</f>
        <v>17.482</v>
      </c>
      <c r="G306" s="24"/>
      <c r="H306" s="36"/>
    </row>
    <row r="307" spans="1:8" ht="12.75" customHeight="1">
      <c r="A307" s="22">
        <v>42632</v>
      </c>
      <c r="B307" s="22"/>
      <c r="C307" s="25">
        <f>ROUND(16.89266302,4)</f>
        <v>16.8927</v>
      </c>
      <c r="D307" s="25">
        <f>F307</f>
        <v>17.8825</v>
      </c>
      <c r="E307" s="25">
        <f>F307</f>
        <v>17.8825</v>
      </c>
      <c r="F307" s="25">
        <f>ROUND(17.8825,4)</f>
        <v>17.8825</v>
      </c>
      <c r="G307" s="24"/>
      <c r="H307" s="36"/>
    </row>
    <row r="308" spans="1:8" ht="12.75" customHeight="1">
      <c r="A308" s="22">
        <v>42723</v>
      </c>
      <c r="B308" s="22"/>
      <c r="C308" s="25">
        <f>ROUND(16.89266302,4)</f>
        <v>16.8927</v>
      </c>
      <c r="D308" s="25">
        <f>F308</f>
        <v>18.2882</v>
      </c>
      <c r="E308" s="25">
        <f>F308</f>
        <v>18.2882</v>
      </c>
      <c r="F308" s="25">
        <f>ROUND(18.2882,4)</f>
        <v>18.2882</v>
      </c>
      <c r="G308" s="24"/>
      <c r="H308" s="36"/>
    </row>
    <row r="309" spans="1:8" ht="12.75" customHeight="1">
      <c r="A309" s="22">
        <v>42807</v>
      </c>
      <c r="B309" s="22"/>
      <c r="C309" s="25">
        <f>ROUND(16.89266302,4)</f>
        <v>16.8927</v>
      </c>
      <c r="D309" s="25">
        <f>F309</f>
        <v>18.5678</v>
      </c>
      <c r="E309" s="25">
        <f>F309</f>
        <v>18.5678</v>
      </c>
      <c r="F309" s="25">
        <f>ROUND(18.5678,4)</f>
        <v>18.5678</v>
      </c>
      <c r="G309" s="24"/>
      <c r="H309" s="36"/>
    </row>
    <row r="310" spans="1:8" ht="12.75" customHeight="1">
      <c r="A310" s="22">
        <v>42905</v>
      </c>
      <c r="B310" s="22"/>
      <c r="C310" s="25">
        <f>ROUND(16.89266302,4)</f>
        <v>16.8927</v>
      </c>
      <c r="D310" s="25">
        <f>F310</f>
        <v>18.9305</v>
      </c>
      <c r="E310" s="25">
        <f>F310</f>
        <v>18.9305</v>
      </c>
      <c r="F310" s="25">
        <f>ROUND(18.9305,4)</f>
        <v>18.9305</v>
      </c>
      <c r="G310" s="24"/>
      <c r="H310" s="36"/>
    </row>
    <row r="311" spans="1:8" ht="12.75" customHeight="1">
      <c r="A311" s="22">
        <v>42996</v>
      </c>
      <c r="B311" s="22"/>
      <c r="C311" s="25">
        <f>ROUND(16.89266302,4)</f>
        <v>16.8927</v>
      </c>
      <c r="D311" s="25">
        <f>F311</f>
        <v>19.2914</v>
      </c>
      <c r="E311" s="25">
        <f>F311</f>
        <v>19.2914</v>
      </c>
      <c r="F311" s="25">
        <f>ROUND(19.2914,4)</f>
        <v>19.2914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42443</v>
      </c>
      <c r="B313" s="22"/>
      <c r="C313" s="25">
        <f>ROUND(15.5324960127592,4)</f>
        <v>15.5325</v>
      </c>
      <c r="D313" s="25">
        <f>F313</f>
        <v>15.7743</v>
      </c>
      <c r="E313" s="25">
        <f>F313</f>
        <v>15.7743</v>
      </c>
      <c r="F313" s="25">
        <f>ROUND(15.7743,4)</f>
        <v>15.7743</v>
      </c>
      <c r="G313" s="24"/>
      <c r="H313" s="36"/>
    </row>
    <row r="314" spans="1:8" ht="12.75" customHeight="1">
      <c r="A314" s="22">
        <v>42534</v>
      </c>
      <c r="B314" s="22"/>
      <c r="C314" s="25">
        <f>ROUND(15.5324960127592,4)</f>
        <v>15.5325</v>
      </c>
      <c r="D314" s="25">
        <f>F314</f>
        <v>16.1199</v>
      </c>
      <c r="E314" s="25">
        <f>F314</f>
        <v>16.1199</v>
      </c>
      <c r="F314" s="25">
        <f>ROUND(16.1199,4)</f>
        <v>16.1199</v>
      </c>
      <c r="G314" s="24"/>
      <c r="H314" s="36"/>
    </row>
    <row r="315" spans="1:8" ht="12.75" customHeight="1">
      <c r="A315" s="22">
        <v>42632</v>
      </c>
      <c r="B315" s="22"/>
      <c r="C315" s="25">
        <f>ROUND(15.5324960127592,4)</f>
        <v>15.5325</v>
      </c>
      <c r="D315" s="25">
        <f>F315</f>
        <v>16.5196</v>
      </c>
      <c r="E315" s="25">
        <f>F315</f>
        <v>16.5196</v>
      </c>
      <c r="F315" s="25">
        <f>ROUND(16.5196,4)</f>
        <v>16.5196</v>
      </c>
      <c r="G315" s="24"/>
      <c r="H315" s="36"/>
    </row>
    <row r="316" spans="1:8" ht="12.75" customHeight="1">
      <c r="A316" s="22">
        <v>42723</v>
      </c>
      <c r="B316" s="22"/>
      <c r="C316" s="25">
        <f>ROUND(15.5324960127592,4)</f>
        <v>15.5325</v>
      </c>
      <c r="D316" s="25">
        <f>F316</f>
        <v>16.9236</v>
      </c>
      <c r="E316" s="25">
        <f>F316</f>
        <v>16.9236</v>
      </c>
      <c r="F316" s="25">
        <f>ROUND(16.9236,4)</f>
        <v>16.9236</v>
      </c>
      <c r="G316" s="24"/>
      <c r="H316" s="36"/>
    </row>
    <row r="317" spans="1:8" ht="12.75" customHeight="1">
      <c r="A317" s="22">
        <v>42807</v>
      </c>
      <c r="B317" s="22"/>
      <c r="C317" s="25">
        <f>ROUND(15.5324960127592,4)</f>
        <v>15.5325</v>
      </c>
      <c r="D317" s="25">
        <f>F317</f>
        <v>17.2013</v>
      </c>
      <c r="E317" s="25">
        <f>F317</f>
        <v>17.2013</v>
      </c>
      <c r="F317" s="25">
        <f>ROUND(17.2013,4)</f>
        <v>17.2013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42443</v>
      </c>
      <c r="B319" s="22"/>
      <c r="C319" s="25">
        <f>ROUND(22.94011484,4)</f>
        <v>22.9401</v>
      </c>
      <c r="D319" s="25">
        <f>F319</f>
        <v>23.2329</v>
      </c>
      <c r="E319" s="25">
        <f>F319</f>
        <v>23.2329</v>
      </c>
      <c r="F319" s="25">
        <f>ROUND(23.2329,4)</f>
        <v>23.2329</v>
      </c>
      <c r="G319" s="24"/>
      <c r="H319" s="36"/>
    </row>
    <row r="320" spans="1:8" ht="12.75" customHeight="1">
      <c r="A320" s="22">
        <v>42534</v>
      </c>
      <c r="B320" s="22"/>
      <c r="C320" s="25">
        <f>ROUND(22.94011484,4)</f>
        <v>22.9401</v>
      </c>
      <c r="D320" s="25">
        <f>F320</f>
        <v>23.6429</v>
      </c>
      <c r="E320" s="25">
        <f>F320</f>
        <v>23.6429</v>
      </c>
      <c r="F320" s="25">
        <f>ROUND(23.6429,4)</f>
        <v>23.6429</v>
      </c>
      <c r="G320" s="24"/>
      <c r="H320" s="36"/>
    </row>
    <row r="321" spans="1:8" ht="12.75" customHeight="1">
      <c r="A321" s="22">
        <v>42632</v>
      </c>
      <c r="B321" s="22"/>
      <c r="C321" s="25">
        <f>ROUND(22.94011484,4)</f>
        <v>22.9401</v>
      </c>
      <c r="D321" s="25">
        <f>F321</f>
        <v>24.1116</v>
      </c>
      <c r="E321" s="25">
        <f>F321</f>
        <v>24.1116</v>
      </c>
      <c r="F321" s="25">
        <f>ROUND(24.1116,4)</f>
        <v>24.1116</v>
      </c>
      <c r="G321" s="24"/>
      <c r="H321" s="36"/>
    </row>
    <row r="322" spans="1:8" ht="12.75" customHeight="1">
      <c r="A322" s="22">
        <v>42723</v>
      </c>
      <c r="B322" s="22"/>
      <c r="C322" s="25">
        <f>ROUND(22.94011484,4)</f>
        <v>22.9401</v>
      </c>
      <c r="D322" s="25">
        <f>F322</f>
        <v>24.5796</v>
      </c>
      <c r="E322" s="25">
        <f>F322</f>
        <v>24.5796</v>
      </c>
      <c r="F322" s="25">
        <f>ROUND(24.5796,4)</f>
        <v>24.5796</v>
      </c>
      <c r="G322" s="24"/>
      <c r="H322" s="36"/>
    </row>
    <row r="323" spans="1:8" ht="12.75" customHeight="1">
      <c r="A323" s="22">
        <v>42807</v>
      </c>
      <c r="B323" s="22"/>
      <c r="C323" s="25">
        <f>ROUND(22.94011484,4)</f>
        <v>22.9401</v>
      </c>
      <c r="D323" s="25">
        <f>F323</f>
        <v>24.9128</v>
      </c>
      <c r="E323" s="25">
        <f>F323</f>
        <v>24.9128</v>
      </c>
      <c r="F323" s="25">
        <f>ROUND(24.9128,4)</f>
        <v>24.9128</v>
      </c>
      <c r="G323" s="24"/>
      <c r="H323" s="36"/>
    </row>
    <row r="324" spans="1:8" ht="12.75" customHeight="1">
      <c r="A324" s="22">
        <v>42905</v>
      </c>
      <c r="B324" s="22"/>
      <c r="C324" s="25">
        <f>ROUND(22.94011484,4)</f>
        <v>22.9401</v>
      </c>
      <c r="D324" s="25">
        <f>F324</f>
        <v>25.2689</v>
      </c>
      <c r="E324" s="25">
        <f>F324</f>
        <v>25.2689</v>
      </c>
      <c r="F324" s="25">
        <f>ROUND(25.2689,4)</f>
        <v>25.2689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8">
        <f>ROUND(0.130770328222429,6)</f>
        <v>0.13077</v>
      </c>
      <c r="D326" s="28">
        <f>F326</f>
        <v>0.132614</v>
      </c>
      <c r="E326" s="28">
        <f>F326</f>
        <v>0.132614</v>
      </c>
      <c r="F326" s="28">
        <f>ROUND(0.132614,6)</f>
        <v>0.132614</v>
      </c>
      <c r="G326" s="24"/>
      <c r="H326" s="36"/>
    </row>
    <row r="327" spans="1:8" ht="12.75" customHeight="1">
      <c r="A327" s="22">
        <v>42534</v>
      </c>
      <c r="B327" s="22"/>
      <c r="C327" s="28">
        <f>ROUND(0.130770328222429,6)</f>
        <v>0.13077</v>
      </c>
      <c r="D327" s="28">
        <f>F327</f>
        <v>0.135297</v>
      </c>
      <c r="E327" s="28">
        <f>F327</f>
        <v>0.135297</v>
      </c>
      <c r="F327" s="28">
        <f>ROUND(0.135297,6)</f>
        <v>0.135297</v>
      </c>
      <c r="G327" s="24"/>
      <c r="H327" s="36"/>
    </row>
    <row r="328" spans="1:8" ht="12.75" customHeight="1">
      <c r="A328" s="22">
        <v>42632</v>
      </c>
      <c r="B328" s="22"/>
      <c r="C328" s="28">
        <f>ROUND(0.130770328222429,6)</f>
        <v>0.13077</v>
      </c>
      <c r="D328" s="28">
        <f>F328</f>
        <v>0.138397</v>
      </c>
      <c r="E328" s="28">
        <f>F328</f>
        <v>0.138397</v>
      </c>
      <c r="F328" s="28">
        <f>ROUND(0.138397,6)</f>
        <v>0.138397</v>
      </c>
      <c r="G328" s="24"/>
      <c r="H328" s="36"/>
    </row>
    <row r="329" spans="1:8" ht="12.75" customHeight="1">
      <c r="A329" s="22">
        <v>42723</v>
      </c>
      <c r="B329" s="22"/>
      <c r="C329" s="28">
        <f>ROUND(0.130770328222429,6)</f>
        <v>0.13077</v>
      </c>
      <c r="D329" s="28">
        <f>F329</f>
        <v>0.14155</v>
      </c>
      <c r="E329" s="28">
        <f>F329</f>
        <v>0.14155</v>
      </c>
      <c r="F329" s="28">
        <f>ROUND(0.14155,6)</f>
        <v>0.14155</v>
      </c>
      <c r="G329" s="24"/>
      <c r="H329" s="36"/>
    </row>
    <row r="330" spans="1:8" ht="12.75" customHeight="1">
      <c r="A330" s="22">
        <v>42807</v>
      </c>
      <c r="B330" s="22"/>
      <c r="C330" s="28">
        <f>ROUND(0.130770328222429,6)</f>
        <v>0.13077</v>
      </c>
      <c r="D330" s="28">
        <f>F330</f>
        <v>0.144</v>
      </c>
      <c r="E330" s="28">
        <f>F330</f>
        <v>0.144</v>
      </c>
      <c r="F330" s="28">
        <f>ROUND(0.144,6)</f>
        <v>0.144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42443</v>
      </c>
      <c r="B332" s="22"/>
      <c r="C332" s="25">
        <f>ROUND(0.152374526341523,4)</f>
        <v>0.1524</v>
      </c>
      <c r="D332" s="25">
        <f>F332</f>
        <v>0.1522</v>
      </c>
      <c r="E332" s="25">
        <f>F332</f>
        <v>0.1522</v>
      </c>
      <c r="F332" s="25">
        <f>ROUND(0.1522,4)</f>
        <v>0.1522</v>
      </c>
      <c r="G332" s="24"/>
      <c r="H332" s="36"/>
    </row>
    <row r="333" spans="1:8" ht="12.75" customHeight="1">
      <c r="A333" s="22">
        <v>42534</v>
      </c>
      <c r="B333" s="22"/>
      <c r="C333" s="25">
        <f>ROUND(0.152374526341523,4)</f>
        <v>0.1524</v>
      </c>
      <c r="D333" s="25">
        <f>F333</f>
        <v>0.152</v>
      </c>
      <c r="E333" s="25">
        <f>F333</f>
        <v>0.152</v>
      </c>
      <c r="F333" s="25">
        <f>ROUND(0.152,4)</f>
        <v>0.152</v>
      </c>
      <c r="G333" s="24"/>
      <c r="H333" s="36"/>
    </row>
    <row r="334" spans="1:8" ht="12.75" customHeight="1">
      <c r="A334" s="22">
        <v>42632</v>
      </c>
      <c r="B334" s="22"/>
      <c r="C334" s="25">
        <f>ROUND(0.152374526341523,4)</f>
        <v>0.1524</v>
      </c>
      <c r="D334" s="25">
        <f>F334</f>
        <v>0.1525</v>
      </c>
      <c r="E334" s="25">
        <f>F334</f>
        <v>0.1525</v>
      </c>
      <c r="F334" s="25">
        <f>ROUND(0.1525,4)</f>
        <v>0.1525</v>
      </c>
      <c r="G334" s="24"/>
      <c r="H334" s="36"/>
    </row>
    <row r="335" spans="1:8" ht="12.75" customHeight="1">
      <c r="A335" s="22">
        <v>42723</v>
      </c>
      <c r="B335" s="22"/>
      <c r="C335" s="25">
        <f>ROUND(0.152374526341523,4)</f>
        <v>0.1524</v>
      </c>
      <c r="D335" s="25">
        <f>F335</f>
        <v>0.1502</v>
      </c>
      <c r="E335" s="25">
        <f>F335</f>
        <v>0.1502</v>
      </c>
      <c r="F335" s="25">
        <f>ROUND(0.1502,4)</f>
        <v>0.1502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ROUND(0.0782828435066566,4)</f>
        <v>0.0783</v>
      </c>
      <c r="D337" s="25">
        <f>F337</f>
        <v>0.0704</v>
      </c>
      <c r="E337" s="25">
        <f>F337</f>
        <v>0.0704</v>
      </c>
      <c r="F337" s="25">
        <f>ROUND(0.0704,4)</f>
        <v>0.0704</v>
      </c>
      <c r="G337" s="24"/>
      <c r="H337" s="36"/>
    </row>
    <row r="338" spans="1:8" ht="12.75" customHeight="1">
      <c r="A338" s="22">
        <v>42534</v>
      </c>
      <c r="B338" s="22"/>
      <c r="C338" s="25">
        <f>ROUND(0.0782828435066566,4)</f>
        <v>0.0783</v>
      </c>
      <c r="D338" s="25">
        <f>F338</f>
        <v>0.0664</v>
      </c>
      <c r="E338" s="25">
        <f>F338</f>
        <v>0.0664</v>
      </c>
      <c r="F338" s="25">
        <f>ROUND(0.0664,4)</f>
        <v>0.0664</v>
      </c>
      <c r="G338" s="24"/>
      <c r="H338" s="36"/>
    </row>
    <row r="339" spans="1:8" ht="12.75" customHeight="1">
      <c r="A339" s="22">
        <v>42632</v>
      </c>
      <c r="B339" s="22"/>
      <c r="C339" s="25">
        <f>ROUND(0.0782828435066566,4)</f>
        <v>0.0783</v>
      </c>
      <c r="D339" s="25">
        <f>F339</f>
        <v>0.0641</v>
      </c>
      <c r="E339" s="25">
        <f>F339</f>
        <v>0.0641</v>
      </c>
      <c r="F339" s="25">
        <f>ROUND(0.0641,4)</f>
        <v>0.0641</v>
      </c>
      <c r="G339" s="24"/>
      <c r="H339" s="36"/>
    </row>
    <row r="340" spans="1:8" ht="12.75" customHeight="1">
      <c r="A340" s="22">
        <v>42723</v>
      </c>
      <c r="B340" s="22"/>
      <c r="C340" s="25">
        <f>ROUND(0.0782828435066566,4)</f>
        <v>0.0783</v>
      </c>
      <c r="D340" s="25">
        <f>F340</f>
        <v>0.0628</v>
      </c>
      <c r="E340" s="25">
        <f>F340</f>
        <v>0.0628</v>
      </c>
      <c r="F340" s="25">
        <f>ROUND(0.0628,4)</f>
        <v>0.0628</v>
      </c>
      <c r="G340" s="24"/>
      <c r="H340" s="36"/>
    </row>
    <row r="341" spans="1:8" ht="12.75" customHeight="1">
      <c r="A341" s="22">
        <v>42807</v>
      </c>
      <c r="B341" s="22"/>
      <c r="C341" s="25">
        <f>ROUND(0.0782828435066566,4)</f>
        <v>0.0783</v>
      </c>
      <c r="D341" s="25">
        <f>F341</f>
        <v>0.0615</v>
      </c>
      <c r="E341" s="25">
        <f>F341</f>
        <v>0.0615</v>
      </c>
      <c r="F341" s="25">
        <f>ROUND(0.0615,4)</f>
        <v>0.0615</v>
      </c>
      <c r="G341" s="24"/>
      <c r="H341" s="36"/>
    </row>
    <row r="342" spans="1:8" ht="12.75" customHeight="1">
      <c r="A342" s="22" t="s">
        <v>76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ROUND(10.53512542,4)</f>
        <v>10.5351</v>
      </c>
      <c r="D343" s="25">
        <f>F343</f>
        <v>10.6241</v>
      </c>
      <c r="E343" s="25">
        <f>F343</f>
        <v>10.6241</v>
      </c>
      <c r="F343" s="25">
        <f>ROUND(10.6241,4)</f>
        <v>10.6241</v>
      </c>
      <c r="G343" s="24"/>
      <c r="H343" s="36"/>
    </row>
    <row r="344" spans="1:8" ht="12.75" customHeight="1">
      <c r="A344" s="22">
        <v>42534</v>
      </c>
      <c r="B344" s="22"/>
      <c r="C344" s="25">
        <f>ROUND(10.53512542,4)</f>
        <v>10.5351</v>
      </c>
      <c r="D344" s="25">
        <f>F344</f>
        <v>10.7515</v>
      </c>
      <c r="E344" s="25">
        <f>F344</f>
        <v>10.7515</v>
      </c>
      <c r="F344" s="25">
        <f>ROUND(10.7515,4)</f>
        <v>10.7515</v>
      </c>
      <c r="G344" s="24"/>
      <c r="H344" s="36"/>
    </row>
    <row r="345" spans="1:8" ht="12.75" customHeight="1">
      <c r="A345" s="22">
        <v>42632</v>
      </c>
      <c r="B345" s="22"/>
      <c r="C345" s="25">
        <f>ROUND(10.53512542,4)</f>
        <v>10.5351</v>
      </c>
      <c r="D345" s="25">
        <f>F345</f>
        <v>10.9016</v>
      </c>
      <c r="E345" s="25">
        <f>F345</f>
        <v>10.9016</v>
      </c>
      <c r="F345" s="25">
        <f>ROUND(10.9016,4)</f>
        <v>10.9016</v>
      </c>
      <c r="G345" s="24"/>
      <c r="H345" s="36"/>
    </row>
    <row r="346" spans="1:8" ht="12.75" customHeight="1">
      <c r="A346" s="22">
        <v>42723</v>
      </c>
      <c r="B346" s="22"/>
      <c r="C346" s="25">
        <f>ROUND(10.53512542,4)</f>
        <v>10.5351</v>
      </c>
      <c r="D346" s="25">
        <f>F346</f>
        <v>11.055</v>
      </c>
      <c r="E346" s="25">
        <f>F346</f>
        <v>11.055</v>
      </c>
      <c r="F346" s="25">
        <f>ROUND(11.055,4)</f>
        <v>11.055</v>
      </c>
      <c r="G346" s="24"/>
      <c r="H346" s="36"/>
    </row>
    <row r="347" spans="1:8" ht="12.75" customHeight="1">
      <c r="A347" s="22" t="s">
        <v>77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42443</v>
      </c>
      <c r="B348" s="22"/>
      <c r="C348" s="25">
        <f>ROUND(10.9310417397404,4)</f>
        <v>10.931</v>
      </c>
      <c r="D348" s="25">
        <f>F348</f>
        <v>11.0433</v>
      </c>
      <c r="E348" s="25">
        <f>F348</f>
        <v>11.0433</v>
      </c>
      <c r="F348" s="25">
        <f>ROUND(11.0433,4)</f>
        <v>11.0433</v>
      </c>
      <c r="G348" s="24"/>
      <c r="H348" s="36"/>
    </row>
    <row r="349" spans="1:8" ht="12.75" customHeight="1">
      <c r="A349" s="22">
        <v>42534</v>
      </c>
      <c r="B349" s="22"/>
      <c r="C349" s="25">
        <f>ROUND(10.9310417397404,4)</f>
        <v>10.931</v>
      </c>
      <c r="D349" s="25">
        <f>F349</f>
        <v>11.2066</v>
      </c>
      <c r="E349" s="25">
        <f>F349</f>
        <v>11.2066</v>
      </c>
      <c r="F349" s="25">
        <f>ROUND(11.2066,4)</f>
        <v>11.2066</v>
      </c>
      <c r="G349" s="24"/>
      <c r="H349" s="36"/>
    </row>
    <row r="350" spans="1:8" ht="12.75" customHeight="1">
      <c r="A350" s="22">
        <v>42632</v>
      </c>
      <c r="B350" s="22"/>
      <c r="C350" s="25">
        <f>ROUND(10.9310417397404,4)</f>
        <v>10.931</v>
      </c>
      <c r="D350" s="25">
        <f>F350</f>
        <v>11.3964</v>
      </c>
      <c r="E350" s="25">
        <f>F350</f>
        <v>11.3964</v>
      </c>
      <c r="F350" s="25">
        <f>ROUND(11.3964,4)</f>
        <v>11.3964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ROUND(5.26301212551086,4)</f>
        <v>5.263</v>
      </c>
      <c r="D352" s="25">
        <f>F352</f>
        <v>5.2254</v>
      </c>
      <c r="E352" s="25">
        <f>F352</f>
        <v>5.2254</v>
      </c>
      <c r="F352" s="25">
        <f>ROUND(5.2254,4)</f>
        <v>5.2254</v>
      </c>
      <c r="G352" s="24"/>
      <c r="H352" s="36"/>
    </row>
    <row r="353" spans="1:8" ht="12.75" customHeight="1">
      <c r="A353" s="22">
        <v>42534</v>
      </c>
      <c r="B353" s="22"/>
      <c r="C353" s="25">
        <f>ROUND(5.26301212551086,4)</f>
        <v>5.263</v>
      </c>
      <c r="D353" s="25">
        <f>F353</f>
        <v>5.181</v>
      </c>
      <c r="E353" s="25">
        <f>F353</f>
        <v>5.181</v>
      </c>
      <c r="F353" s="25">
        <f>ROUND(5.181,4)</f>
        <v>5.181</v>
      </c>
      <c r="G353" s="24"/>
      <c r="H353" s="36"/>
    </row>
    <row r="354" spans="1:8" ht="12.75" customHeight="1">
      <c r="A354" s="22">
        <v>42632</v>
      </c>
      <c r="B354" s="22"/>
      <c r="C354" s="25">
        <f>ROUND(5.26301212551086,4)</f>
        <v>5.263</v>
      </c>
      <c r="D354" s="25">
        <f>F354</f>
        <v>5.1405</v>
      </c>
      <c r="E354" s="25">
        <f>F354</f>
        <v>5.1405</v>
      </c>
      <c r="F354" s="25">
        <f>ROUND(5.1405,4)</f>
        <v>5.1405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5">
        <f>ROUND(15.5822,4)</f>
        <v>15.5822</v>
      </c>
      <c r="D356" s="25">
        <f>F356</f>
        <v>15.7793</v>
      </c>
      <c r="E356" s="25">
        <f>F356</f>
        <v>15.7793</v>
      </c>
      <c r="F356" s="25">
        <f>ROUND(15.7793,4)</f>
        <v>15.7793</v>
      </c>
      <c r="G356" s="24"/>
      <c r="H356" s="36"/>
    </row>
    <row r="357" spans="1:8" ht="12.75" customHeight="1">
      <c r="A357" s="22">
        <v>42534</v>
      </c>
      <c r="B357" s="22"/>
      <c r="C357" s="25">
        <f>ROUND(15.5822,4)</f>
        <v>15.5822</v>
      </c>
      <c r="D357" s="25">
        <f>F357</f>
        <v>16.0531</v>
      </c>
      <c r="E357" s="25">
        <f>F357</f>
        <v>16.0531</v>
      </c>
      <c r="F357" s="25">
        <f>ROUND(16.0531,4)</f>
        <v>16.0531</v>
      </c>
      <c r="G357" s="24"/>
      <c r="H357" s="36"/>
    </row>
    <row r="358" spans="1:8" ht="12.75" customHeight="1">
      <c r="A358" s="22">
        <v>42632</v>
      </c>
      <c r="B358" s="22"/>
      <c r="C358" s="25">
        <f>ROUND(15.5822,4)</f>
        <v>15.5822</v>
      </c>
      <c r="D358" s="25">
        <f>F358</f>
        <v>16.3616</v>
      </c>
      <c r="E358" s="25">
        <f>F358</f>
        <v>16.3616</v>
      </c>
      <c r="F358" s="25">
        <f>ROUND(16.3616,4)</f>
        <v>16.3616</v>
      </c>
      <c r="G358" s="24"/>
      <c r="H358" s="36"/>
    </row>
    <row r="359" spans="1:8" ht="12.75" customHeight="1">
      <c r="A359" s="22">
        <v>42723</v>
      </c>
      <c r="B359" s="22"/>
      <c r="C359" s="25">
        <f>ROUND(15.5822,4)</f>
        <v>15.5822</v>
      </c>
      <c r="D359" s="25">
        <f>F359</f>
        <v>16.6676</v>
      </c>
      <c r="E359" s="25">
        <f>F359</f>
        <v>16.6676</v>
      </c>
      <c r="F359" s="25">
        <f>ROUND(16.6676,4)</f>
        <v>16.6676</v>
      </c>
      <c r="G359" s="24"/>
      <c r="H359" s="36"/>
    </row>
    <row r="360" spans="1:8" ht="12.75" customHeight="1">
      <c r="A360" s="22">
        <v>42807</v>
      </c>
      <c r="B360" s="22"/>
      <c r="C360" s="25">
        <f>ROUND(15.5822,4)</f>
        <v>15.5822</v>
      </c>
      <c r="D360" s="25">
        <f>F360</f>
        <v>16.8816</v>
      </c>
      <c r="E360" s="25">
        <f>F360</f>
        <v>16.8816</v>
      </c>
      <c r="F360" s="25">
        <f>ROUND(16.8816,4)</f>
        <v>16.8816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ROUND(15.5822,4)</f>
        <v>15.5822</v>
      </c>
      <c r="D362" s="25">
        <f>F362</f>
        <v>15.7793</v>
      </c>
      <c r="E362" s="25">
        <f>F362</f>
        <v>15.7793</v>
      </c>
      <c r="F362" s="25">
        <f>ROUND(15.7793,4)</f>
        <v>15.7793</v>
      </c>
      <c r="G362" s="24"/>
      <c r="H362" s="36"/>
    </row>
    <row r="363" spans="1:8" ht="12.75" customHeight="1">
      <c r="A363" s="22">
        <v>42534</v>
      </c>
      <c r="B363" s="22"/>
      <c r="C363" s="25">
        <f>ROUND(15.5822,4)</f>
        <v>15.5822</v>
      </c>
      <c r="D363" s="25">
        <f>F363</f>
        <v>16.0531</v>
      </c>
      <c r="E363" s="25">
        <f>F363</f>
        <v>16.0531</v>
      </c>
      <c r="F363" s="25">
        <f>ROUND(16.0531,4)</f>
        <v>16.0531</v>
      </c>
      <c r="G363" s="24"/>
      <c r="H363" s="36"/>
    </row>
    <row r="364" spans="1:8" ht="12.75" customHeight="1">
      <c r="A364" s="22">
        <v>42632</v>
      </c>
      <c r="B364" s="22"/>
      <c r="C364" s="25">
        <f>ROUND(15.5822,4)</f>
        <v>15.5822</v>
      </c>
      <c r="D364" s="25">
        <f>F364</f>
        <v>16.3616</v>
      </c>
      <c r="E364" s="25">
        <f>F364</f>
        <v>16.3616</v>
      </c>
      <c r="F364" s="25">
        <f>ROUND(16.3616,4)</f>
        <v>16.3616</v>
      </c>
      <c r="G364" s="24"/>
      <c r="H364" s="36"/>
    </row>
    <row r="365" spans="1:8" ht="12.75" customHeight="1">
      <c r="A365" s="22">
        <v>42723</v>
      </c>
      <c r="B365" s="22"/>
      <c r="C365" s="25">
        <f>ROUND(15.5822,4)</f>
        <v>15.5822</v>
      </c>
      <c r="D365" s="25">
        <f>F365</f>
        <v>16.6676</v>
      </c>
      <c r="E365" s="25">
        <f>F365</f>
        <v>16.6676</v>
      </c>
      <c r="F365" s="25">
        <f>ROUND(16.6676,4)</f>
        <v>16.6676</v>
      </c>
      <c r="G365" s="24"/>
      <c r="H365" s="36"/>
    </row>
    <row r="366" spans="1:8" ht="12.75" customHeight="1">
      <c r="A366" s="22">
        <v>42807</v>
      </c>
      <c r="B366" s="22"/>
      <c r="C366" s="25">
        <f>ROUND(15.5822,4)</f>
        <v>15.5822</v>
      </c>
      <c r="D366" s="25">
        <f>F366</f>
        <v>16.8816</v>
      </c>
      <c r="E366" s="25">
        <f>F366</f>
        <v>16.8816</v>
      </c>
      <c r="F366" s="25">
        <f>ROUND(16.8816,4)</f>
        <v>16.8816</v>
      </c>
      <c r="G366" s="24"/>
      <c r="H366" s="36"/>
    </row>
    <row r="367" spans="1:8" ht="12.75" customHeight="1">
      <c r="A367" s="22">
        <v>42905</v>
      </c>
      <c r="B367" s="22"/>
      <c r="C367" s="25">
        <f>ROUND(15.5822,4)</f>
        <v>15.5822</v>
      </c>
      <c r="D367" s="25">
        <f>F367</f>
        <v>17.1084</v>
      </c>
      <c r="E367" s="25">
        <f>F367</f>
        <v>17.1084</v>
      </c>
      <c r="F367" s="25">
        <f>ROUND(17.1084,4)</f>
        <v>17.1084</v>
      </c>
      <c r="G367" s="24"/>
      <c r="H367" s="36"/>
    </row>
    <row r="368" spans="1:8" ht="12.75" customHeight="1">
      <c r="A368" s="22">
        <v>42996</v>
      </c>
      <c r="B368" s="22"/>
      <c r="C368" s="25">
        <f>ROUND(15.5822,4)</f>
        <v>15.5822</v>
      </c>
      <c r="D368" s="25">
        <f>F368</f>
        <v>17.3191</v>
      </c>
      <c r="E368" s="25">
        <f>F368</f>
        <v>17.3191</v>
      </c>
      <c r="F368" s="25">
        <f>ROUND(17.3191,4)</f>
        <v>17.3191</v>
      </c>
      <c r="G368" s="24"/>
      <c r="H368" s="36"/>
    </row>
    <row r="369" spans="1:8" ht="12.75" customHeight="1">
      <c r="A369" s="22">
        <v>43087</v>
      </c>
      <c r="B369" s="22"/>
      <c r="C369" s="25">
        <f>ROUND(15.5822,4)</f>
        <v>15.5822</v>
      </c>
      <c r="D369" s="25">
        <f>F369</f>
        <v>17.5297</v>
      </c>
      <c r="E369" s="25">
        <f>F369</f>
        <v>17.5297</v>
      </c>
      <c r="F369" s="25">
        <f>ROUND(17.5297,4)</f>
        <v>17.5297</v>
      </c>
      <c r="G369" s="24"/>
      <c r="H369" s="36"/>
    </row>
    <row r="370" spans="1:8" ht="12.75" customHeight="1">
      <c r="A370" s="22">
        <v>43175</v>
      </c>
      <c r="B370" s="22"/>
      <c r="C370" s="25">
        <f>ROUND(15.5822,4)</f>
        <v>15.5822</v>
      </c>
      <c r="D370" s="25">
        <f>F370</f>
        <v>17.7894</v>
      </c>
      <c r="E370" s="25">
        <f>F370</f>
        <v>17.7894</v>
      </c>
      <c r="F370" s="25">
        <f>ROUND(17.7894,4)</f>
        <v>17.7894</v>
      </c>
      <c r="G370" s="24"/>
      <c r="H370" s="36"/>
    </row>
    <row r="371" spans="1:8" ht="12.75" customHeight="1">
      <c r="A371" s="22">
        <v>43269</v>
      </c>
      <c r="B371" s="22"/>
      <c r="C371" s="25">
        <f>ROUND(15.5822,4)</f>
        <v>15.5822</v>
      </c>
      <c r="D371" s="25">
        <f>F371</f>
        <v>18.0856</v>
      </c>
      <c r="E371" s="25">
        <f>F371</f>
        <v>18.0856</v>
      </c>
      <c r="F371" s="25">
        <f>ROUND(18.0856,4)</f>
        <v>18.0856</v>
      </c>
      <c r="G371" s="24"/>
      <c r="H371" s="36"/>
    </row>
    <row r="372" spans="1:8" ht="12.75" customHeight="1">
      <c r="A372" s="22">
        <v>43360</v>
      </c>
      <c r="B372" s="22"/>
      <c r="C372" s="25">
        <f>ROUND(15.5822,4)</f>
        <v>15.5822</v>
      </c>
      <c r="D372" s="25">
        <f>F372</f>
        <v>18.3723</v>
      </c>
      <c r="E372" s="25">
        <f>F372</f>
        <v>18.3723</v>
      </c>
      <c r="F372" s="25">
        <f>ROUND(18.3723,4)</f>
        <v>18.3723</v>
      </c>
      <c r="G372" s="24"/>
      <c r="H372" s="36"/>
    </row>
    <row r="373" spans="1:8" ht="12.75" customHeight="1">
      <c r="A373" s="22">
        <v>43448</v>
      </c>
      <c r="B373" s="22"/>
      <c r="C373" s="25">
        <f>ROUND(15.5822,4)</f>
        <v>15.5822</v>
      </c>
      <c r="D373" s="25">
        <f>F373</f>
        <v>18.6496</v>
      </c>
      <c r="E373" s="25">
        <f>F373</f>
        <v>18.6496</v>
      </c>
      <c r="F373" s="25">
        <f>ROUND(18.6496,4)</f>
        <v>18.6496</v>
      </c>
      <c r="G373" s="24"/>
      <c r="H373" s="36"/>
    </row>
    <row r="374" spans="1:8" ht="12.75" customHeight="1">
      <c r="A374" s="22">
        <v>43542</v>
      </c>
      <c r="B374" s="22"/>
      <c r="C374" s="25">
        <f>ROUND(15.5822,4)</f>
        <v>15.5822</v>
      </c>
      <c r="D374" s="25">
        <f>F374</f>
        <v>18.9458</v>
      </c>
      <c r="E374" s="25">
        <f>F374</f>
        <v>18.9458</v>
      </c>
      <c r="F374" s="25">
        <f>ROUND(18.9458,4)</f>
        <v>18.9458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42443</v>
      </c>
      <c r="B376" s="22"/>
      <c r="C376" s="25">
        <f>ROUND(1.41720782173715,4)</f>
        <v>1.4172</v>
      </c>
      <c r="D376" s="25">
        <f>F376</f>
        <v>1.3651</v>
      </c>
      <c r="E376" s="25">
        <f>F376</f>
        <v>1.3651</v>
      </c>
      <c r="F376" s="25">
        <f>ROUND(1.3651,4)</f>
        <v>1.3651</v>
      </c>
      <c r="G376" s="24"/>
      <c r="H376" s="36"/>
    </row>
    <row r="377" spans="1:8" ht="12.75" customHeight="1">
      <c r="A377" s="22">
        <v>42534</v>
      </c>
      <c r="B377" s="22"/>
      <c r="C377" s="25">
        <f>ROUND(1.41720782173715,4)</f>
        <v>1.4172</v>
      </c>
      <c r="D377" s="25">
        <f>F377</f>
        <v>1.3092</v>
      </c>
      <c r="E377" s="25">
        <f>F377</f>
        <v>1.3092</v>
      </c>
      <c r="F377" s="25">
        <f>ROUND(1.3092,4)</f>
        <v>1.3092</v>
      </c>
      <c r="G377" s="24"/>
      <c r="H377" s="36"/>
    </row>
    <row r="378" spans="1:8" ht="12.75" customHeight="1">
      <c r="A378" s="22">
        <v>42632</v>
      </c>
      <c r="B378" s="22"/>
      <c r="C378" s="25">
        <f>ROUND(1.41720782173715,4)</f>
        <v>1.4172</v>
      </c>
      <c r="D378" s="25">
        <f>F378</f>
        <v>1.2577</v>
      </c>
      <c r="E378" s="25">
        <f>F378</f>
        <v>1.2577</v>
      </c>
      <c r="F378" s="25">
        <f>ROUND(1.2577,4)</f>
        <v>1.2577</v>
      </c>
      <c r="G378" s="24"/>
      <c r="H378" s="36"/>
    </row>
    <row r="379" spans="1:8" ht="12.75" customHeight="1">
      <c r="A379" s="22">
        <v>42723</v>
      </c>
      <c r="B379" s="22"/>
      <c r="C379" s="25">
        <f>ROUND(1.41720782173715,4)</f>
        <v>1.4172</v>
      </c>
      <c r="D379" s="25">
        <f>F379</f>
        <v>1.2184</v>
      </c>
      <c r="E379" s="25">
        <f>F379</f>
        <v>1.2184</v>
      </c>
      <c r="F379" s="25">
        <f>ROUND(1.2184,4)</f>
        <v>1.2184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42404</v>
      </c>
      <c r="B381" s="22"/>
      <c r="C381" s="27">
        <f>ROUND(498.965,3)</f>
        <v>498.965</v>
      </c>
      <c r="D381" s="27">
        <f>F381</f>
        <v>501.934</v>
      </c>
      <c r="E381" s="27">
        <f>F381</f>
        <v>501.934</v>
      </c>
      <c r="F381" s="27">
        <f>ROUND(501.934,3)</f>
        <v>501.934</v>
      </c>
      <c r="G381" s="24"/>
      <c r="H381" s="36"/>
    </row>
    <row r="382" spans="1:8" ht="12.75" customHeight="1">
      <c r="A382" s="22">
        <v>42495</v>
      </c>
      <c r="B382" s="22"/>
      <c r="C382" s="27">
        <f>ROUND(498.965,3)</f>
        <v>498.965</v>
      </c>
      <c r="D382" s="27">
        <f>F382</f>
        <v>510.99</v>
      </c>
      <c r="E382" s="27">
        <f>F382</f>
        <v>510.99</v>
      </c>
      <c r="F382" s="27">
        <f>ROUND(510.99,3)</f>
        <v>510.99</v>
      </c>
      <c r="G382" s="24"/>
      <c r="H382" s="36"/>
    </row>
    <row r="383" spans="1:8" ht="12.75" customHeight="1">
      <c r="A383" s="22">
        <v>42586</v>
      </c>
      <c r="B383" s="22"/>
      <c r="C383" s="27">
        <f>ROUND(498.965,3)</f>
        <v>498.965</v>
      </c>
      <c r="D383" s="27">
        <f>F383</f>
        <v>520.843</v>
      </c>
      <c r="E383" s="27">
        <f>F383</f>
        <v>520.843</v>
      </c>
      <c r="F383" s="27">
        <f>ROUND(520.843,3)</f>
        <v>520.843</v>
      </c>
      <c r="G383" s="24"/>
      <c r="H383" s="36"/>
    </row>
    <row r="384" spans="1:8" ht="12.75" customHeight="1">
      <c r="A384" s="22">
        <v>42677</v>
      </c>
      <c r="B384" s="22"/>
      <c r="C384" s="27">
        <f>ROUND(498.965,3)</f>
        <v>498.965</v>
      </c>
      <c r="D384" s="27">
        <f>F384</f>
        <v>531.374</v>
      </c>
      <c r="E384" s="27">
        <f>F384</f>
        <v>531.374</v>
      </c>
      <c r="F384" s="27">
        <f>ROUND(531.374,3)</f>
        <v>531.374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42404</v>
      </c>
      <c r="B386" s="22"/>
      <c r="C386" s="27">
        <f>ROUND(449.703,3)</f>
        <v>449.703</v>
      </c>
      <c r="D386" s="27">
        <f>F386</f>
        <v>452.379</v>
      </c>
      <c r="E386" s="27">
        <f>F386</f>
        <v>452.379</v>
      </c>
      <c r="F386" s="27">
        <f>ROUND(452.379,3)</f>
        <v>452.379</v>
      </c>
      <c r="G386" s="24"/>
      <c r="H386" s="36"/>
    </row>
    <row r="387" spans="1:8" ht="12.75" customHeight="1">
      <c r="A387" s="22">
        <v>42495</v>
      </c>
      <c r="B387" s="22"/>
      <c r="C387" s="27">
        <f>ROUND(449.703,3)</f>
        <v>449.703</v>
      </c>
      <c r="D387" s="27">
        <f>F387</f>
        <v>460.54</v>
      </c>
      <c r="E387" s="27">
        <f>F387</f>
        <v>460.54</v>
      </c>
      <c r="F387" s="27">
        <f>ROUND(460.54,3)</f>
        <v>460.54</v>
      </c>
      <c r="G387" s="24"/>
      <c r="H387" s="36"/>
    </row>
    <row r="388" spans="1:8" ht="12.75" customHeight="1">
      <c r="A388" s="22">
        <v>42586</v>
      </c>
      <c r="B388" s="22"/>
      <c r="C388" s="27">
        <f>ROUND(449.703,3)</f>
        <v>449.703</v>
      </c>
      <c r="D388" s="27">
        <f>F388</f>
        <v>469.421</v>
      </c>
      <c r="E388" s="27">
        <f>F388</f>
        <v>469.421</v>
      </c>
      <c r="F388" s="27">
        <f>ROUND(469.421,3)</f>
        <v>469.421</v>
      </c>
      <c r="G388" s="24"/>
      <c r="H388" s="36"/>
    </row>
    <row r="389" spans="1:8" ht="12.75" customHeight="1">
      <c r="A389" s="22">
        <v>42677</v>
      </c>
      <c r="B389" s="22"/>
      <c r="C389" s="27">
        <f>ROUND(449.703,3)</f>
        <v>449.703</v>
      </c>
      <c r="D389" s="27">
        <f>F389</f>
        <v>478.912</v>
      </c>
      <c r="E389" s="27">
        <f>F389</f>
        <v>478.912</v>
      </c>
      <c r="F389" s="27">
        <f>ROUND(478.912,3)</f>
        <v>478.912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42404</v>
      </c>
      <c r="B391" s="22"/>
      <c r="C391" s="27">
        <f>ROUND(511.279,3)</f>
        <v>511.279</v>
      </c>
      <c r="D391" s="27">
        <f>F391</f>
        <v>514.321</v>
      </c>
      <c r="E391" s="27">
        <f>F391</f>
        <v>514.321</v>
      </c>
      <c r="F391" s="27">
        <f>ROUND(514.321,3)</f>
        <v>514.321</v>
      </c>
      <c r="G391" s="24"/>
      <c r="H391" s="36"/>
    </row>
    <row r="392" spans="1:8" ht="12.75" customHeight="1">
      <c r="A392" s="22">
        <v>42495</v>
      </c>
      <c r="B392" s="22"/>
      <c r="C392" s="27">
        <f>ROUND(511.279,3)</f>
        <v>511.279</v>
      </c>
      <c r="D392" s="27">
        <f>F392</f>
        <v>523.6</v>
      </c>
      <c r="E392" s="27">
        <f>F392</f>
        <v>523.6</v>
      </c>
      <c r="F392" s="27">
        <f>ROUND(523.6,3)</f>
        <v>523.6</v>
      </c>
      <c r="G392" s="24"/>
      <c r="H392" s="36"/>
    </row>
    <row r="393" spans="1:8" ht="12.75" customHeight="1">
      <c r="A393" s="22">
        <v>42586</v>
      </c>
      <c r="B393" s="22"/>
      <c r="C393" s="27">
        <f>ROUND(511.279,3)</f>
        <v>511.279</v>
      </c>
      <c r="D393" s="27">
        <f>F393</f>
        <v>533.696</v>
      </c>
      <c r="E393" s="27">
        <f>F393</f>
        <v>533.696</v>
      </c>
      <c r="F393" s="27">
        <f>ROUND(533.696,3)</f>
        <v>533.696</v>
      </c>
      <c r="G393" s="24"/>
      <c r="H393" s="36"/>
    </row>
    <row r="394" spans="1:8" ht="12.75" customHeight="1">
      <c r="A394" s="22">
        <v>42677</v>
      </c>
      <c r="B394" s="22"/>
      <c r="C394" s="27">
        <f>ROUND(511.279,3)</f>
        <v>511.279</v>
      </c>
      <c r="D394" s="27">
        <f>F394</f>
        <v>544.488</v>
      </c>
      <c r="E394" s="27">
        <f>F394</f>
        <v>544.488</v>
      </c>
      <c r="F394" s="27">
        <f>ROUND(544.488,3)</f>
        <v>544.488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42404</v>
      </c>
      <c r="B396" s="22"/>
      <c r="C396" s="27">
        <f>ROUND(464.173,3)</f>
        <v>464.173</v>
      </c>
      <c r="D396" s="27">
        <f>F396</f>
        <v>466.935</v>
      </c>
      <c r="E396" s="27">
        <f>F396</f>
        <v>466.935</v>
      </c>
      <c r="F396" s="27">
        <f>ROUND(466.935,3)</f>
        <v>466.935</v>
      </c>
      <c r="G396" s="24"/>
      <c r="H396" s="36"/>
    </row>
    <row r="397" spans="1:8" ht="12.75" customHeight="1">
      <c r="A397" s="22">
        <v>42495</v>
      </c>
      <c r="B397" s="22"/>
      <c r="C397" s="27">
        <f>ROUND(464.173,3)</f>
        <v>464.173</v>
      </c>
      <c r="D397" s="27">
        <f>F397</f>
        <v>475.359</v>
      </c>
      <c r="E397" s="27">
        <f>F397</f>
        <v>475.359</v>
      </c>
      <c r="F397" s="27">
        <f>ROUND(475.359,3)</f>
        <v>475.359</v>
      </c>
      <c r="G397" s="24"/>
      <c r="H397" s="36"/>
    </row>
    <row r="398" spans="1:8" ht="12.75" customHeight="1">
      <c r="A398" s="22">
        <v>42586</v>
      </c>
      <c r="B398" s="22"/>
      <c r="C398" s="27">
        <f>ROUND(464.173,3)</f>
        <v>464.173</v>
      </c>
      <c r="D398" s="27">
        <f>F398</f>
        <v>484.525</v>
      </c>
      <c r="E398" s="27">
        <f>F398</f>
        <v>484.525</v>
      </c>
      <c r="F398" s="27">
        <f>ROUND(484.525,3)</f>
        <v>484.525</v>
      </c>
      <c r="G398" s="24"/>
      <c r="H398" s="36"/>
    </row>
    <row r="399" spans="1:8" ht="12.75" customHeight="1">
      <c r="A399" s="22">
        <v>42677</v>
      </c>
      <c r="B399" s="22"/>
      <c r="C399" s="27">
        <f>ROUND(464.173,3)</f>
        <v>464.173</v>
      </c>
      <c r="D399" s="27">
        <f>F399</f>
        <v>494.322</v>
      </c>
      <c r="E399" s="27">
        <f>F399</f>
        <v>494.322</v>
      </c>
      <c r="F399" s="27">
        <f>ROUND(494.322,3)</f>
        <v>494.322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42404</v>
      </c>
      <c r="B401" s="22"/>
      <c r="C401" s="27">
        <f>ROUND(231.391484148757,3)</f>
        <v>231.391</v>
      </c>
      <c r="D401" s="27">
        <f>F401</f>
        <v>232.768</v>
      </c>
      <c r="E401" s="27">
        <f>F401</f>
        <v>232.768</v>
      </c>
      <c r="F401" s="27">
        <f>ROUND(232.768,3)</f>
        <v>232.768</v>
      </c>
      <c r="G401" s="24"/>
      <c r="H401" s="36"/>
    </row>
    <row r="402" spans="1:8" ht="12.75" customHeight="1">
      <c r="A402" s="22">
        <v>42495</v>
      </c>
      <c r="B402" s="22"/>
      <c r="C402" s="27">
        <f>ROUND(231.391484148757,3)</f>
        <v>231.391</v>
      </c>
      <c r="D402" s="27">
        <f>F402</f>
        <v>236.929</v>
      </c>
      <c r="E402" s="27">
        <f>F402</f>
        <v>236.929</v>
      </c>
      <c r="F402" s="27">
        <f>ROUND(236.929,3)</f>
        <v>236.929</v>
      </c>
      <c r="G402" s="24"/>
      <c r="H402" s="36"/>
    </row>
    <row r="403" spans="1:8" ht="12.75" customHeight="1">
      <c r="A403" s="22">
        <v>42586</v>
      </c>
      <c r="B403" s="22"/>
      <c r="C403" s="27">
        <f>ROUND(231.391484148757,3)</f>
        <v>231.391</v>
      </c>
      <c r="D403" s="27">
        <f>F403</f>
        <v>241.492</v>
      </c>
      <c r="E403" s="27">
        <f>F403</f>
        <v>241.492</v>
      </c>
      <c r="F403" s="27">
        <f>ROUND(241.492,3)</f>
        <v>241.492</v>
      </c>
      <c r="G403" s="24"/>
      <c r="H403" s="36"/>
    </row>
    <row r="404" spans="1:8" ht="12.75" customHeight="1">
      <c r="A404" s="22">
        <v>42677</v>
      </c>
      <c r="B404" s="22"/>
      <c r="C404" s="27">
        <f>ROUND(231.391484148757,3)</f>
        <v>231.391</v>
      </c>
      <c r="D404" s="27">
        <f>F404</f>
        <v>246.356</v>
      </c>
      <c r="E404" s="27">
        <f>F404</f>
        <v>246.356</v>
      </c>
      <c r="F404" s="27">
        <f>ROUND(246.356,3)</f>
        <v>246.356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42404</v>
      </c>
      <c r="B406" s="22"/>
      <c r="C406" s="27">
        <f>ROUND(627.26836318543,3)</f>
        <v>627.268</v>
      </c>
      <c r="D406" s="27">
        <f>F406</f>
        <v>631.013</v>
      </c>
      <c r="E406" s="27">
        <f>F406</f>
        <v>631.013</v>
      </c>
      <c r="F406" s="27">
        <f>ROUND(631.013,3)</f>
        <v>631.013</v>
      </c>
      <c r="G406" s="24"/>
      <c r="H406" s="36"/>
    </row>
    <row r="407" spans="1:8" ht="12.75" customHeight="1">
      <c r="A407" s="22">
        <v>42495</v>
      </c>
      <c r="B407" s="22"/>
      <c r="C407" s="27">
        <f>ROUND(627.26836318543,3)</f>
        <v>627.268</v>
      </c>
      <c r="D407" s="27">
        <f>F407</f>
        <v>641.765</v>
      </c>
      <c r="E407" s="27">
        <f>F407</f>
        <v>641.765</v>
      </c>
      <c r="F407" s="27">
        <f>ROUND(641.765,3)</f>
        <v>641.765</v>
      </c>
      <c r="G407" s="24"/>
      <c r="H407" s="36"/>
    </row>
    <row r="408" spans="1:8" ht="12.75" customHeight="1">
      <c r="A408" s="22">
        <v>42586</v>
      </c>
      <c r="B408" s="22"/>
      <c r="C408" s="27">
        <f>ROUND(627.26836318543,3)</f>
        <v>627.268</v>
      </c>
      <c r="D408" s="27">
        <f>F408</f>
        <v>653.508</v>
      </c>
      <c r="E408" s="27">
        <f>F408</f>
        <v>653.508</v>
      </c>
      <c r="F408" s="27">
        <f>ROUND(653.508,3)</f>
        <v>653.508</v>
      </c>
      <c r="G408" s="24"/>
      <c r="H408" s="36"/>
    </row>
    <row r="409" spans="1:8" ht="12.75" customHeight="1">
      <c r="A409" s="22">
        <v>42677</v>
      </c>
      <c r="B409" s="22"/>
      <c r="C409" s="27">
        <f>ROUND(627.26836318543,3)</f>
        <v>627.268</v>
      </c>
      <c r="D409" s="27">
        <f>F409</f>
        <v>665.146</v>
      </c>
      <c r="E409" s="27">
        <f>F409</f>
        <v>665.146</v>
      </c>
      <c r="F409" s="27">
        <f>ROUND(665.146,3)</f>
        <v>665.146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42443</v>
      </c>
      <c r="B411" s="22"/>
      <c r="C411" s="24">
        <f>ROUND(26903.48,2)</f>
        <v>26903.48</v>
      </c>
      <c r="D411" s="24">
        <f>F411</f>
        <v>27060.88</v>
      </c>
      <c r="E411" s="24">
        <f>F411</f>
        <v>27060.88</v>
      </c>
      <c r="F411" s="24">
        <f>ROUND(27060.88,2)</f>
        <v>27060.88</v>
      </c>
      <c r="G411" s="24"/>
      <c r="H411" s="36"/>
    </row>
    <row r="412" spans="1:8" ht="12.75" customHeight="1">
      <c r="A412" s="22">
        <v>42534</v>
      </c>
      <c r="B412" s="22"/>
      <c r="C412" s="24">
        <f>ROUND(26903.48,2)</f>
        <v>26903.48</v>
      </c>
      <c r="D412" s="24">
        <f>F412</f>
        <v>27505.46</v>
      </c>
      <c r="E412" s="24">
        <f>F412</f>
        <v>27505.46</v>
      </c>
      <c r="F412" s="24">
        <f>ROUND(27505.46,2)</f>
        <v>27505.46</v>
      </c>
      <c r="G412" s="24"/>
      <c r="H412" s="36"/>
    </row>
    <row r="413" spans="1:8" ht="12.75" customHeight="1">
      <c r="A413" s="22">
        <v>42632</v>
      </c>
      <c r="B413" s="22"/>
      <c r="C413" s="24">
        <f>ROUND(26903.48,2)</f>
        <v>26903.48</v>
      </c>
      <c r="D413" s="24">
        <f>F413</f>
        <v>28029.38</v>
      </c>
      <c r="E413" s="24">
        <f>F413</f>
        <v>28029.38</v>
      </c>
      <c r="F413" s="24">
        <f>ROUND(28029.38,2)</f>
        <v>28029.38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42389</v>
      </c>
      <c r="B415" s="22"/>
      <c r="C415" s="27">
        <f>ROUND(6.625,3)</f>
        <v>6.625</v>
      </c>
      <c r="D415" s="27">
        <f>ROUND(6.9,3)</f>
        <v>6.9</v>
      </c>
      <c r="E415" s="27">
        <f>ROUND(6.8,3)</f>
        <v>6.8</v>
      </c>
      <c r="F415" s="27">
        <f>ROUND(6.85,3)</f>
        <v>6.85</v>
      </c>
      <c r="G415" s="24"/>
      <c r="H415" s="36"/>
    </row>
    <row r="416" spans="1:8" ht="12.75" customHeight="1">
      <c r="A416" s="22">
        <v>42417</v>
      </c>
      <c r="B416" s="22"/>
      <c r="C416" s="27">
        <f>ROUND(6.625,3)</f>
        <v>6.625</v>
      </c>
      <c r="D416" s="27">
        <f>ROUND(7.15,3)</f>
        <v>7.15</v>
      </c>
      <c r="E416" s="27">
        <f>ROUND(7.05,3)</f>
        <v>7.05</v>
      </c>
      <c r="F416" s="27">
        <f>ROUND(7.1,3)</f>
        <v>7.1</v>
      </c>
      <c r="G416" s="24"/>
      <c r="H416" s="36"/>
    </row>
    <row r="417" spans="1:8" ht="12.75" customHeight="1">
      <c r="A417" s="22">
        <v>42445</v>
      </c>
      <c r="B417" s="22"/>
      <c r="C417" s="27">
        <f>ROUND(6.625,3)</f>
        <v>6.625</v>
      </c>
      <c r="D417" s="27">
        <f>ROUND(7.3,3)</f>
        <v>7.3</v>
      </c>
      <c r="E417" s="27">
        <f>ROUND(7.2,3)</f>
        <v>7.2</v>
      </c>
      <c r="F417" s="27">
        <f>ROUND(7.25,3)</f>
        <v>7.25</v>
      </c>
      <c r="G417" s="24"/>
      <c r="H417" s="36"/>
    </row>
    <row r="418" spans="1:8" ht="12.75" customHeight="1">
      <c r="A418" s="22">
        <v>42480</v>
      </c>
      <c r="B418" s="22"/>
      <c r="C418" s="27">
        <f>ROUND(6.625,3)</f>
        <v>6.625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42508</v>
      </c>
      <c r="B419" s="22"/>
      <c r="C419" s="27">
        <f>ROUND(6.625,3)</f>
        <v>6.625</v>
      </c>
      <c r="D419" s="27">
        <f>ROUND(7.66,3)</f>
        <v>7.66</v>
      </c>
      <c r="E419" s="27">
        <f>ROUND(7.56,3)</f>
        <v>7.56</v>
      </c>
      <c r="F419" s="27">
        <f>ROUND(7.61,3)</f>
        <v>7.61</v>
      </c>
      <c r="G419" s="24"/>
      <c r="H419" s="36"/>
    </row>
    <row r="420" spans="1:8" ht="12.75" customHeight="1">
      <c r="A420" s="22">
        <v>42536</v>
      </c>
      <c r="B420" s="22"/>
      <c r="C420" s="27">
        <f>ROUND(6.625,3)</f>
        <v>6.625</v>
      </c>
      <c r="D420" s="27">
        <f>ROUND(7.78,3)</f>
        <v>7.78</v>
      </c>
      <c r="E420" s="27">
        <f>ROUND(7.68,3)</f>
        <v>7.68</v>
      </c>
      <c r="F420" s="27">
        <f>ROUND(7.73,3)</f>
        <v>7.73</v>
      </c>
      <c r="G420" s="24"/>
      <c r="H420" s="36"/>
    </row>
    <row r="421" spans="1:8" ht="12.75" customHeight="1">
      <c r="A421" s="22">
        <v>42634</v>
      </c>
      <c r="B421" s="22"/>
      <c r="C421" s="27">
        <f>ROUND(6.625,3)</f>
        <v>6.625</v>
      </c>
      <c r="D421" s="27">
        <f>ROUND(8.21,3)</f>
        <v>8.21</v>
      </c>
      <c r="E421" s="27">
        <f>ROUND(8.11,3)</f>
        <v>8.11</v>
      </c>
      <c r="F421" s="27">
        <f>ROUND(8.16,3)</f>
        <v>8.16</v>
      </c>
      <c r="G421" s="24"/>
      <c r="H421" s="36"/>
    </row>
    <row r="422" spans="1:8" ht="12.75" customHeight="1">
      <c r="A422" s="22">
        <v>42725</v>
      </c>
      <c r="B422" s="22"/>
      <c r="C422" s="27">
        <f>ROUND(6.625,3)</f>
        <v>6.625</v>
      </c>
      <c r="D422" s="27">
        <f>ROUND(8.54,3)</f>
        <v>8.54</v>
      </c>
      <c r="E422" s="27">
        <f>ROUND(8.44,3)</f>
        <v>8.44</v>
      </c>
      <c r="F422" s="27">
        <f>ROUND(8.49,3)</f>
        <v>8.49</v>
      </c>
      <c r="G422" s="24"/>
      <c r="H422" s="36"/>
    </row>
    <row r="423" spans="1:8" ht="12.75" customHeight="1">
      <c r="A423" s="22">
        <v>42809</v>
      </c>
      <c r="B423" s="22"/>
      <c r="C423" s="27">
        <f>ROUND(6.625,3)</f>
        <v>6.625</v>
      </c>
      <c r="D423" s="27">
        <f>ROUND(8.79,3)</f>
        <v>8.79</v>
      </c>
      <c r="E423" s="27">
        <f>ROUND(8.69,3)</f>
        <v>8.69</v>
      </c>
      <c r="F423" s="27">
        <f>ROUND(8.74,3)</f>
        <v>8.74</v>
      </c>
      <c r="G423" s="24"/>
      <c r="H423" s="36"/>
    </row>
    <row r="424" spans="1:8" ht="12.75" customHeight="1">
      <c r="A424" s="22">
        <v>42907</v>
      </c>
      <c r="B424" s="22"/>
      <c r="C424" s="27">
        <f>ROUND(6.625,3)</f>
        <v>6.625</v>
      </c>
      <c r="D424" s="27">
        <f>ROUND(9.02,3)</f>
        <v>9.02</v>
      </c>
      <c r="E424" s="27">
        <f>ROUND(8.92,3)</f>
        <v>8.92</v>
      </c>
      <c r="F424" s="27">
        <f>ROUND(8.97,3)</f>
        <v>8.97</v>
      </c>
      <c r="G424" s="24"/>
      <c r="H424" s="36"/>
    </row>
    <row r="425" spans="1:8" ht="12.75" customHeight="1">
      <c r="A425" s="22">
        <v>42998</v>
      </c>
      <c r="B425" s="22"/>
      <c r="C425" s="27">
        <f>ROUND(6.625,3)</f>
        <v>6.625</v>
      </c>
      <c r="D425" s="27">
        <f>ROUND(9.24,3)</f>
        <v>9.24</v>
      </c>
      <c r="E425" s="27">
        <f>ROUND(9.14,3)</f>
        <v>9.14</v>
      </c>
      <c r="F425" s="27">
        <f>ROUND(9.19,3)</f>
        <v>9.19</v>
      </c>
      <c r="G425" s="24"/>
      <c r="H425" s="36"/>
    </row>
    <row r="426" spans="1:8" ht="12.75" customHeight="1">
      <c r="A426" s="22">
        <v>43089</v>
      </c>
      <c r="B426" s="22"/>
      <c r="C426" s="27">
        <f>ROUND(6.625,3)</f>
        <v>6.625</v>
      </c>
      <c r="D426" s="27">
        <f>ROUND(9.44,3)</f>
        <v>9.44</v>
      </c>
      <c r="E426" s="27">
        <f>ROUND(9.34,3)</f>
        <v>9.34</v>
      </c>
      <c r="F426" s="27">
        <f>ROUND(9.39,3)</f>
        <v>9.39</v>
      </c>
      <c r="G426" s="24"/>
      <c r="H426" s="36"/>
    </row>
    <row r="427" spans="1:8" ht="12.75" customHeight="1">
      <c r="A427" s="22" t="s">
        <v>90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42404</v>
      </c>
      <c r="B428" s="22"/>
      <c r="C428" s="27">
        <f>ROUND(464.29,3)</f>
        <v>464.29</v>
      </c>
      <c r="D428" s="27">
        <f>F428</f>
        <v>467.053</v>
      </c>
      <c r="E428" s="27">
        <f>F428</f>
        <v>467.053</v>
      </c>
      <c r="F428" s="27">
        <f>ROUND(467.053,3)</f>
        <v>467.053</v>
      </c>
      <c r="G428" s="24"/>
      <c r="H428" s="36"/>
    </row>
    <row r="429" spans="1:8" ht="12.75" customHeight="1">
      <c r="A429" s="22">
        <v>42495</v>
      </c>
      <c r="B429" s="22"/>
      <c r="C429" s="27">
        <f>ROUND(464.29,3)</f>
        <v>464.29</v>
      </c>
      <c r="D429" s="27">
        <f>F429</f>
        <v>475.479</v>
      </c>
      <c r="E429" s="27">
        <f>F429</f>
        <v>475.479</v>
      </c>
      <c r="F429" s="27">
        <f>ROUND(475.479,3)</f>
        <v>475.479</v>
      </c>
      <c r="G429" s="24"/>
      <c r="H429" s="36"/>
    </row>
    <row r="430" spans="1:8" ht="12.75" customHeight="1">
      <c r="A430" s="22">
        <v>42586</v>
      </c>
      <c r="B430" s="22"/>
      <c r="C430" s="27">
        <f>ROUND(464.29,3)</f>
        <v>464.29</v>
      </c>
      <c r="D430" s="27">
        <f>F430</f>
        <v>484.647</v>
      </c>
      <c r="E430" s="27">
        <f>F430</f>
        <v>484.647</v>
      </c>
      <c r="F430" s="27">
        <f>ROUND(484.647,3)</f>
        <v>484.647</v>
      </c>
      <c r="G430" s="24"/>
      <c r="H430" s="36"/>
    </row>
    <row r="431" spans="1:8" ht="12.75" customHeight="1">
      <c r="A431" s="22">
        <v>42677</v>
      </c>
      <c r="B431" s="22"/>
      <c r="C431" s="27">
        <f>ROUND(464.29,3)</f>
        <v>464.29</v>
      </c>
      <c r="D431" s="27">
        <f>F431</f>
        <v>494.447</v>
      </c>
      <c r="E431" s="27">
        <f>F431</f>
        <v>494.447</v>
      </c>
      <c r="F431" s="27">
        <f>ROUND(494.447,3)</f>
        <v>494.447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6">
        <f>ROUND(100.560321261161,5)</f>
        <v>100.56032</v>
      </c>
      <c r="D433" s="26">
        <f>F433</f>
        <v>100.37703</v>
      </c>
      <c r="E433" s="26">
        <f>F433</f>
        <v>100.37703</v>
      </c>
      <c r="F433" s="26">
        <f>ROUND(100.37703182408,5)</f>
        <v>100.37703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6">
        <f>ROUND(100.560321261161,5)</f>
        <v>100.56032</v>
      </c>
      <c r="D435" s="26">
        <f>F435</f>
        <v>100.56032</v>
      </c>
      <c r="E435" s="26">
        <f>F435</f>
        <v>100.56032</v>
      </c>
      <c r="F435" s="26">
        <f>ROUND(100.560321261161,5)</f>
        <v>100.56032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6">
        <f>ROUND(101.137081809534,5)</f>
        <v>101.13708</v>
      </c>
      <c r="D437" s="26">
        <f>F437</f>
        <v>101.48561</v>
      </c>
      <c r="E437" s="26">
        <f>F437</f>
        <v>101.48561</v>
      </c>
      <c r="F437" s="26">
        <f>ROUND(101.485613432457,5)</f>
        <v>101.48561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6">
        <f>ROUND(101.137081809534,5)</f>
        <v>101.13708</v>
      </c>
      <c r="D439" s="26">
        <f>F439</f>
        <v>101.13708</v>
      </c>
      <c r="E439" s="26">
        <f>F439</f>
        <v>101.13708</v>
      </c>
      <c r="F439" s="26">
        <f>ROUND(101.137081809534,5)</f>
        <v>101.13708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44182</v>
      </c>
      <c r="B441" s="22"/>
      <c r="C441" s="26">
        <f>ROUND(103.28262623506,5)</f>
        <v>103.28263</v>
      </c>
      <c r="D441" s="26">
        <f>F441</f>
        <v>103.62917</v>
      </c>
      <c r="E441" s="26">
        <f>F441</f>
        <v>103.62917</v>
      </c>
      <c r="F441" s="26">
        <f>ROUND(103.629173188406,5)</f>
        <v>103.62917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44271</v>
      </c>
      <c r="B443" s="22"/>
      <c r="C443" s="26">
        <f>ROUND(103.28262623506,5)</f>
        <v>103.28263</v>
      </c>
      <c r="D443" s="26">
        <f>F443</f>
        <v>103.28263</v>
      </c>
      <c r="E443" s="26">
        <f>F443</f>
        <v>103.28263</v>
      </c>
      <c r="F443" s="26">
        <f>ROUND(103.28262623506,5)</f>
        <v>103.28263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46008</v>
      </c>
      <c r="B445" s="22"/>
      <c r="C445" s="26">
        <f>ROUND(104.833576626608,5)</f>
        <v>104.83358</v>
      </c>
      <c r="D445" s="26">
        <f>F445</f>
        <v>107.40349</v>
      </c>
      <c r="E445" s="26">
        <f>F445</f>
        <v>107.40349</v>
      </c>
      <c r="F445" s="26">
        <f>ROUND(107.403492759623,5)</f>
        <v>107.40349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 thickBot="1">
      <c r="A447" s="32">
        <v>46097</v>
      </c>
      <c r="B447" s="32"/>
      <c r="C447" s="33">
        <f>ROUND(104.833576626608,5)</f>
        <v>104.83358</v>
      </c>
      <c r="D447" s="33">
        <f>F447</f>
        <v>104.83358</v>
      </c>
      <c r="E447" s="33">
        <f>F447</f>
        <v>104.83358</v>
      </c>
      <c r="F447" s="33">
        <f>ROUND(104.833576626608,5)</f>
        <v>104.83358</v>
      </c>
      <c r="G447" s="34"/>
      <c r="H447" s="37"/>
    </row>
  </sheetData>
  <sheetProtection/>
  <mergeCells count="446"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2016-01-04T15:44:15Z</dcterms:modified>
  <cp:category/>
  <cp:version/>
  <cp:contentType/>
  <cp:contentStatus/>
</cp:coreProperties>
</file>