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'Jerry'!$A$1:$H$457</definedName>
  </definedNames>
  <calcPr fullCalcOnLoad="1"/>
</workbook>
</file>

<file path=xl/sharedStrings.xml><?xml version="1.0" encoding="utf-8"?>
<sst xmlns="http://schemas.openxmlformats.org/spreadsheetml/2006/main" count="99" uniqueCount="99">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</sst>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42381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ROUND(2.0175,5)</f>
        <v>2.0175</v>
      </c>
      <c r="D10" s="26">
        <f>F10</f>
        <v>2.0175</v>
      </c>
      <c r="E10" s="26">
        <f>F10</f>
        <v>2.0175</v>
      </c>
      <c r="F10" s="26">
        <f>ROUND(2.0175,5)</f>
        <v>2.0175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ROUND(2.325,5)</f>
        <v>2.325</v>
      </c>
      <c r="D12" s="26">
        <f>F12</f>
        <v>2.325</v>
      </c>
      <c r="E12" s="26">
        <f>F12</f>
        <v>2.325</v>
      </c>
      <c r="F12" s="26">
        <f>ROUND(2.325,5)</f>
        <v>2.325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ROUND(11.05,5)</f>
        <v>11.05</v>
      </c>
      <c r="D14" s="26">
        <f>F14</f>
        <v>11.05</v>
      </c>
      <c r="E14" s="26">
        <f>F14</f>
        <v>11.05</v>
      </c>
      <c r="F14" s="26">
        <f>ROUND(11.05,5)</f>
        <v>11.05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ROUND(9.55,5)</f>
        <v>9.55</v>
      </c>
      <c r="D16" s="26">
        <f>F16</f>
        <v>9.55</v>
      </c>
      <c r="E16" s="26">
        <f>F16</f>
        <v>9.55</v>
      </c>
      <c r="F16" s="26">
        <f>ROUND(9.55,5)</f>
        <v>9.55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ROUND(9.67,3)</f>
        <v>9.67</v>
      </c>
      <c r="D18" s="27">
        <f>F18</f>
        <v>9.67</v>
      </c>
      <c r="E18" s="27">
        <f>F18</f>
        <v>9.67</v>
      </c>
      <c r="F18" s="27">
        <f>ROUND(9.67,3)</f>
        <v>9.67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ROUND(1.99,3)</f>
        <v>1.99</v>
      </c>
      <c r="D22" s="27">
        <f>F22</f>
        <v>1.99</v>
      </c>
      <c r="E22" s="27">
        <f>F22</f>
        <v>1.99</v>
      </c>
      <c r="F22" s="27">
        <f>ROUND(1.99,3)</f>
        <v>1.99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ROUND(8.405,3)</f>
        <v>8.405</v>
      </c>
      <c r="D24" s="27">
        <f>F24</f>
        <v>8.405</v>
      </c>
      <c r="E24" s="27">
        <f>F24</f>
        <v>8.405</v>
      </c>
      <c r="F24" s="27">
        <f>ROUND(8.405,3)</f>
        <v>8.405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ROUND(8.87,3)</f>
        <v>8.87</v>
      </c>
      <c r="D26" s="27">
        <f>F26</f>
        <v>8.87</v>
      </c>
      <c r="E26" s="27">
        <f>F26</f>
        <v>8.87</v>
      </c>
      <c r="F26" s="27">
        <f>ROUND(8.87,3)</f>
        <v>8.87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ROUND(9.17,3)</f>
        <v>9.17</v>
      </c>
      <c r="D28" s="27">
        <f>F28</f>
        <v>9.17</v>
      </c>
      <c r="E28" s="27">
        <f>F28</f>
        <v>9.17</v>
      </c>
      <c r="F28" s="27">
        <f>ROUND(9.17,3)</f>
        <v>9.17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ROUND(9.335,3)</f>
        <v>9.335</v>
      </c>
      <c r="D30" s="27">
        <f>F30</f>
        <v>9.335</v>
      </c>
      <c r="E30" s="27">
        <f>F30</f>
        <v>9.335</v>
      </c>
      <c r="F30" s="27">
        <f>ROUND(9.335,3)</f>
        <v>9.335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ROUND(10.135,3)</f>
        <v>10.135</v>
      </c>
      <c r="D32" s="27">
        <f>F32</f>
        <v>10.135</v>
      </c>
      <c r="E32" s="27">
        <f>F32</f>
        <v>10.135</v>
      </c>
      <c r="F32" s="27">
        <f>ROUND(10.135,3)</f>
        <v>10.135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ROUND(1.85,3)</f>
        <v>1.85</v>
      </c>
      <c r="D34" s="27">
        <f>F34</f>
        <v>1.85</v>
      </c>
      <c r="E34" s="27">
        <f>F34</f>
        <v>1.85</v>
      </c>
      <c r="F34" s="27">
        <f>ROUND(1.85,3)</f>
        <v>1.85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ROUND(2,5)</f>
        <v>2</v>
      </c>
      <c r="D36" s="26">
        <f>F36</f>
        <v>2</v>
      </c>
      <c r="E36" s="26">
        <f>F36</f>
        <v>2</v>
      </c>
      <c r="F36" s="26">
        <f>ROUND(2,5)</f>
        <v>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ROUND(10.05,3)</f>
        <v>10.05</v>
      </c>
      <c r="D40" s="27">
        <f>F40</f>
        <v>10.05</v>
      </c>
      <c r="E40" s="27">
        <f>F40</f>
        <v>10.05</v>
      </c>
      <c r="F40" s="27">
        <f>ROUND(10.05,3)</f>
        <v>10.05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ROUND(1.9,5)</f>
        <v>1.9</v>
      </c>
      <c r="D42" s="26">
        <f>F42</f>
        <v>121.54657</v>
      </c>
      <c r="E42" s="26">
        <f>F42</f>
        <v>121.54657</v>
      </c>
      <c r="F42" s="26">
        <f>ROUND(121.54657,5)</f>
        <v>121.54657</v>
      </c>
      <c r="G42" s="24"/>
      <c r="H42" s="36"/>
    </row>
    <row r="43" spans="1:8" ht="12.75" customHeight="1">
      <c r="A43" s="22">
        <v>42495</v>
      </c>
      <c r="B43" s="22"/>
      <c r="C43" s="26">
        <f>ROUND(1.9,5)</f>
        <v>1.9</v>
      </c>
      <c r="D43" s="26">
        <f>F43</f>
        <v>123.71269</v>
      </c>
      <c r="E43" s="26">
        <f>F43</f>
        <v>123.71269</v>
      </c>
      <c r="F43" s="26">
        <f>ROUND(123.71269,5)</f>
        <v>123.71269</v>
      </c>
      <c r="G43" s="24"/>
      <c r="H43" s="36"/>
    </row>
    <row r="44" spans="1:8" ht="12.75" customHeight="1">
      <c r="A44" s="22">
        <v>42586</v>
      </c>
      <c r="B44" s="22"/>
      <c r="C44" s="26">
        <f>ROUND(1.9,5)</f>
        <v>1.9</v>
      </c>
      <c r="D44" s="26">
        <f>F44</f>
        <v>124.85283</v>
      </c>
      <c r="E44" s="26">
        <f>F44</f>
        <v>124.85283</v>
      </c>
      <c r="F44" s="26">
        <f>ROUND(124.85283,5)</f>
        <v>124.85283</v>
      </c>
      <c r="G44" s="24"/>
      <c r="H44" s="36"/>
    </row>
    <row r="45" spans="1:8" ht="12.75" customHeight="1">
      <c r="A45" s="22">
        <v>42677</v>
      </c>
      <c r="B45" s="22"/>
      <c r="C45" s="26">
        <f>ROUND(1.9,5)</f>
        <v>1.9</v>
      </c>
      <c r="D45" s="26">
        <f>F45</f>
        <v>127.33755</v>
      </c>
      <c r="E45" s="26">
        <f>F45</f>
        <v>127.33755</v>
      </c>
      <c r="F45" s="26">
        <f>ROUND(127.33755,5)</f>
        <v>127.33755</v>
      </c>
      <c r="G45" s="24"/>
      <c r="H45" s="36"/>
    </row>
    <row r="46" spans="1:8" ht="12.75" customHeight="1">
      <c r="A46" s="22">
        <v>42768</v>
      </c>
      <c r="B46" s="22"/>
      <c r="C46" s="26">
        <f>ROUND(1.9,5)</f>
        <v>1.9</v>
      </c>
      <c r="D46" s="26">
        <f>F46</f>
        <v>130.04549</v>
      </c>
      <c r="E46" s="26">
        <f>F46</f>
        <v>130.04549</v>
      </c>
      <c r="F46" s="26">
        <f>ROUND(130.04549,5)</f>
        <v>130.04549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ROUND(10.035,5)</f>
        <v>10.035</v>
      </c>
      <c r="D48" s="26">
        <f>F48</f>
        <v>10.06005</v>
      </c>
      <c r="E48" s="26">
        <f>F48</f>
        <v>10.06005</v>
      </c>
      <c r="F48" s="26">
        <f>ROUND(10.06005,5)</f>
        <v>10.06005</v>
      </c>
      <c r="G48" s="24"/>
      <c r="H48" s="36"/>
    </row>
    <row r="49" spans="1:8" ht="12.75" customHeight="1">
      <c r="A49" s="22">
        <v>42495</v>
      </c>
      <c r="B49" s="22"/>
      <c r="C49" s="26">
        <f>ROUND(10.035,5)</f>
        <v>10.035</v>
      </c>
      <c r="D49" s="26">
        <f>F49</f>
        <v>10.14946</v>
      </c>
      <c r="E49" s="26">
        <f>F49</f>
        <v>10.14946</v>
      </c>
      <c r="F49" s="26">
        <f>ROUND(10.14946,5)</f>
        <v>10.14946</v>
      </c>
      <c r="G49" s="24"/>
      <c r="H49" s="36"/>
    </row>
    <row r="50" spans="1:8" ht="12.75" customHeight="1">
      <c r="A50" s="22">
        <v>42586</v>
      </c>
      <c r="B50" s="22"/>
      <c r="C50" s="26">
        <f>ROUND(10.035,5)</f>
        <v>10.035</v>
      </c>
      <c r="D50" s="26">
        <f>F50</f>
        <v>10.22956</v>
      </c>
      <c r="E50" s="26">
        <f>F50</f>
        <v>10.22956</v>
      </c>
      <c r="F50" s="26">
        <f>ROUND(10.22956,5)</f>
        <v>10.22956</v>
      </c>
      <c r="G50" s="24"/>
      <c r="H50" s="36"/>
    </row>
    <row r="51" spans="1:8" ht="12.75" customHeight="1">
      <c r="A51" s="22">
        <v>42677</v>
      </c>
      <c r="B51" s="22"/>
      <c r="C51" s="26">
        <f>ROUND(10.035,5)</f>
        <v>10.035</v>
      </c>
      <c r="D51" s="26">
        <f>F51</f>
        <v>10.29202</v>
      </c>
      <c r="E51" s="26">
        <f>F51</f>
        <v>10.29202</v>
      </c>
      <c r="F51" s="26">
        <f>ROUND(10.29202,5)</f>
        <v>10.29202</v>
      </c>
      <c r="G51" s="24"/>
      <c r="H51" s="36"/>
    </row>
    <row r="52" spans="1:8" ht="12.75" customHeight="1">
      <c r="A52" s="22">
        <v>42768</v>
      </c>
      <c r="B52" s="22"/>
      <c r="C52" s="26">
        <f>ROUND(10.035,5)</f>
        <v>10.035</v>
      </c>
      <c r="D52" s="26">
        <f>F52</f>
        <v>10.34396</v>
      </c>
      <c r="E52" s="26">
        <f>F52</f>
        <v>10.34396</v>
      </c>
      <c r="F52" s="26">
        <f>ROUND(10.34396,5)</f>
        <v>10.34396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ROUND(10.13,5)</f>
        <v>10.13</v>
      </c>
      <c r="D54" s="26">
        <f>F54</f>
        <v>10.15475</v>
      </c>
      <c r="E54" s="26">
        <f>F54</f>
        <v>10.15475</v>
      </c>
      <c r="F54" s="26">
        <f>ROUND(10.15475,5)</f>
        <v>10.15475</v>
      </c>
      <c r="G54" s="24"/>
      <c r="H54" s="36"/>
    </row>
    <row r="55" spans="1:8" ht="12.75" customHeight="1">
      <c r="A55" s="22">
        <v>42495</v>
      </c>
      <c r="B55" s="22"/>
      <c r="C55" s="26">
        <f>ROUND(10.13,5)</f>
        <v>10.13</v>
      </c>
      <c r="D55" s="26">
        <f>F55</f>
        <v>10.24169</v>
      </c>
      <c r="E55" s="26">
        <f>F55</f>
        <v>10.24169</v>
      </c>
      <c r="F55" s="26">
        <f>ROUND(10.24169,5)</f>
        <v>10.24169</v>
      </c>
      <c r="G55" s="24"/>
      <c r="H55" s="36"/>
    </row>
    <row r="56" spans="1:8" ht="12.75" customHeight="1">
      <c r="A56" s="22">
        <v>42586</v>
      </c>
      <c r="B56" s="22"/>
      <c r="C56" s="26">
        <f>ROUND(10.13,5)</f>
        <v>10.13</v>
      </c>
      <c r="D56" s="26">
        <f>F56</f>
        <v>10.31804</v>
      </c>
      <c r="E56" s="26">
        <f>F56</f>
        <v>10.31804</v>
      </c>
      <c r="F56" s="26">
        <f>ROUND(10.31804,5)</f>
        <v>10.31804</v>
      </c>
      <c r="G56" s="24"/>
      <c r="H56" s="36"/>
    </row>
    <row r="57" spans="1:8" ht="12.75" customHeight="1">
      <c r="A57" s="22">
        <v>42677</v>
      </c>
      <c r="B57" s="22"/>
      <c r="C57" s="26">
        <f>ROUND(10.13,5)</f>
        <v>10.13</v>
      </c>
      <c r="D57" s="26">
        <f>F57</f>
        <v>10.38308</v>
      </c>
      <c r="E57" s="26">
        <f>F57</f>
        <v>10.38308</v>
      </c>
      <c r="F57" s="26">
        <f>ROUND(10.38308,5)</f>
        <v>10.38308</v>
      </c>
      <c r="G57" s="24"/>
      <c r="H57" s="36"/>
    </row>
    <row r="58" spans="1:8" ht="12.75" customHeight="1">
      <c r="A58" s="22">
        <v>42768</v>
      </c>
      <c r="B58" s="22"/>
      <c r="C58" s="26">
        <f>ROUND(10.13,5)</f>
        <v>10.13</v>
      </c>
      <c r="D58" s="26">
        <f>F58</f>
        <v>10.43722</v>
      </c>
      <c r="E58" s="26">
        <f>F58</f>
        <v>10.43722</v>
      </c>
      <c r="F58" s="26">
        <f>ROUND(10.43722,5)</f>
        <v>10.43722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ROUND(100.94967,5)</f>
        <v>100.94967</v>
      </c>
      <c r="D60" s="26">
        <f>F60</f>
        <v>101.43424</v>
      </c>
      <c r="E60" s="26">
        <f>F60</f>
        <v>101.43424</v>
      </c>
      <c r="F60" s="26">
        <f>ROUND(101.43424,5)</f>
        <v>101.43424</v>
      </c>
      <c r="G60" s="24"/>
      <c r="H60" s="36"/>
    </row>
    <row r="61" spans="1:8" ht="12.75" customHeight="1">
      <c r="A61" s="22">
        <v>42495</v>
      </c>
      <c r="B61" s="22"/>
      <c r="C61" s="26">
        <f>ROUND(100.94967,5)</f>
        <v>100.94967</v>
      </c>
      <c r="D61" s="26">
        <f>F61</f>
        <v>102.2666</v>
      </c>
      <c r="E61" s="26">
        <f>F61</f>
        <v>102.2666</v>
      </c>
      <c r="F61" s="26">
        <f>ROUND(102.2666,5)</f>
        <v>102.2666</v>
      </c>
      <c r="G61" s="24"/>
      <c r="H61" s="36"/>
    </row>
    <row r="62" spans="1:8" ht="12.75" customHeight="1">
      <c r="A62" s="22">
        <v>42586</v>
      </c>
      <c r="B62" s="22"/>
      <c r="C62" s="26">
        <f>ROUND(100.94967,5)</f>
        <v>100.94967</v>
      </c>
      <c r="D62" s="26">
        <f>F62</f>
        <v>104.24146</v>
      </c>
      <c r="E62" s="26">
        <f>F62</f>
        <v>104.24146</v>
      </c>
      <c r="F62" s="26">
        <f>ROUND(104.24146,5)</f>
        <v>104.24146</v>
      </c>
      <c r="G62" s="24"/>
      <c r="H62" s="36"/>
    </row>
    <row r="63" spans="1:8" ht="12.75" customHeight="1">
      <c r="A63" s="22">
        <v>42677</v>
      </c>
      <c r="B63" s="22"/>
      <c r="C63" s="26">
        <f>ROUND(100.94967,5)</f>
        <v>100.94967</v>
      </c>
      <c r="D63" s="26">
        <f>F63</f>
        <v>105.30008</v>
      </c>
      <c r="E63" s="26">
        <f>F63</f>
        <v>105.30008</v>
      </c>
      <c r="F63" s="26">
        <f>ROUND(105.30008,5)</f>
        <v>105.30008</v>
      </c>
      <c r="G63" s="24"/>
      <c r="H63" s="36"/>
    </row>
    <row r="64" spans="1:8" ht="12.75" customHeight="1">
      <c r="A64" s="22">
        <v>42768</v>
      </c>
      <c r="B64" s="22"/>
      <c r="C64" s="26">
        <f>ROUND(100.94967,5)</f>
        <v>100.94967</v>
      </c>
      <c r="D64" s="26">
        <f>F64</f>
        <v>107.53958</v>
      </c>
      <c r="E64" s="26">
        <f>F64</f>
        <v>107.53958</v>
      </c>
      <c r="F64" s="26">
        <f>ROUND(107.53958,5)</f>
        <v>107.53958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ROUND(10.24,5)</f>
        <v>10.24</v>
      </c>
      <c r="D66" s="26">
        <f>F66</f>
        <v>10.26366</v>
      </c>
      <c r="E66" s="26">
        <f>F66</f>
        <v>10.26366</v>
      </c>
      <c r="F66" s="26">
        <f>ROUND(10.26366,5)</f>
        <v>10.26366</v>
      </c>
      <c r="G66" s="24"/>
      <c r="H66" s="36"/>
    </row>
    <row r="67" spans="1:8" ht="12.75" customHeight="1">
      <c r="A67" s="22">
        <v>42495</v>
      </c>
      <c r="B67" s="22"/>
      <c r="C67" s="26">
        <f>ROUND(10.24,5)</f>
        <v>10.24</v>
      </c>
      <c r="D67" s="26">
        <f>F67</f>
        <v>10.34785</v>
      </c>
      <c r="E67" s="26">
        <f>F67</f>
        <v>10.34785</v>
      </c>
      <c r="F67" s="26">
        <f>ROUND(10.34785,5)</f>
        <v>10.34785</v>
      </c>
      <c r="G67" s="24"/>
      <c r="H67" s="36"/>
    </row>
    <row r="68" spans="1:8" ht="12.75" customHeight="1">
      <c r="A68" s="22">
        <v>42586</v>
      </c>
      <c r="B68" s="22"/>
      <c r="C68" s="26">
        <f>ROUND(10.24,5)</f>
        <v>10.24</v>
      </c>
      <c r="D68" s="26">
        <f>F68</f>
        <v>10.42374</v>
      </c>
      <c r="E68" s="26">
        <f>F68</f>
        <v>10.42374</v>
      </c>
      <c r="F68" s="26">
        <f>ROUND(10.42374,5)</f>
        <v>10.42374</v>
      </c>
      <c r="G68" s="24"/>
      <c r="H68" s="36"/>
    </row>
    <row r="69" spans="1:8" ht="12.75" customHeight="1">
      <c r="A69" s="22">
        <v>42677</v>
      </c>
      <c r="B69" s="22"/>
      <c r="C69" s="26">
        <f>ROUND(10.24,5)</f>
        <v>10.24</v>
      </c>
      <c r="D69" s="26">
        <f>F69</f>
        <v>10.4835</v>
      </c>
      <c r="E69" s="26">
        <f>F69</f>
        <v>10.4835</v>
      </c>
      <c r="F69" s="26">
        <f>ROUND(10.4835,5)</f>
        <v>10.4835</v>
      </c>
      <c r="G69" s="24"/>
      <c r="H69" s="36"/>
    </row>
    <row r="70" spans="1:8" ht="12.75" customHeight="1">
      <c r="A70" s="22">
        <v>42768</v>
      </c>
      <c r="B70" s="22"/>
      <c r="C70" s="26">
        <f>ROUND(10.24,5)</f>
        <v>10.24</v>
      </c>
      <c r="D70" s="26">
        <f>F70</f>
        <v>10.53407</v>
      </c>
      <c r="E70" s="26">
        <f>F70</f>
        <v>10.53407</v>
      </c>
      <c r="F70" s="26">
        <f>ROUND(10.53407,5)</f>
        <v>10.53407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ROUND(2,5)</f>
        <v>2</v>
      </c>
      <c r="D72" s="26">
        <f>F72</f>
        <v>125.89104</v>
      </c>
      <c r="E72" s="26">
        <f>F72</f>
        <v>125.89104</v>
      </c>
      <c r="F72" s="26">
        <f>ROUND(125.89104,5)</f>
        <v>125.89104</v>
      </c>
      <c r="G72" s="24"/>
      <c r="H72" s="36"/>
    </row>
    <row r="73" spans="1:8" ht="12.75" customHeight="1">
      <c r="A73" s="22">
        <v>42495</v>
      </c>
      <c r="B73" s="22"/>
      <c r="C73" s="26">
        <f>ROUND(2,5)</f>
        <v>2</v>
      </c>
      <c r="D73" s="26">
        <f>F73</f>
        <v>128.13468</v>
      </c>
      <c r="E73" s="26">
        <f>F73</f>
        <v>128.13468</v>
      </c>
      <c r="F73" s="26">
        <f>ROUND(128.13468,5)</f>
        <v>128.13468</v>
      </c>
      <c r="G73" s="24"/>
      <c r="H73" s="36"/>
    </row>
    <row r="74" spans="1:8" ht="12.75" customHeight="1">
      <c r="A74" s="22">
        <v>42586</v>
      </c>
      <c r="B74" s="22"/>
      <c r="C74" s="26">
        <f>ROUND(2,5)</f>
        <v>2</v>
      </c>
      <c r="D74" s="26">
        <f>F74</f>
        <v>129.20411</v>
      </c>
      <c r="E74" s="26">
        <f>F74</f>
        <v>129.20411</v>
      </c>
      <c r="F74" s="26">
        <f>ROUND(129.20411,5)</f>
        <v>129.20411</v>
      </c>
      <c r="G74" s="24"/>
      <c r="H74" s="36"/>
    </row>
    <row r="75" spans="1:8" ht="12.75" customHeight="1">
      <c r="A75" s="22">
        <v>42677</v>
      </c>
      <c r="B75" s="22"/>
      <c r="C75" s="26">
        <f>ROUND(2,5)</f>
        <v>2</v>
      </c>
      <c r="D75" s="26">
        <f>F75</f>
        <v>131.77546</v>
      </c>
      <c r="E75" s="26">
        <f>F75</f>
        <v>131.77546</v>
      </c>
      <c r="F75" s="26">
        <f>ROUND(131.77546,5)</f>
        <v>131.77546</v>
      </c>
      <c r="G75" s="24"/>
      <c r="H75" s="36"/>
    </row>
    <row r="76" spans="1:8" ht="12.75" customHeight="1">
      <c r="A76" s="22">
        <v>42768</v>
      </c>
      <c r="B76" s="22"/>
      <c r="C76" s="26">
        <f>ROUND(2,5)</f>
        <v>2</v>
      </c>
      <c r="D76" s="26">
        <f>F76</f>
        <v>134.57788</v>
      </c>
      <c r="E76" s="26">
        <f>F76</f>
        <v>134.57788</v>
      </c>
      <c r="F76" s="26">
        <f>ROUND(134.57788,5)</f>
        <v>134.57788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ROUND(10.32,5)</f>
        <v>10.32</v>
      </c>
      <c r="D78" s="26">
        <f>F78</f>
        <v>10.34386</v>
      </c>
      <c r="E78" s="26">
        <f>F78</f>
        <v>10.34386</v>
      </c>
      <c r="F78" s="26">
        <f>ROUND(10.34386,5)</f>
        <v>10.34386</v>
      </c>
      <c r="G78" s="24"/>
      <c r="H78" s="36"/>
    </row>
    <row r="79" spans="1:8" ht="12.75" customHeight="1">
      <c r="A79" s="22">
        <v>42495</v>
      </c>
      <c r="B79" s="22"/>
      <c r="C79" s="26">
        <f>ROUND(10.32,5)</f>
        <v>10.32</v>
      </c>
      <c r="D79" s="26">
        <f>F79</f>
        <v>10.42875</v>
      </c>
      <c r="E79" s="26">
        <f>F79</f>
        <v>10.42875</v>
      </c>
      <c r="F79" s="26">
        <f>ROUND(10.42875,5)</f>
        <v>10.42875</v>
      </c>
      <c r="G79" s="24"/>
      <c r="H79" s="36"/>
    </row>
    <row r="80" spans="1:8" ht="12.75" customHeight="1">
      <c r="A80" s="22">
        <v>42586</v>
      </c>
      <c r="B80" s="22"/>
      <c r="C80" s="26">
        <f>ROUND(10.32,5)</f>
        <v>10.32</v>
      </c>
      <c r="D80" s="26">
        <f>F80</f>
        <v>10.50559</v>
      </c>
      <c r="E80" s="26">
        <f>F80</f>
        <v>10.50559</v>
      </c>
      <c r="F80" s="26">
        <f>ROUND(10.50559,5)</f>
        <v>10.50559</v>
      </c>
      <c r="G80" s="24"/>
      <c r="H80" s="36"/>
    </row>
    <row r="81" spans="1:8" ht="12.75" customHeight="1">
      <c r="A81" s="22">
        <v>42677</v>
      </c>
      <c r="B81" s="22"/>
      <c r="C81" s="26">
        <f>ROUND(10.32,5)</f>
        <v>10.32</v>
      </c>
      <c r="D81" s="26">
        <f>F81</f>
        <v>10.56645</v>
      </c>
      <c r="E81" s="26">
        <f>F81</f>
        <v>10.56645</v>
      </c>
      <c r="F81" s="26">
        <f>ROUND(10.56645,5)</f>
        <v>10.56645</v>
      </c>
      <c r="G81" s="24"/>
      <c r="H81" s="36"/>
    </row>
    <row r="82" spans="1:8" ht="12.75" customHeight="1">
      <c r="A82" s="22">
        <v>42768</v>
      </c>
      <c r="B82" s="22"/>
      <c r="C82" s="26">
        <f>ROUND(10.32,5)</f>
        <v>10.32</v>
      </c>
      <c r="D82" s="26">
        <f>F82</f>
        <v>10.61839</v>
      </c>
      <c r="E82" s="26">
        <f>F82</f>
        <v>10.61839</v>
      </c>
      <c r="F82" s="26">
        <f>ROUND(10.61839,5)</f>
        <v>10.61839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ROUND(10.315,5)</f>
        <v>10.315</v>
      </c>
      <c r="D84" s="26">
        <f>F84</f>
        <v>10.33806</v>
      </c>
      <c r="E84" s="26">
        <f>F84</f>
        <v>10.33806</v>
      </c>
      <c r="F84" s="26">
        <f>ROUND(10.33806,5)</f>
        <v>10.33806</v>
      </c>
      <c r="G84" s="24"/>
      <c r="H84" s="36"/>
    </row>
    <row r="85" spans="1:8" ht="12.75" customHeight="1">
      <c r="A85" s="22">
        <v>42495</v>
      </c>
      <c r="B85" s="22"/>
      <c r="C85" s="26">
        <f>ROUND(10.315,5)</f>
        <v>10.315</v>
      </c>
      <c r="D85" s="26">
        <f>F85</f>
        <v>10.42007</v>
      </c>
      <c r="E85" s="26">
        <f>F85</f>
        <v>10.42007</v>
      </c>
      <c r="F85" s="26">
        <f>ROUND(10.42007,5)</f>
        <v>10.42007</v>
      </c>
      <c r="G85" s="24"/>
      <c r="H85" s="36"/>
    </row>
    <row r="86" spans="1:8" ht="12.75" customHeight="1">
      <c r="A86" s="22">
        <v>42586</v>
      </c>
      <c r="B86" s="22"/>
      <c r="C86" s="26">
        <f>ROUND(10.315,5)</f>
        <v>10.315</v>
      </c>
      <c r="D86" s="26">
        <f>F86</f>
        <v>10.49417</v>
      </c>
      <c r="E86" s="26">
        <f>F86</f>
        <v>10.49417</v>
      </c>
      <c r="F86" s="26">
        <f>ROUND(10.49417,5)</f>
        <v>10.49417</v>
      </c>
      <c r="G86" s="24"/>
      <c r="H86" s="36"/>
    </row>
    <row r="87" spans="1:8" ht="12.75" customHeight="1">
      <c r="A87" s="22">
        <v>42677</v>
      </c>
      <c r="B87" s="22"/>
      <c r="C87" s="26">
        <f>ROUND(10.315,5)</f>
        <v>10.315</v>
      </c>
      <c r="D87" s="26">
        <f>F87</f>
        <v>10.55271</v>
      </c>
      <c r="E87" s="26">
        <f>F87</f>
        <v>10.55271</v>
      </c>
      <c r="F87" s="26">
        <f>ROUND(10.55271,5)</f>
        <v>10.55271</v>
      </c>
      <c r="G87" s="24"/>
      <c r="H87" s="36"/>
    </row>
    <row r="88" spans="1:8" ht="12.75" customHeight="1">
      <c r="A88" s="22">
        <v>42768</v>
      </c>
      <c r="B88" s="22"/>
      <c r="C88" s="26">
        <f>ROUND(10.315,5)</f>
        <v>10.315</v>
      </c>
      <c r="D88" s="26">
        <f>F88</f>
        <v>10.60253</v>
      </c>
      <c r="E88" s="26">
        <f>F88</f>
        <v>10.60253</v>
      </c>
      <c r="F88" s="26">
        <f>ROUND(10.60253,5)</f>
        <v>10.60253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ROUND(126.23644,5)</f>
        <v>126.23644</v>
      </c>
      <c r="D90" s="26">
        <f>F90</f>
        <v>126.84234</v>
      </c>
      <c r="E90" s="26">
        <f>F90</f>
        <v>126.84234</v>
      </c>
      <c r="F90" s="26">
        <f>ROUND(126.84234,5)</f>
        <v>126.84234</v>
      </c>
      <c r="G90" s="24"/>
      <c r="H90" s="36"/>
    </row>
    <row r="91" spans="1:8" ht="12.75" customHeight="1">
      <c r="A91" s="22">
        <v>42495</v>
      </c>
      <c r="B91" s="22"/>
      <c r="C91" s="26">
        <f>ROUND(126.23644,5)</f>
        <v>126.23644</v>
      </c>
      <c r="D91" s="26">
        <f>F91</f>
        <v>127.67314</v>
      </c>
      <c r="E91" s="26">
        <f>F91</f>
        <v>127.67314</v>
      </c>
      <c r="F91" s="26">
        <f>ROUND(127.67314,5)</f>
        <v>127.67314</v>
      </c>
      <c r="G91" s="24"/>
      <c r="H91" s="36"/>
    </row>
    <row r="92" spans="1:8" ht="12.75" customHeight="1">
      <c r="A92" s="22">
        <v>42586</v>
      </c>
      <c r="B92" s="22"/>
      <c r="C92" s="26">
        <f>ROUND(126.23644,5)</f>
        <v>126.23644</v>
      </c>
      <c r="D92" s="26">
        <f>F92</f>
        <v>130.13894</v>
      </c>
      <c r="E92" s="26">
        <f>F92</f>
        <v>130.13894</v>
      </c>
      <c r="F92" s="26">
        <f>ROUND(130.13894,5)</f>
        <v>130.13894</v>
      </c>
      <c r="G92" s="24"/>
      <c r="H92" s="36"/>
    </row>
    <row r="93" spans="1:8" ht="12.75" customHeight="1">
      <c r="A93" s="22">
        <v>42677</v>
      </c>
      <c r="B93" s="22"/>
      <c r="C93" s="26">
        <f>ROUND(126.23644,5)</f>
        <v>126.23644</v>
      </c>
      <c r="D93" s="26">
        <f>F93</f>
        <v>131.22537</v>
      </c>
      <c r="E93" s="26">
        <f>F93</f>
        <v>131.22537</v>
      </c>
      <c r="F93" s="26">
        <f>ROUND(131.22537,5)</f>
        <v>131.22537</v>
      </c>
      <c r="G93" s="24"/>
      <c r="H93" s="36"/>
    </row>
    <row r="94" spans="1:8" ht="12.75" customHeight="1">
      <c r="A94" s="22">
        <v>42768</v>
      </c>
      <c r="B94" s="22"/>
      <c r="C94" s="26">
        <f>ROUND(126.23644,5)</f>
        <v>126.23644</v>
      </c>
      <c r="D94" s="26">
        <f>F94</f>
        <v>134.01686</v>
      </c>
      <c r="E94" s="26">
        <f>F94</f>
        <v>134.01686</v>
      </c>
      <c r="F94" s="26">
        <f>ROUND(134.01686,5)</f>
        <v>134.01686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ROUND(2.0175,5)</f>
        <v>2.0175</v>
      </c>
      <c r="D96" s="26">
        <f>F96</f>
        <v>135.20216</v>
      </c>
      <c r="E96" s="26">
        <f>F96</f>
        <v>135.20216</v>
      </c>
      <c r="F96" s="26">
        <f>ROUND(135.20216,5)</f>
        <v>135.20216</v>
      </c>
      <c r="G96" s="24"/>
      <c r="H96" s="36"/>
    </row>
    <row r="97" spans="1:8" ht="12.75" customHeight="1">
      <c r="A97" s="22">
        <v>42495</v>
      </c>
      <c r="B97" s="22"/>
      <c r="C97" s="26">
        <f>ROUND(2.0175,5)</f>
        <v>2.0175</v>
      </c>
      <c r="D97" s="26">
        <f>F97</f>
        <v>137.61141</v>
      </c>
      <c r="E97" s="26">
        <f>F97</f>
        <v>137.61141</v>
      </c>
      <c r="F97" s="26">
        <f>ROUND(137.61141,5)</f>
        <v>137.61141</v>
      </c>
      <c r="G97" s="24"/>
      <c r="H97" s="36"/>
    </row>
    <row r="98" spans="1:8" ht="12.75" customHeight="1">
      <c r="A98" s="22">
        <v>42586</v>
      </c>
      <c r="B98" s="22"/>
      <c r="C98" s="26">
        <f>ROUND(2.0175,5)</f>
        <v>2.0175</v>
      </c>
      <c r="D98" s="26">
        <f>F98</f>
        <v>138.70418</v>
      </c>
      <c r="E98" s="26">
        <f>F98</f>
        <v>138.70418</v>
      </c>
      <c r="F98" s="26">
        <f>ROUND(138.70418,5)</f>
        <v>138.70418</v>
      </c>
      <c r="G98" s="24"/>
      <c r="H98" s="36"/>
    </row>
    <row r="99" spans="1:8" ht="12.75" customHeight="1">
      <c r="A99" s="22">
        <v>42677</v>
      </c>
      <c r="B99" s="22"/>
      <c r="C99" s="26">
        <f>ROUND(2.0175,5)</f>
        <v>2.0175</v>
      </c>
      <c r="D99" s="26">
        <f>F99</f>
        <v>141.46452</v>
      </c>
      <c r="E99" s="26">
        <f>F99</f>
        <v>141.46452</v>
      </c>
      <c r="F99" s="26">
        <f>ROUND(141.46452,5)</f>
        <v>141.46452</v>
      </c>
      <c r="G99" s="24"/>
      <c r="H99" s="36"/>
    </row>
    <row r="100" spans="1:8" ht="12.75" customHeight="1">
      <c r="A100" s="22">
        <v>42768</v>
      </c>
      <c r="B100" s="22"/>
      <c r="C100" s="26">
        <f>ROUND(2.0175,5)</f>
        <v>2.0175</v>
      </c>
      <c r="D100" s="26">
        <f>F100</f>
        <v>144.47274</v>
      </c>
      <c r="E100" s="26">
        <f>F100</f>
        <v>144.47274</v>
      </c>
      <c r="F100" s="26">
        <f>ROUND(144.47274,5)</f>
        <v>144.47274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ROUND(2.325,5)</f>
        <v>2.325</v>
      </c>
      <c r="D102" s="26">
        <f>F102</f>
        <v>126.24913</v>
      </c>
      <c r="E102" s="26">
        <f>F102</f>
        <v>126.24913</v>
      </c>
      <c r="F102" s="26">
        <f>ROUND(126.24913,5)</f>
        <v>126.24913</v>
      </c>
      <c r="G102" s="24"/>
      <c r="H102" s="36"/>
    </row>
    <row r="103" spans="1:8" ht="12.75" customHeight="1">
      <c r="A103" s="22">
        <v>42495</v>
      </c>
      <c r="B103" s="22"/>
      <c r="C103" s="26">
        <f>ROUND(2.325,5)</f>
        <v>2.325</v>
      </c>
      <c r="D103" s="26">
        <f>F103</f>
        <v>126.92379</v>
      </c>
      <c r="E103" s="26">
        <f>F103</f>
        <v>126.92379</v>
      </c>
      <c r="F103" s="26">
        <f>ROUND(126.92379,5)</f>
        <v>126.92379</v>
      </c>
      <c r="G103" s="24"/>
      <c r="H103" s="36"/>
    </row>
    <row r="104" spans="1:8" ht="12.75" customHeight="1">
      <c r="A104" s="22">
        <v>42586</v>
      </c>
      <c r="B104" s="22"/>
      <c r="C104" s="26">
        <f>ROUND(2.325,5)</f>
        <v>2.325</v>
      </c>
      <c r="D104" s="26">
        <f>F104</f>
        <v>129.37534</v>
      </c>
      <c r="E104" s="26">
        <f>F104</f>
        <v>129.37534</v>
      </c>
      <c r="F104" s="26">
        <f>ROUND(129.37534,5)</f>
        <v>129.37534</v>
      </c>
      <c r="G104" s="24"/>
      <c r="H104" s="36"/>
    </row>
    <row r="105" spans="1:8" ht="12.75" customHeight="1">
      <c r="A105" s="22">
        <v>42677</v>
      </c>
      <c r="B105" s="22"/>
      <c r="C105" s="26">
        <f>ROUND(2.325,5)</f>
        <v>2.325</v>
      </c>
      <c r="D105" s="26">
        <f>F105</f>
        <v>131.9497</v>
      </c>
      <c r="E105" s="26">
        <f>F105</f>
        <v>131.9497</v>
      </c>
      <c r="F105" s="26">
        <f>ROUND(131.9497,5)</f>
        <v>131.9497</v>
      </c>
      <c r="G105" s="24"/>
      <c r="H105" s="36"/>
    </row>
    <row r="106" spans="1:8" ht="12.75" customHeight="1">
      <c r="A106" s="22">
        <v>42768</v>
      </c>
      <c r="B106" s="22"/>
      <c r="C106" s="26">
        <f>ROUND(2.325,5)</f>
        <v>2.325</v>
      </c>
      <c r="D106" s="26">
        <f>F106</f>
        <v>134.7553</v>
      </c>
      <c r="E106" s="26">
        <f>F106</f>
        <v>134.7553</v>
      </c>
      <c r="F106" s="26">
        <f>ROUND(134.7553,5)</f>
        <v>134.7553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ROUND(11.05,5)</f>
        <v>11.05</v>
      </c>
      <c r="D108" s="26">
        <f>F108</f>
        <v>11.08268</v>
      </c>
      <c r="E108" s="26">
        <f>F108</f>
        <v>11.08268</v>
      </c>
      <c r="F108" s="26">
        <f>ROUND(11.08268,5)</f>
        <v>11.08268</v>
      </c>
      <c r="G108" s="24"/>
      <c r="H108" s="36"/>
    </row>
    <row r="109" spans="1:8" ht="12.75" customHeight="1">
      <c r="A109" s="22">
        <v>42495</v>
      </c>
      <c r="B109" s="22"/>
      <c r="C109" s="26">
        <f>ROUND(11.05,5)</f>
        <v>11.05</v>
      </c>
      <c r="D109" s="26">
        <f>F109</f>
        <v>11.19572</v>
      </c>
      <c r="E109" s="26">
        <f>F109</f>
        <v>11.19572</v>
      </c>
      <c r="F109" s="26">
        <f>ROUND(11.19572,5)</f>
        <v>11.19572</v>
      </c>
      <c r="G109" s="24"/>
      <c r="H109" s="36"/>
    </row>
    <row r="110" spans="1:8" ht="12.75" customHeight="1">
      <c r="A110" s="22">
        <v>42586</v>
      </c>
      <c r="B110" s="22"/>
      <c r="C110" s="26">
        <f>ROUND(11.05,5)</f>
        <v>11.05</v>
      </c>
      <c r="D110" s="26">
        <f>F110</f>
        <v>11.29895</v>
      </c>
      <c r="E110" s="26">
        <f>F110</f>
        <v>11.29895</v>
      </c>
      <c r="F110" s="26">
        <f>ROUND(11.29895,5)</f>
        <v>11.29895</v>
      </c>
      <c r="G110" s="24"/>
      <c r="H110" s="36"/>
    </row>
    <row r="111" spans="1:8" ht="12.75" customHeight="1">
      <c r="A111" s="22">
        <v>42677</v>
      </c>
      <c r="B111" s="22"/>
      <c r="C111" s="26">
        <f>ROUND(11.05,5)</f>
        <v>11.05</v>
      </c>
      <c r="D111" s="26">
        <f>F111</f>
        <v>11.39317</v>
      </c>
      <c r="E111" s="26">
        <f>F111</f>
        <v>11.39317</v>
      </c>
      <c r="F111" s="26">
        <f>ROUND(11.39317,5)</f>
        <v>11.39317</v>
      </c>
      <c r="G111" s="24"/>
      <c r="H111" s="36"/>
    </row>
    <row r="112" spans="1:8" ht="12.75" customHeight="1">
      <c r="A112" s="22">
        <v>42768</v>
      </c>
      <c r="B112" s="22"/>
      <c r="C112" s="26">
        <f>ROUND(11.05,5)</f>
        <v>11.05</v>
      </c>
      <c r="D112" s="26">
        <f>F112</f>
        <v>11.48024</v>
      </c>
      <c r="E112" s="26">
        <f>F112</f>
        <v>11.48024</v>
      </c>
      <c r="F112" s="26">
        <f>ROUND(11.48024,5)</f>
        <v>11.48024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ROUND(11.175,5)</f>
        <v>11.175</v>
      </c>
      <c r="D114" s="26">
        <f>F114</f>
        <v>11.20623</v>
      </c>
      <c r="E114" s="26">
        <f>F114</f>
        <v>11.20623</v>
      </c>
      <c r="F114" s="26">
        <f>ROUND(11.20623,5)</f>
        <v>11.20623</v>
      </c>
      <c r="G114" s="24"/>
      <c r="H114" s="36"/>
    </row>
    <row r="115" spans="1:8" ht="12.75" customHeight="1">
      <c r="A115" s="22">
        <v>42495</v>
      </c>
      <c r="B115" s="22"/>
      <c r="C115" s="26">
        <f>ROUND(11.175,5)</f>
        <v>11.175</v>
      </c>
      <c r="D115" s="26">
        <f>F115</f>
        <v>11.3189</v>
      </c>
      <c r="E115" s="26">
        <f>F115</f>
        <v>11.3189</v>
      </c>
      <c r="F115" s="26">
        <f>ROUND(11.3189,5)</f>
        <v>11.3189</v>
      </c>
      <c r="G115" s="24"/>
      <c r="H115" s="36"/>
    </row>
    <row r="116" spans="1:8" ht="12.75" customHeight="1">
      <c r="A116" s="22">
        <v>42586</v>
      </c>
      <c r="B116" s="22"/>
      <c r="C116" s="26">
        <f>ROUND(11.175,5)</f>
        <v>11.175</v>
      </c>
      <c r="D116" s="26">
        <f>F116</f>
        <v>11.42099</v>
      </c>
      <c r="E116" s="26">
        <f>F116</f>
        <v>11.42099</v>
      </c>
      <c r="F116" s="26">
        <f>ROUND(11.42099,5)</f>
        <v>11.42099</v>
      </c>
      <c r="G116" s="24"/>
      <c r="H116" s="36"/>
    </row>
    <row r="117" spans="1:8" ht="12.75" customHeight="1">
      <c r="A117" s="22">
        <v>42677</v>
      </c>
      <c r="B117" s="22"/>
      <c r="C117" s="26">
        <f>ROUND(11.175,5)</f>
        <v>11.175</v>
      </c>
      <c r="D117" s="26">
        <f>F117</f>
        <v>11.51393</v>
      </c>
      <c r="E117" s="26">
        <f>F117</f>
        <v>11.51393</v>
      </c>
      <c r="F117" s="26">
        <f>ROUND(11.51393,5)</f>
        <v>11.51393</v>
      </c>
      <c r="G117" s="24"/>
      <c r="H117" s="36"/>
    </row>
    <row r="118" spans="1:8" ht="12.75" customHeight="1">
      <c r="A118" s="22">
        <v>42768</v>
      </c>
      <c r="B118" s="22"/>
      <c r="C118" s="26">
        <f>ROUND(11.175,5)</f>
        <v>11.175</v>
      </c>
      <c r="D118" s="26">
        <f>F118</f>
        <v>11.59673</v>
      </c>
      <c r="E118" s="26">
        <f>F118</f>
        <v>11.59673</v>
      </c>
      <c r="F118" s="26">
        <f>ROUND(11.59673,5)</f>
        <v>11.59673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ROUND(147.7623104,5)</f>
        <v>147.76231</v>
      </c>
      <c r="D120" s="26">
        <f>F120</f>
        <v>146.93342</v>
      </c>
      <c r="E120" s="26">
        <f>F120</f>
        <v>146.93342</v>
      </c>
      <c r="F120" s="26">
        <f>ROUND(146.93342,5)</f>
        <v>146.93342</v>
      </c>
      <c r="G120" s="24"/>
      <c r="H120" s="36"/>
    </row>
    <row r="121" spans="1:8" ht="12.75" customHeight="1">
      <c r="A121" s="22">
        <v>42495</v>
      </c>
      <c r="B121" s="22"/>
      <c r="C121" s="26">
        <f>ROUND(147.7623104,5)</f>
        <v>147.76231</v>
      </c>
      <c r="D121" s="26">
        <f>F121</f>
        <v>149.552</v>
      </c>
      <c r="E121" s="26">
        <f>F121</f>
        <v>149.552</v>
      </c>
      <c r="F121" s="26">
        <f>ROUND(149.552,5)</f>
        <v>149.552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ROUND(9.55,5)</f>
        <v>9.55</v>
      </c>
      <c r="D123" s="26">
        <f>F123</f>
        <v>9.58284</v>
      </c>
      <c r="E123" s="26">
        <f>F123</f>
        <v>9.58284</v>
      </c>
      <c r="F123" s="26">
        <f>ROUND(9.58284,5)</f>
        <v>9.58284</v>
      </c>
      <c r="G123" s="24"/>
      <c r="H123" s="36"/>
    </row>
    <row r="124" spans="1:8" ht="12.75" customHeight="1">
      <c r="A124" s="22">
        <v>42495</v>
      </c>
      <c r="B124" s="22"/>
      <c r="C124" s="26">
        <f>ROUND(9.55,5)</f>
        <v>9.55</v>
      </c>
      <c r="D124" s="26">
        <f>F124</f>
        <v>9.68982</v>
      </c>
      <c r="E124" s="26">
        <f>F124</f>
        <v>9.68982</v>
      </c>
      <c r="F124" s="26">
        <f>ROUND(9.68982,5)</f>
        <v>9.68982</v>
      </c>
      <c r="G124" s="24"/>
      <c r="H124" s="36"/>
    </row>
    <row r="125" spans="1:8" ht="12.75" customHeight="1">
      <c r="A125" s="22">
        <v>42586</v>
      </c>
      <c r="B125" s="22"/>
      <c r="C125" s="26">
        <f>ROUND(9.55,5)</f>
        <v>9.55</v>
      </c>
      <c r="D125" s="26">
        <f>F125</f>
        <v>9.78149</v>
      </c>
      <c r="E125" s="26">
        <f>F125</f>
        <v>9.78149</v>
      </c>
      <c r="F125" s="26">
        <f>ROUND(9.78149,5)</f>
        <v>9.78149</v>
      </c>
      <c r="G125" s="24"/>
      <c r="H125" s="36"/>
    </row>
    <row r="126" spans="1:8" ht="12.75" customHeight="1">
      <c r="A126" s="22">
        <v>42677</v>
      </c>
      <c r="B126" s="22"/>
      <c r="C126" s="26">
        <f>ROUND(9.55,5)</f>
        <v>9.55</v>
      </c>
      <c r="D126" s="26">
        <f>F126</f>
        <v>9.86306</v>
      </c>
      <c r="E126" s="26">
        <f>F126</f>
        <v>9.86306</v>
      </c>
      <c r="F126" s="26">
        <f>ROUND(9.86306,5)</f>
        <v>9.86306</v>
      </c>
      <c r="G126" s="24"/>
      <c r="H126" s="36"/>
    </row>
    <row r="127" spans="1:8" ht="12.75" customHeight="1">
      <c r="A127" s="22">
        <v>42768</v>
      </c>
      <c r="B127" s="22"/>
      <c r="C127" s="26">
        <f>ROUND(9.55,5)</f>
        <v>9.55</v>
      </c>
      <c r="D127" s="26">
        <f>F127</f>
        <v>9.93115</v>
      </c>
      <c r="E127" s="26">
        <f>F127</f>
        <v>9.93115</v>
      </c>
      <c r="F127" s="26">
        <f>ROUND(9.93115,5)</f>
        <v>9.93115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ROUND(9.67,5)</f>
        <v>9.67</v>
      </c>
      <c r="D129" s="26">
        <f>F129</f>
        <v>9.6958</v>
      </c>
      <c r="E129" s="26">
        <f>F129</f>
        <v>9.6958</v>
      </c>
      <c r="F129" s="26">
        <f>ROUND(9.6958,5)</f>
        <v>9.6958</v>
      </c>
      <c r="G129" s="24"/>
      <c r="H129" s="36"/>
    </row>
    <row r="130" spans="1:8" ht="12.75" customHeight="1">
      <c r="A130" s="22">
        <v>42495</v>
      </c>
      <c r="B130" s="22"/>
      <c r="C130" s="26">
        <f>ROUND(9.67,5)</f>
        <v>9.67</v>
      </c>
      <c r="D130" s="26">
        <f>F130</f>
        <v>9.78819</v>
      </c>
      <c r="E130" s="26">
        <f>F130</f>
        <v>9.78819</v>
      </c>
      <c r="F130" s="26">
        <f>ROUND(9.78819,5)</f>
        <v>9.78819</v>
      </c>
      <c r="G130" s="24"/>
      <c r="H130" s="36"/>
    </row>
    <row r="131" spans="1:8" ht="12.75" customHeight="1">
      <c r="A131" s="22">
        <v>42586</v>
      </c>
      <c r="B131" s="22"/>
      <c r="C131" s="26">
        <f>ROUND(9.67,5)</f>
        <v>9.67</v>
      </c>
      <c r="D131" s="26">
        <f>F131</f>
        <v>9.86777</v>
      </c>
      <c r="E131" s="26">
        <f>F131</f>
        <v>9.86777</v>
      </c>
      <c r="F131" s="26">
        <f>ROUND(9.86777,5)</f>
        <v>9.86777</v>
      </c>
      <c r="G131" s="24"/>
      <c r="H131" s="36"/>
    </row>
    <row r="132" spans="1:8" ht="12.75" customHeight="1">
      <c r="A132" s="22">
        <v>42677</v>
      </c>
      <c r="B132" s="22"/>
      <c r="C132" s="26">
        <f>ROUND(9.67,5)</f>
        <v>9.67</v>
      </c>
      <c r="D132" s="26">
        <f>F132</f>
        <v>9.93252</v>
      </c>
      <c r="E132" s="26">
        <f>F132</f>
        <v>9.93252</v>
      </c>
      <c r="F132" s="26">
        <f>ROUND(9.93252,5)</f>
        <v>9.93252</v>
      </c>
      <c r="G132" s="24"/>
      <c r="H132" s="36"/>
    </row>
    <row r="133" spans="1:8" ht="12.75" customHeight="1">
      <c r="A133" s="22">
        <v>42768</v>
      </c>
      <c r="B133" s="22"/>
      <c r="C133" s="26">
        <f>ROUND(9.67,5)</f>
        <v>9.67</v>
      </c>
      <c r="D133" s="26">
        <f>F133</f>
        <v>9.98338</v>
      </c>
      <c r="E133" s="26">
        <f>F133</f>
        <v>9.98338</v>
      </c>
      <c r="F133" s="26">
        <f>ROUND(9.98338,5)</f>
        <v>9.98338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ROUND(1.85,5)</f>
        <v>1.85</v>
      </c>
      <c r="D135" s="26">
        <f>F135</f>
        <v>289.52805</v>
      </c>
      <c r="E135" s="26">
        <f>F135</f>
        <v>289.52805</v>
      </c>
      <c r="F135" s="26">
        <f>ROUND(289.52805,5)</f>
        <v>289.52805</v>
      </c>
      <c r="G135" s="24"/>
      <c r="H135" s="36"/>
    </row>
    <row r="136" spans="1:8" ht="12.75" customHeight="1">
      <c r="A136" s="22">
        <v>42495</v>
      </c>
      <c r="B136" s="22"/>
      <c r="C136" s="26">
        <f>ROUND(1.85,5)</f>
        <v>1.85</v>
      </c>
      <c r="D136" s="26">
        <f>F136</f>
        <v>294.68778</v>
      </c>
      <c r="E136" s="26">
        <f>F136</f>
        <v>294.68778</v>
      </c>
      <c r="F136" s="26">
        <f>ROUND(294.68778,5)</f>
        <v>294.68778</v>
      </c>
      <c r="G136" s="24"/>
      <c r="H136" s="36"/>
    </row>
    <row r="137" spans="1:8" ht="12.75" customHeight="1">
      <c r="A137" s="22">
        <v>42586</v>
      </c>
      <c r="B137" s="22"/>
      <c r="C137" s="26">
        <f>ROUND(1.85,5)</f>
        <v>1.85</v>
      </c>
      <c r="D137" s="26">
        <f>F137</f>
        <v>293.9002</v>
      </c>
      <c r="E137" s="26">
        <f>F137</f>
        <v>293.9002</v>
      </c>
      <c r="F137" s="26">
        <f>ROUND(293.9002,5)</f>
        <v>293.9002</v>
      </c>
      <c r="G137" s="24"/>
      <c r="H137" s="36"/>
    </row>
    <row r="138" spans="1:8" ht="12.75" customHeight="1">
      <c r="A138" s="22">
        <v>42677</v>
      </c>
      <c r="B138" s="22"/>
      <c r="C138" s="26">
        <f>ROUND(1.85,5)</f>
        <v>1.85</v>
      </c>
      <c r="D138" s="26">
        <f>F138</f>
        <v>299.75026</v>
      </c>
      <c r="E138" s="26">
        <f>F138</f>
        <v>299.75026</v>
      </c>
      <c r="F138" s="26">
        <f>ROUND(299.75026,5)</f>
        <v>299.75026</v>
      </c>
      <c r="G138" s="24"/>
      <c r="H138" s="36"/>
    </row>
    <row r="139" spans="1:8" ht="12.75" customHeight="1">
      <c r="A139" s="22">
        <v>42768</v>
      </c>
      <c r="B139" s="22"/>
      <c r="C139" s="26">
        <f>ROUND(1.85,5)</f>
        <v>1.85</v>
      </c>
      <c r="D139" s="26">
        <f>F139</f>
        <v>306.12588</v>
      </c>
      <c r="E139" s="26">
        <f>F139</f>
        <v>306.12588</v>
      </c>
      <c r="F139" s="26">
        <f>ROUND(306.12588,5)</f>
        <v>306.12588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ROUND(1.99,5)</f>
        <v>1.99</v>
      </c>
      <c r="D141" s="26">
        <f>F141</f>
        <v>235.49036</v>
      </c>
      <c r="E141" s="26">
        <f>F141</f>
        <v>235.49036</v>
      </c>
      <c r="F141" s="26">
        <f>ROUND(235.49036,5)</f>
        <v>235.49036</v>
      </c>
      <c r="G141" s="24"/>
      <c r="H141" s="36"/>
    </row>
    <row r="142" spans="1:8" ht="12.75" customHeight="1">
      <c r="A142" s="22">
        <v>42495</v>
      </c>
      <c r="B142" s="22"/>
      <c r="C142" s="26">
        <f>ROUND(1.99,5)</f>
        <v>1.99</v>
      </c>
      <c r="D142" s="26">
        <f>F142</f>
        <v>239.68717</v>
      </c>
      <c r="E142" s="26">
        <f>F142</f>
        <v>239.68717</v>
      </c>
      <c r="F142" s="26">
        <f>ROUND(239.68717,5)</f>
        <v>239.68717</v>
      </c>
      <c r="G142" s="24"/>
      <c r="H142" s="36"/>
    </row>
    <row r="143" spans="1:8" ht="12.75" customHeight="1">
      <c r="A143" s="22">
        <v>42586</v>
      </c>
      <c r="B143" s="22"/>
      <c r="C143" s="26">
        <f>ROUND(1.99,5)</f>
        <v>1.99</v>
      </c>
      <c r="D143" s="26">
        <f>F143</f>
        <v>240.87459</v>
      </c>
      <c r="E143" s="26">
        <f>F143</f>
        <v>240.87459</v>
      </c>
      <c r="F143" s="26">
        <f>ROUND(240.87459,5)</f>
        <v>240.87459</v>
      </c>
      <c r="G143" s="24"/>
      <c r="H143" s="36"/>
    </row>
    <row r="144" spans="1:8" ht="12.75" customHeight="1">
      <c r="A144" s="22">
        <v>42677</v>
      </c>
      <c r="B144" s="22"/>
      <c r="C144" s="26">
        <f>ROUND(1.99,5)</f>
        <v>1.99</v>
      </c>
      <c r="D144" s="26">
        <f>F144</f>
        <v>245.66834</v>
      </c>
      <c r="E144" s="26">
        <f>F144</f>
        <v>245.66834</v>
      </c>
      <c r="F144" s="26">
        <f>ROUND(245.66834,5)</f>
        <v>245.66834</v>
      </c>
      <c r="G144" s="24"/>
      <c r="H144" s="36"/>
    </row>
    <row r="145" spans="1:8" ht="12.75" customHeight="1">
      <c r="A145" s="22">
        <v>42768</v>
      </c>
      <c r="B145" s="22"/>
      <c r="C145" s="26">
        <f>ROUND(1.99,5)</f>
        <v>1.99</v>
      </c>
      <c r="D145" s="26">
        <f>F145</f>
        <v>250.89259</v>
      </c>
      <c r="E145" s="26">
        <f>F145</f>
        <v>250.89259</v>
      </c>
      <c r="F145" s="26">
        <f>ROUND(250.89259,5)</f>
        <v>250.89259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ROUND(8.405,5)</f>
        <v>8.405</v>
      </c>
      <c r="D147" s="26">
        <f>F147</f>
        <v>8.46596</v>
      </c>
      <c r="E147" s="26">
        <f>F147</f>
        <v>8.46596</v>
      </c>
      <c r="F147" s="26">
        <f>ROUND(8.46596,5)</f>
        <v>8.46596</v>
      </c>
      <c r="G147" s="24"/>
      <c r="H147" s="36"/>
    </row>
    <row r="148" spans="1:8" ht="12.75" customHeight="1">
      <c r="A148" s="22">
        <v>42495</v>
      </c>
      <c r="B148" s="22"/>
      <c r="C148" s="26">
        <f>ROUND(8.405,5)</f>
        <v>8.405</v>
      </c>
      <c r="D148" s="26">
        <f>F148</f>
        <v>8.69391</v>
      </c>
      <c r="E148" s="26">
        <f>F148</f>
        <v>8.69391</v>
      </c>
      <c r="F148" s="26">
        <f>ROUND(8.69391,5)</f>
        <v>8.69391</v>
      </c>
      <c r="G148" s="24"/>
      <c r="H148" s="36"/>
    </row>
    <row r="149" spans="1:8" ht="12.75" customHeight="1">
      <c r="A149" s="22">
        <v>42586</v>
      </c>
      <c r="B149" s="22"/>
      <c r="C149" s="26">
        <f>ROUND(8.405,5)</f>
        <v>8.405</v>
      </c>
      <c r="D149" s="26">
        <f>F149</f>
        <v>8.90625</v>
      </c>
      <c r="E149" s="26">
        <f>F149</f>
        <v>8.90625</v>
      </c>
      <c r="F149" s="26">
        <f>ROUND(8.90625,5)</f>
        <v>8.90625</v>
      </c>
      <c r="G149" s="24"/>
      <c r="H149" s="36"/>
    </row>
    <row r="150" spans="1:8" ht="12.75" customHeight="1">
      <c r="A150" s="22">
        <v>42677</v>
      </c>
      <c r="B150" s="22"/>
      <c r="C150" s="26">
        <f>ROUND(8.405,5)</f>
        <v>8.405</v>
      </c>
      <c r="D150" s="26">
        <f>F150</f>
        <v>9.12621</v>
      </c>
      <c r="E150" s="26">
        <f>F150</f>
        <v>9.12621</v>
      </c>
      <c r="F150" s="26">
        <f>ROUND(9.12621,5)</f>
        <v>9.12621</v>
      </c>
      <c r="G150" s="24"/>
      <c r="H150" s="36"/>
    </row>
    <row r="151" spans="1:8" ht="12.75" customHeight="1">
      <c r="A151" s="22">
        <v>42768</v>
      </c>
      <c r="B151" s="22"/>
      <c r="C151" s="26">
        <f>ROUND(8.405,5)</f>
        <v>8.405</v>
      </c>
      <c r="D151" s="26">
        <f>F151</f>
        <v>9.35711</v>
      </c>
      <c r="E151" s="26">
        <f>F151</f>
        <v>9.35711</v>
      </c>
      <c r="F151" s="26">
        <f>ROUND(9.35711,5)</f>
        <v>9.35711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ROUND(8.87,5)</f>
        <v>8.87</v>
      </c>
      <c r="D153" s="26">
        <f>F153</f>
        <v>8.91603</v>
      </c>
      <c r="E153" s="26">
        <f>F153</f>
        <v>8.91603</v>
      </c>
      <c r="F153" s="26">
        <f>ROUND(8.91603,5)</f>
        <v>8.91603</v>
      </c>
      <c r="G153" s="24"/>
      <c r="H153" s="36"/>
    </row>
    <row r="154" spans="1:8" ht="12.75" customHeight="1">
      <c r="A154" s="22">
        <v>42495</v>
      </c>
      <c r="B154" s="22"/>
      <c r="C154" s="26">
        <f>ROUND(8.87,5)</f>
        <v>8.87</v>
      </c>
      <c r="D154" s="26">
        <f>F154</f>
        <v>9.08905</v>
      </c>
      <c r="E154" s="26">
        <f>F154</f>
        <v>9.08905</v>
      </c>
      <c r="F154" s="26">
        <f>ROUND(9.08905,5)</f>
        <v>9.08905</v>
      </c>
      <c r="G154" s="24"/>
      <c r="H154" s="36"/>
    </row>
    <row r="155" spans="1:8" ht="12.75" customHeight="1">
      <c r="A155" s="22">
        <v>42586</v>
      </c>
      <c r="B155" s="22"/>
      <c r="C155" s="26">
        <f>ROUND(8.87,5)</f>
        <v>8.87</v>
      </c>
      <c r="D155" s="26">
        <f>F155</f>
        <v>9.24487</v>
      </c>
      <c r="E155" s="26">
        <f>F155</f>
        <v>9.24487</v>
      </c>
      <c r="F155" s="26">
        <f>ROUND(9.24487,5)</f>
        <v>9.24487</v>
      </c>
      <c r="G155" s="24"/>
      <c r="H155" s="36"/>
    </row>
    <row r="156" spans="1:8" ht="12.75" customHeight="1">
      <c r="A156" s="22">
        <v>42677</v>
      </c>
      <c r="B156" s="22"/>
      <c r="C156" s="26">
        <f>ROUND(8.87,5)</f>
        <v>8.87</v>
      </c>
      <c r="D156" s="26">
        <f>F156</f>
        <v>9.37654</v>
      </c>
      <c r="E156" s="26">
        <f>F156</f>
        <v>9.37654</v>
      </c>
      <c r="F156" s="26">
        <f>ROUND(9.37654,5)</f>
        <v>9.37654</v>
      </c>
      <c r="G156" s="24"/>
      <c r="H156" s="36"/>
    </row>
    <row r="157" spans="1:8" ht="12.75" customHeight="1">
      <c r="A157" s="22">
        <v>42768</v>
      </c>
      <c r="B157" s="22"/>
      <c r="C157" s="26">
        <f>ROUND(8.87,5)</f>
        <v>8.87</v>
      </c>
      <c r="D157" s="26">
        <f>F157</f>
        <v>9.47966</v>
      </c>
      <c r="E157" s="26">
        <f>F157</f>
        <v>9.47966</v>
      </c>
      <c r="F157" s="26">
        <f>ROUND(9.47966,5)</f>
        <v>9.47966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ROUND(9.17,5)</f>
        <v>9.17</v>
      </c>
      <c r="D159" s="26">
        <f>F159</f>
        <v>9.21143</v>
      </c>
      <c r="E159" s="26">
        <f>F159</f>
        <v>9.21143</v>
      </c>
      <c r="F159" s="26">
        <f>ROUND(9.21143,5)</f>
        <v>9.21143</v>
      </c>
      <c r="G159" s="24"/>
      <c r="H159" s="36"/>
    </row>
    <row r="160" spans="1:8" ht="12.75" customHeight="1">
      <c r="A160" s="22">
        <v>42495</v>
      </c>
      <c r="B160" s="22"/>
      <c r="C160" s="26">
        <f>ROUND(9.17,5)</f>
        <v>9.17</v>
      </c>
      <c r="D160" s="26">
        <f>F160</f>
        <v>9.36468</v>
      </c>
      <c r="E160" s="26">
        <f>F160</f>
        <v>9.36468</v>
      </c>
      <c r="F160" s="26">
        <f>ROUND(9.36468,5)</f>
        <v>9.36468</v>
      </c>
      <c r="G160" s="24"/>
      <c r="H160" s="36"/>
    </row>
    <row r="161" spans="1:8" ht="12.75" customHeight="1">
      <c r="A161" s="22">
        <v>42586</v>
      </c>
      <c r="B161" s="22"/>
      <c r="C161" s="26">
        <f>ROUND(9.17,5)</f>
        <v>9.17</v>
      </c>
      <c r="D161" s="26">
        <f>F161</f>
        <v>9.50167</v>
      </c>
      <c r="E161" s="26">
        <f>F161</f>
        <v>9.50167</v>
      </c>
      <c r="F161" s="26">
        <f>ROUND(9.50167,5)</f>
        <v>9.50167</v>
      </c>
      <c r="G161" s="24"/>
      <c r="H161" s="36"/>
    </row>
    <row r="162" spans="1:8" ht="12.75" customHeight="1">
      <c r="A162" s="22">
        <v>42677</v>
      </c>
      <c r="B162" s="22"/>
      <c r="C162" s="26">
        <f>ROUND(9.17,5)</f>
        <v>9.17</v>
      </c>
      <c r="D162" s="26">
        <f>F162</f>
        <v>9.60944</v>
      </c>
      <c r="E162" s="26">
        <f>F162</f>
        <v>9.60944</v>
      </c>
      <c r="F162" s="26">
        <f>ROUND(9.60944,5)</f>
        <v>9.60944</v>
      </c>
      <c r="G162" s="24"/>
      <c r="H162" s="36"/>
    </row>
    <row r="163" spans="1:8" ht="12.75" customHeight="1">
      <c r="A163" s="22">
        <v>42768</v>
      </c>
      <c r="B163" s="22"/>
      <c r="C163" s="26">
        <f>ROUND(9.17,5)</f>
        <v>9.17</v>
      </c>
      <c r="D163" s="26">
        <f>F163</f>
        <v>9.69652</v>
      </c>
      <c r="E163" s="26">
        <f>F163</f>
        <v>9.69652</v>
      </c>
      <c r="F163" s="26">
        <f>ROUND(9.69652,5)</f>
        <v>9.69652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ROUND(9.335,5)</f>
        <v>9.335</v>
      </c>
      <c r="D165" s="26">
        <f>F165</f>
        <v>9.37042</v>
      </c>
      <c r="E165" s="26">
        <f>F165</f>
        <v>9.37042</v>
      </c>
      <c r="F165" s="26">
        <f>ROUND(9.37042,5)</f>
        <v>9.37042</v>
      </c>
      <c r="G165" s="24"/>
      <c r="H165" s="36"/>
    </row>
    <row r="166" spans="1:8" ht="12.75" customHeight="1">
      <c r="A166" s="22">
        <v>42495</v>
      </c>
      <c r="B166" s="22"/>
      <c r="C166" s="26">
        <f>ROUND(9.335,5)</f>
        <v>9.335</v>
      </c>
      <c r="D166" s="26">
        <f>F166</f>
        <v>9.49732</v>
      </c>
      <c r="E166" s="26">
        <f>F166</f>
        <v>9.49732</v>
      </c>
      <c r="F166" s="26">
        <f>ROUND(9.49732,5)</f>
        <v>9.49732</v>
      </c>
      <c r="G166" s="24"/>
      <c r="H166" s="36"/>
    </row>
    <row r="167" spans="1:8" ht="12.75" customHeight="1">
      <c r="A167" s="22">
        <v>42586</v>
      </c>
      <c r="B167" s="22"/>
      <c r="C167" s="26">
        <f>ROUND(9.335,5)</f>
        <v>9.335</v>
      </c>
      <c r="D167" s="26">
        <f>F167</f>
        <v>9.60858</v>
      </c>
      <c r="E167" s="26">
        <f>F167</f>
        <v>9.60858</v>
      </c>
      <c r="F167" s="26">
        <f>ROUND(9.60858,5)</f>
        <v>9.60858</v>
      </c>
      <c r="G167" s="24"/>
      <c r="H167" s="36"/>
    </row>
    <row r="168" spans="1:8" ht="12.75" customHeight="1">
      <c r="A168" s="22">
        <v>42677</v>
      </c>
      <c r="B168" s="22"/>
      <c r="C168" s="26">
        <f>ROUND(9.335,5)</f>
        <v>9.335</v>
      </c>
      <c r="D168" s="26">
        <f>F168</f>
        <v>9.70236</v>
      </c>
      <c r="E168" s="26">
        <f>F168</f>
        <v>9.70236</v>
      </c>
      <c r="F168" s="26">
        <f>ROUND(9.70236,5)</f>
        <v>9.70236</v>
      </c>
      <c r="G168" s="24"/>
      <c r="H168" s="36"/>
    </row>
    <row r="169" spans="1:8" ht="12.75" customHeight="1">
      <c r="A169" s="22">
        <v>42768</v>
      </c>
      <c r="B169" s="22"/>
      <c r="C169" s="26">
        <f>ROUND(9.335,5)</f>
        <v>9.335</v>
      </c>
      <c r="D169" s="26">
        <f>F169</f>
        <v>9.77693</v>
      </c>
      <c r="E169" s="26">
        <f>F169</f>
        <v>9.77693</v>
      </c>
      <c r="F169" s="26">
        <f>ROUND(9.77693,5)</f>
        <v>9.77693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ROUND(10.135,5)</f>
        <v>10.135</v>
      </c>
      <c r="D171" s="26">
        <f>F171</f>
        <v>10.15671</v>
      </c>
      <c r="E171" s="26">
        <f>F171</f>
        <v>10.15671</v>
      </c>
      <c r="F171" s="26">
        <f>ROUND(10.15671,5)</f>
        <v>10.15671</v>
      </c>
      <c r="G171" s="24"/>
      <c r="H171" s="36"/>
    </row>
    <row r="172" spans="1:8" ht="12.75" customHeight="1">
      <c r="A172" s="22">
        <v>42495</v>
      </c>
      <c r="B172" s="22"/>
      <c r="C172" s="26">
        <f>ROUND(10.135,5)</f>
        <v>10.135</v>
      </c>
      <c r="D172" s="26">
        <f>F172</f>
        <v>10.2327</v>
      </c>
      <c r="E172" s="26">
        <f>F172</f>
        <v>10.2327</v>
      </c>
      <c r="F172" s="26">
        <f>ROUND(10.2327,5)</f>
        <v>10.2327</v>
      </c>
      <c r="G172" s="24"/>
      <c r="H172" s="36"/>
    </row>
    <row r="173" spans="1:8" ht="12.75" customHeight="1">
      <c r="A173" s="22">
        <v>42586</v>
      </c>
      <c r="B173" s="22"/>
      <c r="C173" s="26">
        <f>ROUND(10.135,5)</f>
        <v>10.135</v>
      </c>
      <c r="D173" s="26">
        <f>F173</f>
        <v>10.29898</v>
      </c>
      <c r="E173" s="26">
        <f>F173</f>
        <v>10.29898</v>
      </c>
      <c r="F173" s="26">
        <f>ROUND(10.29898,5)</f>
        <v>10.29898</v>
      </c>
      <c r="G173" s="24"/>
      <c r="H173" s="36"/>
    </row>
    <row r="174" spans="1:8" ht="12.75" customHeight="1">
      <c r="A174" s="22">
        <v>42677</v>
      </c>
      <c r="B174" s="22"/>
      <c r="C174" s="26">
        <f>ROUND(10.135,5)</f>
        <v>10.135</v>
      </c>
      <c r="D174" s="26">
        <f>F174</f>
        <v>10.355</v>
      </c>
      <c r="E174" s="26">
        <f>F174</f>
        <v>10.355</v>
      </c>
      <c r="F174" s="26">
        <f>ROUND(10.355,5)</f>
        <v>10.355</v>
      </c>
      <c r="G174" s="24"/>
      <c r="H174" s="36"/>
    </row>
    <row r="175" spans="1:8" ht="12.75" customHeight="1">
      <c r="A175" s="22">
        <v>42768</v>
      </c>
      <c r="B175" s="22"/>
      <c r="C175" s="26">
        <f>ROUND(10.135,5)</f>
        <v>10.135</v>
      </c>
      <c r="D175" s="26">
        <f>F175</f>
        <v>10.40119</v>
      </c>
      <c r="E175" s="26">
        <f>F175</f>
        <v>10.40119</v>
      </c>
      <c r="F175" s="26">
        <f>ROUND(10.40119,5)</f>
        <v>10.40119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ROUND(1.85,5)</f>
        <v>1.85</v>
      </c>
      <c r="D177" s="26">
        <f>F177</f>
        <v>180.54076</v>
      </c>
      <c r="E177" s="26">
        <f>F177</f>
        <v>180.54076</v>
      </c>
      <c r="F177" s="26">
        <f>ROUND(180.54076,5)</f>
        <v>180.54076</v>
      </c>
      <c r="G177" s="24"/>
      <c r="H177" s="36"/>
    </row>
    <row r="178" spans="1:8" ht="12.75" customHeight="1">
      <c r="A178" s="22">
        <v>42495</v>
      </c>
      <c r="B178" s="22"/>
      <c r="C178" s="26">
        <f>ROUND(1.85,5)</f>
        <v>1.85</v>
      </c>
      <c r="D178" s="26">
        <f>F178</f>
        <v>181.59089</v>
      </c>
      <c r="E178" s="26">
        <f>F178</f>
        <v>181.59089</v>
      </c>
      <c r="F178" s="26">
        <f>ROUND(181.59089,5)</f>
        <v>181.59089</v>
      </c>
      <c r="G178" s="24"/>
      <c r="H178" s="36"/>
    </row>
    <row r="179" spans="1:8" ht="12.75" customHeight="1">
      <c r="A179" s="22">
        <v>42586</v>
      </c>
      <c r="B179" s="22"/>
      <c r="C179" s="26">
        <f>ROUND(1.85,5)</f>
        <v>1.85</v>
      </c>
      <c r="D179" s="26">
        <f>F179</f>
        <v>185.09787</v>
      </c>
      <c r="E179" s="26">
        <f>F179</f>
        <v>185.09787</v>
      </c>
      <c r="F179" s="26">
        <f>ROUND(185.09787,5)</f>
        <v>185.09787</v>
      </c>
      <c r="G179" s="24"/>
      <c r="H179" s="36"/>
    </row>
    <row r="180" spans="1:8" ht="12.75" customHeight="1">
      <c r="A180" s="22">
        <v>42677</v>
      </c>
      <c r="B180" s="22"/>
      <c r="C180" s="26">
        <f>ROUND(1.85,5)</f>
        <v>1.85</v>
      </c>
      <c r="D180" s="26">
        <f>F180</f>
        <v>186.5025</v>
      </c>
      <c r="E180" s="26">
        <f>F180</f>
        <v>186.5025</v>
      </c>
      <c r="F180" s="26">
        <f>ROUND(186.5025,5)</f>
        <v>186.5025</v>
      </c>
      <c r="G180" s="24"/>
      <c r="H180" s="36"/>
    </row>
    <row r="181" spans="1:8" ht="12.75" customHeight="1">
      <c r="A181" s="22">
        <v>42768</v>
      </c>
      <c r="B181" s="22"/>
      <c r="C181" s="26">
        <f>ROUND(1.85,5)</f>
        <v>1.85</v>
      </c>
      <c r="D181" s="26">
        <f>F181</f>
        <v>190.47006</v>
      </c>
      <c r="E181" s="26">
        <f>F181</f>
        <v>190.47006</v>
      </c>
      <c r="F181" s="26">
        <f>ROUND(190.47006,5)</f>
        <v>190.47006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ROUND(2,5)</f>
        <v>2</v>
      </c>
      <c r="D183" s="26">
        <f>F183</f>
        <v>134.53389</v>
      </c>
      <c r="E183" s="26">
        <f>F183</f>
        <v>134.53389</v>
      </c>
      <c r="F183" s="26">
        <f>ROUND(134.53389,5)</f>
        <v>134.53389</v>
      </c>
      <c r="G183" s="24"/>
      <c r="H183" s="36"/>
    </row>
    <row r="184" spans="1:8" ht="12.75" customHeight="1">
      <c r="A184" s="22">
        <v>42495</v>
      </c>
      <c r="B184" s="22"/>
      <c r="C184" s="26">
        <f>ROUND(2,5)</f>
        <v>2</v>
      </c>
      <c r="D184" s="26">
        <f>F184</f>
        <v>136.9315</v>
      </c>
      <c r="E184" s="26">
        <f>F184</f>
        <v>136.9315</v>
      </c>
      <c r="F184" s="26">
        <f>ROUND(136.9315,5)</f>
        <v>136.9315</v>
      </c>
      <c r="G184" s="24"/>
      <c r="H184" s="36"/>
    </row>
    <row r="185" spans="1:8" ht="12.75" customHeight="1">
      <c r="A185" s="22">
        <v>42586</v>
      </c>
      <c r="B185" s="22"/>
      <c r="C185" s="26">
        <f>ROUND(2,5)</f>
        <v>2</v>
      </c>
      <c r="D185" s="26">
        <f>F185</f>
        <v>137.84215</v>
      </c>
      <c r="E185" s="26">
        <f>F185</f>
        <v>137.84215</v>
      </c>
      <c r="F185" s="26">
        <f>ROUND(137.84215,5)</f>
        <v>137.84215</v>
      </c>
      <c r="G185" s="24"/>
      <c r="H185" s="36"/>
    </row>
    <row r="186" spans="1:8" ht="12.75" customHeight="1">
      <c r="A186" s="22">
        <v>42677</v>
      </c>
      <c r="B186" s="22"/>
      <c r="C186" s="26">
        <f>ROUND(2,5)</f>
        <v>2</v>
      </c>
      <c r="D186" s="26">
        <f>F186</f>
        <v>140.58568</v>
      </c>
      <c r="E186" s="26">
        <f>F186</f>
        <v>140.58568</v>
      </c>
      <c r="F186" s="26">
        <f>ROUND(140.58568,5)</f>
        <v>140.58568</v>
      </c>
      <c r="G186" s="24"/>
      <c r="H186" s="36"/>
    </row>
    <row r="187" spans="1:8" ht="12.75" customHeight="1">
      <c r="A187" s="22">
        <v>42768</v>
      </c>
      <c r="B187" s="22"/>
      <c r="C187" s="26">
        <f>ROUND(2,5)</f>
        <v>2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ROUND(1.9,5)</f>
        <v>1.9</v>
      </c>
      <c r="D189" s="26">
        <f>F189</f>
        <v>140.00042</v>
      </c>
      <c r="E189" s="26">
        <f>F189</f>
        <v>140.00042</v>
      </c>
      <c r="F189" s="26">
        <f>ROUND(140.00042,5)</f>
        <v>140.00042</v>
      </c>
      <c r="G189" s="24"/>
      <c r="H189" s="36"/>
    </row>
    <row r="190" spans="1:8" ht="12.75" customHeight="1">
      <c r="A190" s="22">
        <v>42495</v>
      </c>
      <c r="B190" s="22"/>
      <c r="C190" s="26">
        <f>ROUND(1.9,5)</f>
        <v>1.9</v>
      </c>
      <c r="D190" s="26">
        <f>F190</f>
        <v>142.49548</v>
      </c>
      <c r="E190" s="26">
        <f>F190</f>
        <v>142.49548</v>
      </c>
      <c r="F190" s="26">
        <f>ROUND(142.49548,5)</f>
        <v>142.49548</v>
      </c>
      <c r="G190" s="24"/>
      <c r="H190" s="36"/>
    </row>
    <row r="191" spans="1:8" ht="12.75" customHeight="1">
      <c r="A191" s="22">
        <v>42586</v>
      </c>
      <c r="B191" s="22"/>
      <c r="C191" s="26">
        <f>ROUND(1.9,5)</f>
        <v>1.9</v>
      </c>
      <c r="D191" s="26">
        <f>F191</f>
        <v>143.34435</v>
      </c>
      <c r="E191" s="26">
        <f>F191</f>
        <v>143.34435</v>
      </c>
      <c r="F191" s="26">
        <f>ROUND(143.34435,5)</f>
        <v>143.34435</v>
      </c>
      <c r="G191" s="24"/>
      <c r="H191" s="36"/>
    </row>
    <row r="192" spans="1:8" ht="12.75" customHeight="1">
      <c r="A192" s="22">
        <v>42677</v>
      </c>
      <c r="B192" s="22"/>
      <c r="C192" s="26">
        <f>ROUND(1.9,5)</f>
        <v>1.9</v>
      </c>
      <c r="D192" s="26">
        <f>F192</f>
        <v>146.19748</v>
      </c>
      <c r="E192" s="26">
        <f>F192</f>
        <v>146.19748</v>
      </c>
      <c r="F192" s="26">
        <f>ROUND(146.19748,5)</f>
        <v>146.19748</v>
      </c>
      <c r="G192" s="24"/>
      <c r="H192" s="36"/>
    </row>
    <row r="193" spans="1:8" ht="12.75" customHeight="1">
      <c r="A193" s="22">
        <v>42768</v>
      </c>
      <c r="B193" s="22"/>
      <c r="C193" s="26">
        <f>ROUND(1.9,5)</f>
        <v>1.9</v>
      </c>
      <c r="D193" s="26">
        <f>F193</f>
        <v>149.30689</v>
      </c>
      <c r="E193" s="26">
        <f>F193</f>
        <v>149.30689</v>
      </c>
      <c r="F193" s="26">
        <f>ROUND(149.30689,5)</f>
        <v>149.30689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ROUND(10.05,5)</f>
        <v>10.05</v>
      </c>
      <c r="D195" s="26">
        <f>F195</f>
        <v>10.07494</v>
      </c>
      <c r="E195" s="26">
        <f>F195</f>
        <v>10.07494</v>
      </c>
      <c r="F195" s="26">
        <f>ROUND(10.07494,5)</f>
        <v>10.07494</v>
      </c>
      <c r="G195" s="24"/>
      <c r="H195" s="36"/>
    </row>
    <row r="196" spans="1:8" ht="12.75" customHeight="1">
      <c r="A196" s="22">
        <v>42495</v>
      </c>
      <c r="B196" s="22"/>
      <c r="C196" s="26">
        <f>ROUND(10.05,5)</f>
        <v>10.05</v>
      </c>
      <c r="D196" s="26">
        <f>F196</f>
        <v>10.15597</v>
      </c>
      <c r="E196" s="26">
        <f>F196</f>
        <v>10.15597</v>
      </c>
      <c r="F196" s="26">
        <f>ROUND(10.15597,5)</f>
        <v>10.15597</v>
      </c>
      <c r="G196" s="24"/>
      <c r="H196" s="36"/>
    </row>
    <row r="197" spans="1:8" ht="12.75" customHeight="1">
      <c r="A197" s="22">
        <v>42586</v>
      </c>
      <c r="B197" s="22"/>
      <c r="C197" s="26">
        <f>ROUND(10.05,5)</f>
        <v>10.05</v>
      </c>
      <c r="D197" s="26">
        <f>F197</f>
        <v>10.2261</v>
      </c>
      <c r="E197" s="26">
        <f>F197</f>
        <v>10.2261</v>
      </c>
      <c r="F197" s="26">
        <f>ROUND(10.2261,5)</f>
        <v>10.2261</v>
      </c>
      <c r="G197" s="24"/>
      <c r="H197" s="36"/>
    </row>
    <row r="198" spans="1:8" ht="12.75" customHeight="1">
      <c r="A198" s="22">
        <v>42677</v>
      </c>
      <c r="B198" s="22"/>
      <c r="C198" s="26">
        <f>ROUND(10.05,5)</f>
        <v>10.05</v>
      </c>
      <c r="D198" s="26">
        <f>F198</f>
        <v>10.28825</v>
      </c>
      <c r="E198" s="26">
        <f>F198</f>
        <v>10.28825</v>
      </c>
      <c r="F198" s="26">
        <f>ROUND(10.28825,5)</f>
        <v>10.28825</v>
      </c>
      <c r="G198" s="24"/>
      <c r="H198" s="36"/>
    </row>
    <row r="199" spans="1:8" ht="12.75" customHeight="1">
      <c r="A199" s="22">
        <v>42768</v>
      </c>
      <c r="B199" s="22"/>
      <c r="C199" s="26">
        <f>ROUND(10.05,5)</f>
        <v>10.05</v>
      </c>
      <c r="D199" s="26">
        <f>F199</f>
        <v>10.34139</v>
      </c>
      <c r="E199" s="26">
        <f>F199</f>
        <v>10.34139</v>
      </c>
      <c r="F199" s="26">
        <f>ROUND(10.34139,5)</f>
        <v>10.34139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ROUND(10.235,5)</f>
        <v>10.235</v>
      </c>
      <c r="D201" s="26">
        <f>F201</f>
        <v>10.2578</v>
      </c>
      <c r="E201" s="26">
        <f>F201</f>
        <v>10.2578</v>
      </c>
      <c r="F201" s="26">
        <f>ROUND(10.2578,5)</f>
        <v>10.2578</v>
      </c>
      <c r="G201" s="24"/>
      <c r="H201" s="36"/>
    </row>
    <row r="202" spans="1:8" ht="12.75" customHeight="1">
      <c r="A202" s="22">
        <v>42495</v>
      </c>
      <c r="B202" s="22"/>
      <c r="C202" s="26">
        <f>ROUND(10.235,5)</f>
        <v>10.235</v>
      </c>
      <c r="D202" s="26">
        <f>F202</f>
        <v>10.33187</v>
      </c>
      <c r="E202" s="26">
        <f>F202</f>
        <v>10.33187</v>
      </c>
      <c r="F202" s="26">
        <f>ROUND(10.33187,5)</f>
        <v>10.33187</v>
      </c>
      <c r="G202" s="24"/>
      <c r="H202" s="36"/>
    </row>
    <row r="203" spans="1:8" ht="12.75" customHeight="1">
      <c r="A203" s="22">
        <v>42586</v>
      </c>
      <c r="B203" s="22"/>
      <c r="C203" s="26">
        <f>ROUND(10.235,5)</f>
        <v>10.235</v>
      </c>
      <c r="D203" s="26">
        <f>F203</f>
        <v>10.39634</v>
      </c>
      <c r="E203" s="26">
        <f>F203</f>
        <v>10.39634</v>
      </c>
      <c r="F203" s="26">
        <f>ROUND(10.39634,5)</f>
        <v>10.39634</v>
      </c>
      <c r="G203" s="24"/>
      <c r="H203" s="36"/>
    </row>
    <row r="204" spans="1:8" ht="12.75" customHeight="1">
      <c r="A204" s="22">
        <v>42677</v>
      </c>
      <c r="B204" s="22"/>
      <c r="C204" s="26">
        <f>ROUND(10.235,5)</f>
        <v>10.235</v>
      </c>
      <c r="D204" s="26">
        <f>F204</f>
        <v>10.4535</v>
      </c>
      <c r="E204" s="26">
        <f>F204</f>
        <v>10.4535</v>
      </c>
      <c r="F204" s="26">
        <f>ROUND(10.4535,5)</f>
        <v>10.4535</v>
      </c>
      <c r="G204" s="24"/>
      <c r="H204" s="36"/>
    </row>
    <row r="205" spans="1:8" ht="12.75" customHeight="1">
      <c r="A205" s="22">
        <v>42768</v>
      </c>
      <c r="B205" s="22"/>
      <c r="C205" s="26">
        <f>ROUND(10.235,5)</f>
        <v>10.235</v>
      </c>
      <c r="D205" s="26">
        <f>F205</f>
        <v>10.50282</v>
      </c>
      <c r="E205" s="26">
        <f>F205</f>
        <v>10.50282</v>
      </c>
      <c r="F205" s="26">
        <f>ROUND(10.50282,5)</f>
        <v>10.50282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ROUND(10.285,5)</f>
        <v>10.285</v>
      </c>
      <c r="D207" s="26">
        <f>F207</f>
        <v>10.30859</v>
      </c>
      <c r="E207" s="26">
        <f>F207</f>
        <v>10.30859</v>
      </c>
      <c r="F207" s="26">
        <f>ROUND(10.30859,5)</f>
        <v>10.30859</v>
      </c>
      <c r="G207" s="24"/>
      <c r="H207" s="36"/>
    </row>
    <row r="208" spans="1:8" ht="12.75" customHeight="1">
      <c r="A208" s="22">
        <v>42495</v>
      </c>
      <c r="B208" s="22"/>
      <c r="C208" s="26">
        <f>ROUND(10.285,5)</f>
        <v>10.285</v>
      </c>
      <c r="D208" s="26">
        <f>F208</f>
        <v>10.38531</v>
      </c>
      <c r="E208" s="26">
        <f>F208</f>
        <v>10.38531</v>
      </c>
      <c r="F208" s="26">
        <f>ROUND(10.38531,5)</f>
        <v>10.38531</v>
      </c>
      <c r="G208" s="24"/>
      <c r="H208" s="36"/>
    </row>
    <row r="209" spans="1:8" ht="12.75" customHeight="1">
      <c r="A209" s="22">
        <v>42586</v>
      </c>
      <c r="B209" s="22"/>
      <c r="C209" s="26">
        <f>ROUND(10.285,5)</f>
        <v>10.285</v>
      </c>
      <c r="D209" s="26">
        <f>F209</f>
        <v>10.45242</v>
      </c>
      <c r="E209" s="26">
        <f>F209</f>
        <v>10.45242</v>
      </c>
      <c r="F209" s="26">
        <f>ROUND(10.45242,5)</f>
        <v>10.45242</v>
      </c>
      <c r="G209" s="24"/>
      <c r="H209" s="36"/>
    </row>
    <row r="210" spans="1:8" ht="12.75" customHeight="1">
      <c r="A210" s="22">
        <v>42677</v>
      </c>
      <c r="B210" s="22"/>
      <c r="C210" s="26">
        <f>ROUND(10.285,5)</f>
        <v>10.285</v>
      </c>
      <c r="D210" s="26">
        <f>F210</f>
        <v>10.51208</v>
      </c>
      <c r="E210" s="26">
        <f>F210</f>
        <v>10.51208</v>
      </c>
      <c r="F210" s="26">
        <f>ROUND(10.51208,5)</f>
        <v>10.51208</v>
      </c>
      <c r="G210" s="24"/>
      <c r="H210" s="36"/>
    </row>
    <row r="211" spans="1:8" ht="12.75" customHeight="1">
      <c r="A211" s="22">
        <v>42768</v>
      </c>
      <c r="B211" s="22"/>
      <c r="C211" s="26">
        <f>ROUND(10.285,5)</f>
        <v>10.285</v>
      </c>
      <c r="D211" s="26">
        <f>F211</f>
        <v>10.56392</v>
      </c>
      <c r="E211" s="26">
        <f>F211</f>
        <v>10.56392</v>
      </c>
      <c r="F211" s="26">
        <f>ROUND(10.56392,5)</f>
        <v>10.56392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42384</v>
      </c>
      <c r="B213" s="22"/>
      <c r="C213" s="25">
        <f>ROUND(0.7015,4)</f>
        <v>0.7015</v>
      </c>
      <c r="D213" s="25">
        <f>F213</f>
        <v>11.5701</v>
      </c>
      <c r="E213" s="25">
        <f>F213</f>
        <v>11.5701</v>
      </c>
      <c r="F213" s="25">
        <f>ROUND(11.5701,4)</f>
        <v>11.5701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42394</v>
      </c>
      <c r="B215" s="22"/>
      <c r="C215" s="25">
        <f>ROUND(17.89151986,4)</f>
        <v>17.8915</v>
      </c>
      <c r="D215" s="25">
        <f>F215</f>
        <v>17.9261</v>
      </c>
      <c r="E215" s="25">
        <f>F215</f>
        <v>17.9261</v>
      </c>
      <c r="F215" s="25">
        <f>ROUND(17.9261,4)</f>
        <v>17.9261</v>
      </c>
      <c r="G215" s="24"/>
      <c r="H215" s="36"/>
    </row>
    <row r="216" spans="1:8" ht="12.75" customHeight="1">
      <c r="A216" s="22">
        <v>42398</v>
      </c>
      <c r="B216" s="22"/>
      <c r="C216" s="25">
        <f>ROUND(17.89151986,4)</f>
        <v>17.8915</v>
      </c>
      <c r="D216" s="25">
        <f>F216</f>
        <v>17.9392</v>
      </c>
      <c r="E216" s="25">
        <f>F216</f>
        <v>17.9392</v>
      </c>
      <c r="F216" s="25">
        <f>ROUND(17.9392,4)</f>
        <v>17.9392</v>
      </c>
      <c r="G216" s="24"/>
      <c r="H216" s="36"/>
    </row>
    <row r="217" spans="1:8" ht="12.75" customHeight="1">
      <c r="A217" s="22">
        <v>42419</v>
      </c>
      <c r="B217" s="22"/>
      <c r="C217" s="25">
        <f>ROUND(17.89151986,4)</f>
        <v>17.8915</v>
      </c>
      <c r="D217" s="25">
        <f>F217</f>
        <v>18.0153</v>
      </c>
      <c r="E217" s="25">
        <f>F217</f>
        <v>18.0153</v>
      </c>
      <c r="F217" s="25">
        <f>ROUND(18.0153,4)</f>
        <v>18.0153</v>
      </c>
      <c r="G217" s="24"/>
      <c r="H217" s="36"/>
    </row>
    <row r="218" spans="1:8" ht="12.75" customHeight="1">
      <c r="A218" s="22">
        <v>42426</v>
      </c>
      <c r="B218" s="22"/>
      <c r="C218" s="25">
        <f>ROUND(17.89151986,4)</f>
        <v>17.8915</v>
      </c>
      <c r="D218" s="25">
        <f>F218</f>
        <v>18.0448</v>
      </c>
      <c r="E218" s="25">
        <f>F218</f>
        <v>18.0448</v>
      </c>
      <c r="F218" s="25">
        <f>ROUND(18.0448,4)</f>
        <v>18.0448</v>
      </c>
      <c r="G218" s="24"/>
      <c r="H218" s="36"/>
    </row>
    <row r="219" spans="1:8" ht="12.75" customHeight="1">
      <c r="A219" s="22">
        <v>42436</v>
      </c>
      <c r="B219" s="22"/>
      <c r="C219" s="25">
        <f>ROUND(17.89151986,4)</f>
        <v>17.8915</v>
      </c>
      <c r="D219" s="25">
        <f>F219</f>
        <v>18.0871</v>
      </c>
      <c r="E219" s="25">
        <f>F219</f>
        <v>18.0871</v>
      </c>
      <c r="F219" s="25">
        <f>ROUND(18.0871,4)</f>
        <v>18.0871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42381</v>
      </c>
      <c r="B221" s="22"/>
      <c r="C221" s="25">
        <f>ROUND(23.75421256,4)</f>
        <v>23.7542</v>
      </c>
      <c r="D221" s="25">
        <f>F221</f>
        <v>23.7533</v>
      </c>
      <c r="E221" s="25">
        <f>F221</f>
        <v>23.7533</v>
      </c>
      <c r="F221" s="25">
        <f>ROUND(23.7533,4)</f>
        <v>23.7533</v>
      </c>
      <c r="G221" s="24"/>
      <c r="H221" s="36"/>
    </row>
    <row r="222" spans="1:8" ht="12.75" customHeight="1">
      <c r="A222" s="22">
        <v>42426</v>
      </c>
      <c r="B222" s="22"/>
      <c r="C222" s="25">
        <f>ROUND(23.75421256,4)</f>
        <v>23.7542</v>
      </c>
      <c r="D222" s="25">
        <f>F222</f>
        <v>23.9328</v>
      </c>
      <c r="E222" s="25">
        <f>F222</f>
        <v>23.9328</v>
      </c>
      <c r="F222" s="25">
        <f>ROUND(23.9328,4)</f>
        <v>23.9328</v>
      </c>
      <c r="G222" s="24"/>
      <c r="H222" s="36"/>
    </row>
    <row r="223" spans="1:8" ht="12.75" customHeight="1">
      <c r="A223" s="22">
        <v>42429</v>
      </c>
      <c r="B223" s="22"/>
      <c r="C223" s="25">
        <f>ROUND(23.75421256,4)</f>
        <v>23.7542</v>
      </c>
      <c r="D223" s="25">
        <f>F223</f>
        <v>23.9479</v>
      </c>
      <c r="E223" s="25">
        <f>F223</f>
        <v>23.9479</v>
      </c>
      <c r="F223" s="25">
        <f>ROUND(23.9479,4)</f>
        <v>23.9479</v>
      </c>
      <c r="G223" s="24"/>
      <c r="H223" s="36"/>
    </row>
    <row r="224" spans="1:8" ht="12.75" customHeight="1">
      <c r="A224" s="22">
        <v>42436</v>
      </c>
      <c r="B224" s="22"/>
      <c r="C224" s="25">
        <f>ROUND(23.75421256,4)</f>
        <v>23.7542</v>
      </c>
      <c r="D224" s="25">
        <f>F224</f>
        <v>23.983</v>
      </c>
      <c r="E224" s="25">
        <f>F224</f>
        <v>23.983</v>
      </c>
      <c r="F224" s="25">
        <f>ROUND(23.983,4)</f>
        <v>23.983</v>
      </c>
      <c r="G224" s="24"/>
      <c r="H224" s="36"/>
    </row>
    <row r="225" spans="1:8" ht="12.75" customHeight="1">
      <c r="A225" s="22">
        <v>42621</v>
      </c>
      <c r="B225" s="22"/>
      <c r="C225" s="25">
        <f>ROUND(23.75421256,4)</f>
        <v>23.7542</v>
      </c>
      <c r="D225" s="25">
        <f>F225</f>
        <v>24.8795</v>
      </c>
      <c r="E225" s="25">
        <f>F225</f>
        <v>24.8795</v>
      </c>
      <c r="F225" s="25">
        <f>ROUND(24.8795,4)</f>
        <v>24.8795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42381</v>
      </c>
      <c r="B227" s="22"/>
      <c r="C227" s="25">
        <f>ROUND(16.4914,4)</f>
        <v>16.4914</v>
      </c>
      <c r="D227" s="25">
        <f>F227</f>
        <v>16.4914</v>
      </c>
      <c r="E227" s="25">
        <f>F227</f>
        <v>16.4914</v>
      </c>
      <c r="F227" s="25">
        <f>ROUND(16.4914,4)</f>
        <v>16.4914</v>
      </c>
      <c r="G227" s="24"/>
      <c r="H227" s="36"/>
    </row>
    <row r="228" spans="1:8" ht="12.75" customHeight="1">
      <c r="A228" s="22">
        <v>42382</v>
      </c>
      <c r="B228" s="22"/>
      <c r="C228" s="25">
        <f>ROUND(16.4914,4)</f>
        <v>16.4914</v>
      </c>
      <c r="D228" s="25">
        <f>F228</f>
        <v>16.4942</v>
      </c>
      <c r="E228" s="25">
        <f>F228</f>
        <v>16.4942</v>
      </c>
      <c r="F228" s="25">
        <f>ROUND(16.4942,4)</f>
        <v>16.4942</v>
      </c>
      <c r="G228" s="24"/>
      <c r="H228" s="36"/>
    </row>
    <row r="229" spans="1:8" ht="12.75" customHeight="1">
      <c r="A229" s="22">
        <v>42383</v>
      </c>
      <c r="B229" s="22"/>
      <c r="C229" s="25">
        <f>ROUND(16.4914,4)</f>
        <v>16.4914</v>
      </c>
      <c r="D229" s="25">
        <f>F229</f>
        <v>16.4942</v>
      </c>
      <c r="E229" s="25">
        <f>F229</f>
        <v>16.4942</v>
      </c>
      <c r="F229" s="25">
        <f>ROUND(16.4942,4)</f>
        <v>16.4942</v>
      </c>
      <c r="G229" s="24"/>
      <c r="H229" s="36"/>
    </row>
    <row r="230" spans="1:8" ht="12.75" customHeight="1">
      <c r="A230" s="22">
        <v>42384</v>
      </c>
      <c r="B230" s="22"/>
      <c r="C230" s="25">
        <f>ROUND(16.4914,4)</f>
        <v>16.4914</v>
      </c>
      <c r="D230" s="25">
        <f>F230</f>
        <v>16.4942</v>
      </c>
      <c r="E230" s="25">
        <f>F230</f>
        <v>16.4942</v>
      </c>
      <c r="F230" s="25">
        <f>ROUND(16.4942,4)</f>
        <v>16.4942</v>
      </c>
      <c r="G230" s="24"/>
      <c r="H230" s="36"/>
    </row>
    <row r="231" spans="1:8" ht="12.75" customHeight="1">
      <c r="A231" s="22">
        <v>42389</v>
      </c>
      <c r="B231" s="22"/>
      <c r="C231" s="25">
        <f>ROUND(16.4914,4)</f>
        <v>16.4914</v>
      </c>
      <c r="D231" s="25">
        <f>F231</f>
        <v>16.5066</v>
      </c>
      <c r="E231" s="25">
        <f>F231</f>
        <v>16.5066</v>
      </c>
      <c r="F231" s="25">
        <f>ROUND(16.5066,4)</f>
        <v>16.5066</v>
      </c>
      <c r="G231" s="24"/>
      <c r="H231" s="36"/>
    </row>
    <row r="232" spans="1:8" ht="12.75" customHeight="1">
      <c r="A232" s="22">
        <v>42390</v>
      </c>
      <c r="B232" s="22"/>
      <c r="C232" s="25">
        <f>ROUND(16.4914,4)</f>
        <v>16.4914</v>
      </c>
      <c r="D232" s="25">
        <f>F232</f>
        <v>16.5091</v>
      </c>
      <c r="E232" s="25">
        <f>F232</f>
        <v>16.5091</v>
      </c>
      <c r="F232" s="25">
        <f>ROUND(16.5091,4)</f>
        <v>16.5091</v>
      </c>
      <c r="G232" s="24"/>
      <c r="H232" s="36"/>
    </row>
    <row r="233" spans="1:8" ht="12.75" customHeight="1">
      <c r="A233" s="22">
        <v>42391</v>
      </c>
      <c r="B233" s="22"/>
      <c r="C233" s="25">
        <f>ROUND(16.4914,4)</f>
        <v>16.4914</v>
      </c>
      <c r="D233" s="25">
        <f>F233</f>
        <v>16.5115</v>
      </c>
      <c r="E233" s="25">
        <f>F233</f>
        <v>16.5115</v>
      </c>
      <c r="F233" s="25">
        <f>ROUND(16.5115,4)</f>
        <v>16.5115</v>
      </c>
      <c r="G233" s="24"/>
      <c r="H233" s="36"/>
    </row>
    <row r="234" spans="1:8" ht="12.75" customHeight="1">
      <c r="A234" s="22">
        <v>42396</v>
      </c>
      <c r="B234" s="22"/>
      <c r="C234" s="25">
        <f>ROUND(16.4914,4)</f>
        <v>16.4914</v>
      </c>
      <c r="D234" s="25">
        <f>F234</f>
        <v>16.5253</v>
      </c>
      <c r="E234" s="25">
        <f>F234</f>
        <v>16.5253</v>
      </c>
      <c r="F234" s="25">
        <f>ROUND(16.5253,4)</f>
        <v>16.5253</v>
      </c>
      <c r="G234" s="24"/>
      <c r="H234" s="36"/>
    </row>
    <row r="235" spans="1:8" ht="12.75" customHeight="1">
      <c r="A235" s="22">
        <v>42398</v>
      </c>
      <c r="B235" s="22"/>
      <c r="C235" s="25">
        <f>ROUND(16.4914,4)</f>
        <v>16.4914</v>
      </c>
      <c r="D235" s="25">
        <f>F235</f>
        <v>16.5308</v>
      </c>
      <c r="E235" s="25">
        <f>F235</f>
        <v>16.5308</v>
      </c>
      <c r="F235" s="25">
        <f>ROUND(16.5308,4)</f>
        <v>16.5308</v>
      </c>
      <c r="G235" s="24"/>
      <c r="H235" s="36"/>
    </row>
    <row r="236" spans="1:8" ht="12.75" customHeight="1">
      <c r="A236" s="22">
        <v>42410</v>
      </c>
      <c r="B236" s="22"/>
      <c r="C236" s="25">
        <f>ROUND(16.4914,4)</f>
        <v>16.4914</v>
      </c>
      <c r="D236" s="25">
        <f>F236</f>
        <v>16.5638</v>
      </c>
      <c r="E236" s="25">
        <f>F236</f>
        <v>16.5638</v>
      </c>
      <c r="F236" s="25">
        <f>ROUND(16.5638,4)</f>
        <v>16.5638</v>
      </c>
      <c r="G236" s="24"/>
      <c r="H236" s="36"/>
    </row>
    <row r="237" spans="1:8" ht="12.75" customHeight="1">
      <c r="A237" s="22">
        <v>42412</v>
      </c>
      <c r="B237" s="22"/>
      <c r="C237" s="25">
        <f>ROUND(16.4914,4)</f>
        <v>16.4914</v>
      </c>
      <c r="D237" s="25">
        <f>F237</f>
        <v>16.5693</v>
      </c>
      <c r="E237" s="25">
        <f>F237</f>
        <v>16.5693</v>
      </c>
      <c r="F237" s="25">
        <f>ROUND(16.5693,4)</f>
        <v>16.5693</v>
      </c>
      <c r="G237" s="24"/>
      <c r="H237" s="36"/>
    </row>
    <row r="238" spans="1:8" ht="12.75" customHeight="1">
      <c r="A238" s="22">
        <v>42415</v>
      </c>
      <c r="B238" s="22"/>
      <c r="C238" s="25">
        <f>ROUND(16.4914,4)</f>
        <v>16.4914</v>
      </c>
      <c r="D238" s="25">
        <f>F238</f>
        <v>16.5775</v>
      </c>
      <c r="E238" s="25">
        <f>F238</f>
        <v>16.5775</v>
      </c>
      <c r="F238" s="25">
        <f>ROUND(16.5775,4)</f>
        <v>16.5775</v>
      </c>
      <c r="G238" s="24"/>
      <c r="H238" s="36"/>
    </row>
    <row r="239" spans="1:8" ht="12.75" customHeight="1">
      <c r="A239" s="22">
        <v>42419</v>
      </c>
      <c r="B239" s="22"/>
      <c r="C239" s="25">
        <f>ROUND(16.4914,4)</f>
        <v>16.4914</v>
      </c>
      <c r="D239" s="25">
        <f>F239</f>
        <v>16.5907</v>
      </c>
      <c r="E239" s="25">
        <f>F239</f>
        <v>16.5907</v>
      </c>
      <c r="F239" s="25">
        <f>ROUND(16.5907,4)</f>
        <v>16.5907</v>
      </c>
      <c r="G239" s="24"/>
      <c r="H239" s="36"/>
    </row>
    <row r="240" spans="1:8" ht="12.75" customHeight="1">
      <c r="A240" s="22">
        <v>42425</v>
      </c>
      <c r="B240" s="22"/>
      <c r="C240" s="25">
        <f>ROUND(16.4914,4)</f>
        <v>16.4914</v>
      </c>
      <c r="D240" s="25">
        <f>F240</f>
        <v>16.6115</v>
      </c>
      <c r="E240" s="25">
        <f>F240</f>
        <v>16.6115</v>
      </c>
      <c r="F240" s="25">
        <f>ROUND(16.6115,4)</f>
        <v>16.6115</v>
      </c>
      <c r="G240" s="24"/>
      <c r="H240" s="36"/>
    </row>
    <row r="241" spans="1:8" ht="12.75" customHeight="1">
      <c r="A241" s="22">
        <v>42426</v>
      </c>
      <c r="B241" s="22"/>
      <c r="C241" s="25">
        <f>ROUND(16.4914,4)</f>
        <v>16.4914</v>
      </c>
      <c r="D241" s="25">
        <f>F241</f>
        <v>16.6149</v>
      </c>
      <c r="E241" s="25">
        <f>F241</f>
        <v>16.6149</v>
      </c>
      <c r="F241" s="25">
        <f>ROUND(16.6149,4)</f>
        <v>16.6149</v>
      </c>
      <c r="G241" s="24"/>
      <c r="H241" s="36"/>
    </row>
    <row r="242" spans="1:8" ht="12.75" customHeight="1">
      <c r="A242" s="22">
        <v>42429</v>
      </c>
      <c r="B242" s="22"/>
      <c r="C242" s="25">
        <f>ROUND(16.4914,4)</f>
        <v>16.4914</v>
      </c>
      <c r="D242" s="25">
        <f>F242</f>
        <v>16.6253</v>
      </c>
      <c r="E242" s="25">
        <f>F242</f>
        <v>16.6253</v>
      </c>
      <c r="F242" s="25">
        <f>ROUND(16.6253,4)</f>
        <v>16.6253</v>
      </c>
      <c r="G242" s="24"/>
      <c r="H242" s="36"/>
    </row>
    <row r="243" spans="1:8" ht="12.75" customHeight="1">
      <c r="A243" s="22">
        <v>42431</v>
      </c>
      <c r="B243" s="22"/>
      <c r="C243" s="25">
        <f>ROUND(16.4914,4)</f>
        <v>16.4914</v>
      </c>
      <c r="D243" s="25">
        <f>F243</f>
        <v>16.6323</v>
      </c>
      <c r="E243" s="25">
        <f>F243</f>
        <v>16.6323</v>
      </c>
      <c r="F243" s="25">
        <f>ROUND(16.6323,4)</f>
        <v>16.6323</v>
      </c>
      <c r="G243" s="24"/>
      <c r="H243" s="36"/>
    </row>
    <row r="244" spans="1:8" ht="12.75" customHeight="1">
      <c r="A244" s="22">
        <v>42436</v>
      </c>
      <c r="B244" s="22"/>
      <c r="C244" s="25">
        <f>ROUND(16.4914,4)</f>
        <v>16.4914</v>
      </c>
      <c r="D244" s="25">
        <f>F244</f>
        <v>16.6496</v>
      </c>
      <c r="E244" s="25">
        <f>F244</f>
        <v>16.6496</v>
      </c>
      <c r="F244" s="25">
        <f>ROUND(16.6496,4)</f>
        <v>16.6496</v>
      </c>
      <c r="G244" s="24"/>
      <c r="H244" s="36"/>
    </row>
    <row r="245" spans="1:8" ht="12.75" customHeight="1">
      <c r="A245" s="22">
        <v>42440</v>
      </c>
      <c r="B245" s="22"/>
      <c r="C245" s="25">
        <f>ROUND(16.4914,4)</f>
        <v>16.4914</v>
      </c>
      <c r="D245" s="25">
        <f>F245</f>
        <v>16.6634</v>
      </c>
      <c r="E245" s="25">
        <f>F245</f>
        <v>16.6634</v>
      </c>
      <c r="F245" s="25">
        <f>ROUND(16.6634,4)</f>
        <v>16.6634</v>
      </c>
      <c r="G245" s="24"/>
      <c r="H245" s="36"/>
    </row>
    <row r="246" spans="1:8" ht="12.75" customHeight="1">
      <c r="A246" s="22">
        <v>42444</v>
      </c>
      <c r="B246" s="22"/>
      <c r="C246" s="25">
        <f>ROUND(16.4914,4)</f>
        <v>16.4914</v>
      </c>
      <c r="D246" s="25">
        <f>F246</f>
        <v>16.677</v>
      </c>
      <c r="E246" s="25">
        <f>F246</f>
        <v>16.677</v>
      </c>
      <c r="F246" s="25">
        <f>ROUND(16.677,4)</f>
        <v>16.677</v>
      </c>
      <c r="G246" s="24"/>
      <c r="H246" s="36"/>
    </row>
    <row r="247" spans="1:8" ht="12.75" customHeight="1">
      <c r="A247" s="22">
        <v>42445</v>
      </c>
      <c r="B247" s="22"/>
      <c r="C247" s="25">
        <f>ROUND(16.4914,4)</f>
        <v>16.4914</v>
      </c>
      <c r="D247" s="25">
        <f>F247</f>
        <v>16.6801</v>
      </c>
      <c r="E247" s="25">
        <f>F247</f>
        <v>16.6801</v>
      </c>
      <c r="F247" s="25">
        <f>ROUND(16.6801,4)</f>
        <v>16.6801</v>
      </c>
      <c r="G247" s="24"/>
      <c r="H247" s="36"/>
    </row>
    <row r="248" spans="1:8" ht="12.75" customHeight="1">
      <c r="A248" s="22">
        <v>42452</v>
      </c>
      <c r="B248" s="22"/>
      <c r="C248" s="25">
        <f>ROUND(16.4914,4)</f>
        <v>16.4914</v>
      </c>
      <c r="D248" s="25">
        <f>F248</f>
        <v>16.7022</v>
      </c>
      <c r="E248" s="25">
        <f>F248</f>
        <v>16.7022</v>
      </c>
      <c r="F248" s="25">
        <f>ROUND(16.7022,4)</f>
        <v>16.7022</v>
      </c>
      <c r="G248" s="24"/>
      <c r="H248" s="36"/>
    </row>
    <row r="249" spans="1:8" ht="12.75" customHeight="1">
      <c r="A249" s="22">
        <v>42458</v>
      </c>
      <c r="B249" s="22"/>
      <c r="C249" s="25">
        <f>ROUND(16.4914,4)</f>
        <v>16.4914</v>
      </c>
      <c r="D249" s="25">
        <f>F249</f>
        <v>16.7211</v>
      </c>
      <c r="E249" s="25">
        <f>F249</f>
        <v>16.7211</v>
      </c>
      <c r="F249" s="25">
        <f>ROUND(16.7211,4)</f>
        <v>16.7211</v>
      </c>
      <c r="G249" s="24"/>
      <c r="H249" s="36"/>
    </row>
    <row r="250" spans="1:8" ht="12.75" customHeight="1">
      <c r="A250" s="22">
        <v>42465</v>
      </c>
      <c r="B250" s="22"/>
      <c r="C250" s="25">
        <f>ROUND(16.4914,4)</f>
        <v>16.4914</v>
      </c>
      <c r="D250" s="25">
        <f>F250</f>
        <v>16.7432</v>
      </c>
      <c r="E250" s="25">
        <f>F250</f>
        <v>16.7432</v>
      </c>
      <c r="F250" s="25">
        <f>ROUND(16.7432,4)</f>
        <v>16.7432</v>
      </c>
      <c r="G250" s="24"/>
      <c r="H250" s="36"/>
    </row>
    <row r="251" spans="1:8" ht="12.75" customHeight="1">
      <c r="A251" s="22">
        <v>42466</v>
      </c>
      <c r="B251" s="22"/>
      <c r="C251" s="25">
        <f>ROUND(16.4914,4)</f>
        <v>16.4914</v>
      </c>
      <c r="D251" s="25">
        <f>F251</f>
        <v>16.7463</v>
      </c>
      <c r="E251" s="25">
        <f>F251</f>
        <v>16.7463</v>
      </c>
      <c r="F251" s="25">
        <f>ROUND(16.7463,4)</f>
        <v>16.7463</v>
      </c>
      <c r="G251" s="24"/>
      <c r="H251" s="36"/>
    </row>
    <row r="252" spans="1:8" ht="12.75" customHeight="1">
      <c r="A252" s="22">
        <v>42467</v>
      </c>
      <c r="B252" s="22"/>
      <c r="C252" s="25">
        <f>ROUND(16.4914,4)</f>
        <v>16.4914</v>
      </c>
      <c r="D252" s="25">
        <f>F252</f>
        <v>16.7495</v>
      </c>
      <c r="E252" s="25">
        <f>F252</f>
        <v>16.7495</v>
      </c>
      <c r="F252" s="25">
        <f>ROUND(16.7495,4)</f>
        <v>16.7495</v>
      </c>
      <c r="G252" s="24"/>
      <c r="H252" s="36"/>
    </row>
    <row r="253" spans="1:8" ht="12.75" customHeight="1">
      <c r="A253" s="22">
        <v>42475</v>
      </c>
      <c r="B253" s="22"/>
      <c r="C253" s="25">
        <f>ROUND(16.4914,4)</f>
        <v>16.4914</v>
      </c>
      <c r="D253" s="25">
        <f>F253</f>
        <v>16.7748</v>
      </c>
      <c r="E253" s="25">
        <f>F253</f>
        <v>16.7748</v>
      </c>
      <c r="F253" s="25">
        <f>ROUND(16.7748,4)</f>
        <v>16.7748</v>
      </c>
      <c r="G253" s="24"/>
      <c r="H253" s="36"/>
    </row>
    <row r="254" spans="1:8" ht="12.75" customHeight="1">
      <c r="A254" s="22">
        <v>42478</v>
      </c>
      <c r="B254" s="22"/>
      <c r="C254" s="25">
        <f>ROUND(16.4914,4)</f>
        <v>16.4914</v>
      </c>
      <c r="D254" s="25">
        <f>F254</f>
        <v>16.7844</v>
      </c>
      <c r="E254" s="25">
        <f>F254</f>
        <v>16.7844</v>
      </c>
      <c r="F254" s="25">
        <f>ROUND(16.7844,4)</f>
        <v>16.7844</v>
      </c>
      <c r="G254" s="24"/>
      <c r="H254" s="36"/>
    </row>
    <row r="255" spans="1:8" ht="12.75" customHeight="1">
      <c r="A255" s="22">
        <v>42486</v>
      </c>
      <c r="B255" s="22"/>
      <c r="C255" s="25">
        <f>ROUND(16.4914,4)</f>
        <v>16.4914</v>
      </c>
      <c r="D255" s="25">
        <f>F255</f>
        <v>16.8101</v>
      </c>
      <c r="E255" s="25">
        <f>F255</f>
        <v>16.8101</v>
      </c>
      <c r="F255" s="25">
        <f>ROUND(16.8101,4)</f>
        <v>16.8101</v>
      </c>
      <c r="G255" s="24"/>
      <c r="H255" s="36"/>
    </row>
    <row r="256" spans="1:8" ht="12.75" customHeight="1">
      <c r="A256" s="22">
        <v>42500</v>
      </c>
      <c r="B256" s="22"/>
      <c r="C256" s="25">
        <f>ROUND(16.4914,4)</f>
        <v>16.4914</v>
      </c>
      <c r="D256" s="25">
        <f>F256</f>
        <v>16.8551</v>
      </c>
      <c r="E256" s="25">
        <f>F256</f>
        <v>16.8551</v>
      </c>
      <c r="F256" s="25">
        <f>ROUND(16.8551,4)</f>
        <v>16.8551</v>
      </c>
      <c r="G256" s="24"/>
      <c r="H256" s="36"/>
    </row>
    <row r="257" spans="1:8" ht="12.75" customHeight="1">
      <c r="A257" s="22">
        <v>42503</v>
      </c>
      <c r="B257" s="22"/>
      <c r="C257" s="25">
        <f>ROUND(16.4914,4)</f>
        <v>16.4914</v>
      </c>
      <c r="D257" s="25">
        <f>F257</f>
        <v>16.8647</v>
      </c>
      <c r="E257" s="25">
        <f>F257</f>
        <v>16.8647</v>
      </c>
      <c r="F257" s="25">
        <f>ROUND(16.8647,4)</f>
        <v>16.8647</v>
      </c>
      <c r="G257" s="24"/>
      <c r="H257" s="36"/>
    </row>
    <row r="258" spans="1:8" ht="12.75" customHeight="1">
      <c r="A258" s="22">
        <v>42517</v>
      </c>
      <c r="B258" s="22"/>
      <c r="C258" s="25">
        <f>ROUND(16.4914,4)</f>
        <v>16.4914</v>
      </c>
      <c r="D258" s="25">
        <f>F258</f>
        <v>16.9097</v>
      </c>
      <c r="E258" s="25">
        <f>F258</f>
        <v>16.9097</v>
      </c>
      <c r="F258" s="25">
        <f>ROUND(16.9097,4)</f>
        <v>16.9097</v>
      </c>
      <c r="G258" s="24"/>
      <c r="H258" s="36"/>
    </row>
    <row r="259" spans="1:8" ht="12.75" customHeight="1">
      <c r="A259" s="22">
        <v>42521</v>
      </c>
      <c r="B259" s="22"/>
      <c r="C259" s="25">
        <f>ROUND(16.4914,4)</f>
        <v>16.4914</v>
      </c>
      <c r="D259" s="25">
        <f>F259</f>
        <v>16.9226</v>
      </c>
      <c r="E259" s="25">
        <f>F259</f>
        <v>16.9226</v>
      </c>
      <c r="F259" s="25">
        <f>ROUND(16.9226,4)</f>
        <v>16.9226</v>
      </c>
      <c r="G259" s="24"/>
      <c r="H259" s="36"/>
    </row>
    <row r="260" spans="1:8" ht="12.75" customHeight="1">
      <c r="A260" s="22">
        <v>42527</v>
      </c>
      <c r="B260" s="22"/>
      <c r="C260" s="25">
        <f>ROUND(16.4914,4)</f>
        <v>16.4914</v>
      </c>
      <c r="D260" s="25">
        <f>F260</f>
        <v>16.9419</v>
      </c>
      <c r="E260" s="25">
        <f>F260</f>
        <v>16.9419</v>
      </c>
      <c r="F260" s="25">
        <f>ROUND(16.9419,4)</f>
        <v>16.9419</v>
      </c>
      <c r="G260" s="24"/>
      <c r="H260" s="36"/>
    </row>
    <row r="261" spans="1:8" ht="12.75" customHeight="1">
      <c r="A261" s="22">
        <v>42529</v>
      </c>
      <c r="B261" s="22"/>
      <c r="C261" s="25">
        <f>ROUND(16.4914,4)</f>
        <v>16.4914</v>
      </c>
      <c r="D261" s="25">
        <f>F261</f>
        <v>16.9483</v>
      </c>
      <c r="E261" s="25">
        <f>F261</f>
        <v>16.9483</v>
      </c>
      <c r="F261" s="25">
        <f>ROUND(16.9483,4)</f>
        <v>16.9483</v>
      </c>
      <c r="G261" s="24"/>
      <c r="H261" s="36"/>
    </row>
    <row r="262" spans="1:8" ht="12.75" customHeight="1">
      <c r="A262" s="22">
        <v>42530</v>
      </c>
      <c r="B262" s="22"/>
      <c r="C262" s="25">
        <f>ROUND(16.4914,4)</f>
        <v>16.4914</v>
      </c>
      <c r="D262" s="25">
        <f>F262</f>
        <v>16.9515</v>
      </c>
      <c r="E262" s="25">
        <f>F262</f>
        <v>16.9515</v>
      </c>
      <c r="F262" s="25">
        <f>ROUND(16.9515,4)</f>
        <v>16.9515</v>
      </c>
      <c r="G262" s="24"/>
      <c r="H262" s="36"/>
    </row>
    <row r="263" spans="1:8" ht="12.75" customHeight="1">
      <c r="A263" s="22">
        <v>42545</v>
      </c>
      <c r="B263" s="22"/>
      <c r="C263" s="25">
        <f>ROUND(16.4914,4)</f>
        <v>16.4914</v>
      </c>
      <c r="D263" s="25">
        <f>F263</f>
        <v>16.9997</v>
      </c>
      <c r="E263" s="25">
        <f>F263</f>
        <v>16.9997</v>
      </c>
      <c r="F263" s="25">
        <f>ROUND(16.9997,4)</f>
        <v>16.9997</v>
      </c>
      <c r="G263" s="24"/>
      <c r="H263" s="36"/>
    </row>
    <row r="264" spans="1:8" ht="12.75" customHeight="1">
      <c r="A264" s="22">
        <v>42549</v>
      </c>
      <c r="B264" s="22"/>
      <c r="C264" s="25">
        <f>ROUND(16.4914,4)</f>
        <v>16.4914</v>
      </c>
      <c r="D264" s="25">
        <f>F264</f>
        <v>17.0126</v>
      </c>
      <c r="E264" s="25">
        <f>F264</f>
        <v>17.0126</v>
      </c>
      <c r="F264" s="25">
        <f>ROUND(17.0126,4)</f>
        <v>17.0126</v>
      </c>
      <c r="G264" s="24"/>
      <c r="H264" s="36"/>
    </row>
    <row r="265" spans="1:8" ht="12.75" customHeight="1">
      <c r="A265" s="22">
        <v>42577</v>
      </c>
      <c r="B265" s="22"/>
      <c r="C265" s="25">
        <f>ROUND(16.4914,4)</f>
        <v>16.4914</v>
      </c>
      <c r="D265" s="25">
        <f>F265</f>
        <v>17.1044</v>
      </c>
      <c r="E265" s="25">
        <f>F265</f>
        <v>17.1044</v>
      </c>
      <c r="F265" s="25">
        <f>ROUND(17.1044,4)</f>
        <v>17.1044</v>
      </c>
      <c r="G265" s="24"/>
      <c r="H265" s="36"/>
    </row>
    <row r="266" spans="1:8" ht="12.75" customHeight="1">
      <c r="A266" s="22">
        <v>42578</v>
      </c>
      <c r="B266" s="22"/>
      <c r="C266" s="25">
        <f>ROUND(16.4914,4)</f>
        <v>16.4914</v>
      </c>
      <c r="D266" s="25">
        <f>F266</f>
        <v>17.1078</v>
      </c>
      <c r="E266" s="25">
        <f>F266</f>
        <v>17.1078</v>
      </c>
      <c r="F266" s="25">
        <f>ROUND(17.1078,4)</f>
        <v>17.1078</v>
      </c>
      <c r="G266" s="24"/>
      <c r="H266" s="36"/>
    </row>
    <row r="267" spans="1:8" ht="12.75" customHeight="1">
      <c r="A267" s="22">
        <v>42593</v>
      </c>
      <c r="B267" s="22"/>
      <c r="C267" s="25">
        <f>ROUND(16.4914,4)</f>
        <v>16.4914</v>
      </c>
      <c r="D267" s="25">
        <f>F267</f>
        <v>17.1584</v>
      </c>
      <c r="E267" s="25">
        <f>F267</f>
        <v>17.1584</v>
      </c>
      <c r="F267" s="25">
        <f>ROUND(17.1584,4)</f>
        <v>17.1584</v>
      </c>
      <c r="G267" s="24"/>
      <c r="H267" s="36"/>
    </row>
    <row r="268" spans="1:8" ht="12.75" customHeight="1">
      <c r="A268" s="22">
        <v>42608</v>
      </c>
      <c r="B268" s="22"/>
      <c r="C268" s="25">
        <f>ROUND(16.4914,4)</f>
        <v>16.4914</v>
      </c>
      <c r="D268" s="25">
        <f>F268</f>
        <v>17.2089</v>
      </c>
      <c r="E268" s="25">
        <f>F268</f>
        <v>17.2089</v>
      </c>
      <c r="F268" s="25">
        <f>ROUND(17.2089,4)</f>
        <v>17.2089</v>
      </c>
      <c r="G268" s="24"/>
      <c r="H268" s="36"/>
    </row>
    <row r="269" spans="1:8" ht="12.75" customHeight="1">
      <c r="A269" s="22">
        <v>42619</v>
      </c>
      <c r="B269" s="22"/>
      <c r="C269" s="25">
        <f>ROUND(16.4914,4)</f>
        <v>16.4914</v>
      </c>
      <c r="D269" s="25">
        <f>F269</f>
        <v>17.246</v>
      </c>
      <c r="E269" s="25">
        <f>F269</f>
        <v>17.246</v>
      </c>
      <c r="F269" s="25">
        <f>ROUND(17.246,4)</f>
        <v>17.246</v>
      </c>
      <c r="G269" s="24"/>
      <c r="H269" s="36"/>
    </row>
    <row r="270" spans="1:8" ht="12.75" customHeight="1">
      <c r="A270" s="22">
        <v>42621</v>
      </c>
      <c r="B270" s="22"/>
      <c r="C270" s="25">
        <f>ROUND(16.4914,4)</f>
        <v>16.4914</v>
      </c>
      <c r="D270" s="25">
        <f>F270</f>
        <v>17.2527</v>
      </c>
      <c r="E270" s="25">
        <f>F270</f>
        <v>17.2527</v>
      </c>
      <c r="F270" s="25">
        <f>ROUND(17.2527,4)</f>
        <v>17.2527</v>
      </c>
      <c r="G270" s="24"/>
      <c r="H270" s="36"/>
    </row>
    <row r="271" spans="1:8" ht="12.75" customHeight="1">
      <c r="A271" s="22">
        <v>42622</v>
      </c>
      <c r="B271" s="22"/>
      <c r="C271" s="25">
        <f>ROUND(16.4914,4)</f>
        <v>16.4914</v>
      </c>
      <c r="D271" s="25">
        <f>F271</f>
        <v>17.2561</v>
      </c>
      <c r="E271" s="25">
        <f>F271</f>
        <v>17.2561</v>
      </c>
      <c r="F271" s="25">
        <f>ROUND(17.2561,4)</f>
        <v>17.2561</v>
      </c>
      <c r="G271" s="24"/>
      <c r="H271" s="36"/>
    </row>
    <row r="272" spans="1:8" ht="12.75" customHeight="1">
      <c r="A272" s="22">
        <v>42626</v>
      </c>
      <c r="B272" s="22"/>
      <c r="C272" s="25">
        <f>ROUND(16.4914,4)</f>
        <v>16.4914</v>
      </c>
      <c r="D272" s="25">
        <f>F272</f>
        <v>17.2696</v>
      </c>
      <c r="E272" s="25">
        <f>F272</f>
        <v>17.2696</v>
      </c>
      <c r="F272" s="25">
        <f>ROUND(17.2696,4)</f>
        <v>17.2696</v>
      </c>
      <c r="G272" s="24"/>
      <c r="H272" s="36"/>
    </row>
    <row r="273" spans="1:8" ht="12.75" customHeight="1">
      <c r="A273" s="22">
        <v>42628</v>
      </c>
      <c r="B273" s="22"/>
      <c r="C273" s="25">
        <f>ROUND(16.4914,4)</f>
        <v>16.4914</v>
      </c>
      <c r="D273" s="25">
        <f>F273</f>
        <v>17.2763</v>
      </c>
      <c r="E273" s="25">
        <f>F273</f>
        <v>17.2763</v>
      </c>
      <c r="F273" s="25">
        <f>ROUND(17.2763,4)</f>
        <v>17.2763</v>
      </c>
      <c r="G273" s="24"/>
      <c r="H273" s="36"/>
    </row>
    <row r="274" spans="1:8" ht="12.75" customHeight="1">
      <c r="A274" s="22">
        <v>42641</v>
      </c>
      <c r="B274" s="22"/>
      <c r="C274" s="25">
        <f>ROUND(16.4914,4)</f>
        <v>16.4914</v>
      </c>
      <c r="D274" s="25">
        <f>F274</f>
        <v>17.3201</v>
      </c>
      <c r="E274" s="25">
        <f>F274</f>
        <v>17.3201</v>
      </c>
      <c r="F274" s="25">
        <f>ROUND(17.3201,4)</f>
        <v>17.3201</v>
      </c>
      <c r="G274" s="24"/>
      <c r="H274" s="36"/>
    </row>
    <row r="275" spans="1:8" ht="12.75" customHeight="1">
      <c r="A275" s="22">
        <v>42669</v>
      </c>
      <c r="B275" s="22"/>
      <c r="C275" s="25">
        <f>ROUND(16.4914,4)</f>
        <v>16.4914</v>
      </c>
      <c r="D275" s="25">
        <f>F275</f>
        <v>17.4164</v>
      </c>
      <c r="E275" s="25">
        <f>F275</f>
        <v>17.4164</v>
      </c>
      <c r="F275" s="25">
        <f>ROUND(17.4164,4)</f>
        <v>17.4164</v>
      </c>
      <c r="G275" s="24"/>
      <c r="H275" s="36"/>
    </row>
    <row r="276" spans="1:8" ht="12.75" customHeight="1">
      <c r="A276" s="22">
        <v>42702</v>
      </c>
      <c r="B276" s="22"/>
      <c r="C276" s="25">
        <f>ROUND(16.4914,4)</f>
        <v>16.4914</v>
      </c>
      <c r="D276" s="25">
        <f>F276</f>
        <v>17.5328</v>
      </c>
      <c r="E276" s="25">
        <f>F276</f>
        <v>17.5328</v>
      </c>
      <c r="F276" s="25">
        <f>ROUND(17.5328,4)</f>
        <v>17.5328</v>
      </c>
      <c r="G276" s="24"/>
      <c r="H276" s="36"/>
    </row>
    <row r="277" spans="1:8" ht="12.75" customHeight="1">
      <c r="A277" s="22">
        <v>42718</v>
      </c>
      <c r="B277" s="22"/>
      <c r="C277" s="25">
        <f>ROUND(16.4914,4)</f>
        <v>16.4914</v>
      </c>
      <c r="D277" s="25">
        <f>F277</f>
        <v>17.5893</v>
      </c>
      <c r="E277" s="25">
        <f>F277</f>
        <v>17.5893</v>
      </c>
      <c r="F277" s="25">
        <f>ROUND(17.5893,4)</f>
        <v>17.5893</v>
      </c>
      <c r="G277" s="24"/>
      <c r="H277" s="36"/>
    </row>
    <row r="278" spans="1:8" ht="12.75" customHeight="1">
      <c r="A278" s="22" t="s">
        <v>63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42443</v>
      </c>
      <c r="B279" s="22"/>
      <c r="C279" s="25">
        <f>ROUND(1.0849,4)</f>
        <v>1.0849</v>
      </c>
      <c r="D279" s="25">
        <f>F279</f>
        <v>1.0865</v>
      </c>
      <c r="E279" s="25">
        <f>F279</f>
        <v>1.0865</v>
      </c>
      <c r="F279" s="25">
        <f>ROUND(1.0865,4)</f>
        <v>1.0865</v>
      </c>
      <c r="G279" s="24"/>
      <c r="H279" s="36"/>
    </row>
    <row r="280" spans="1:8" ht="12.75" customHeight="1">
      <c r="A280" s="22">
        <v>42534</v>
      </c>
      <c r="B280" s="22"/>
      <c r="C280" s="25">
        <f>ROUND(1.0849,4)</f>
        <v>1.0849</v>
      </c>
      <c r="D280" s="25">
        <f>F280</f>
        <v>1.0897</v>
      </c>
      <c r="E280" s="25">
        <f>F280</f>
        <v>1.0897</v>
      </c>
      <c r="F280" s="25">
        <f>ROUND(1.0897,4)</f>
        <v>1.0897</v>
      </c>
      <c r="G280" s="24"/>
      <c r="H280" s="36"/>
    </row>
    <row r="281" spans="1:8" ht="12.75" customHeight="1">
      <c r="A281" s="22">
        <v>42632</v>
      </c>
      <c r="B281" s="22"/>
      <c r="C281" s="25">
        <f>ROUND(1.0849,4)</f>
        <v>1.0849</v>
      </c>
      <c r="D281" s="25">
        <f>F281</f>
        <v>1.0937</v>
      </c>
      <c r="E281" s="25">
        <f>F281</f>
        <v>1.0937</v>
      </c>
      <c r="F281" s="25">
        <f>ROUND(1.0937,4)</f>
        <v>1.0937</v>
      </c>
      <c r="G281" s="24"/>
      <c r="H281" s="36"/>
    </row>
    <row r="282" spans="1:8" ht="12.75" customHeight="1">
      <c r="A282" s="22">
        <v>42723</v>
      </c>
      <c r="B282" s="22"/>
      <c r="C282" s="25">
        <f>ROUND(1.0849,4)</f>
        <v>1.0849</v>
      </c>
      <c r="D282" s="25">
        <f>F282</f>
        <v>1.0979</v>
      </c>
      <c r="E282" s="25">
        <f>F282</f>
        <v>1.0979</v>
      </c>
      <c r="F282" s="25">
        <f>ROUND(1.0979,4)</f>
        <v>1.0979</v>
      </c>
      <c r="G282" s="24"/>
      <c r="H282" s="36"/>
    </row>
    <row r="283" spans="1:8" ht="12.75" customHeight="1">
      <c r="A283" s="22" t="s">
        <v>64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42443</v>
      </c>
      <c r="B284" s="22"/>
      <c r="C284" s="25">
        <f>ROUND(11.5687171,4)</f>
        <v>11.5687</v>
      </c>
      <c r="D284" s="25">
        <f>F284</f>
        <v>11.6623</v>
      </c>
      <c r="E284" s="25">
        <f>F284</f>
        <v>11.6623</v>
      </c>
      <c r="F284" s="25">
        <f>ROUND(11.6623,4)</f>
        <v>11.6623</v>
      </c>
      <c r="G284" s="24"/>
      <c r="H284" s="36"/>
    </row>
    <row r="285" spans="1:8" ht="12.75" customHeight="1">
      <c r="A285" s="22">
        <v>42534</v>
      </c>
      <c r="B285" s="22"/>
      <c r="C285" s="25">
        <f>ROUND(11.5687171,4)</f>
        <v>11.5687</v>
      </c>
      <c r="D285" s="25">
        <f>F285</f>
        <v>11.8179</v>
      </c>
      <c r="E285" s="25">
        <f>F285</f>
        <v>11.8179</v>
      </c>
      <c r="F285" s="25">
        <f>ROUND(11.8179,4)</f>
        <v>11.8179</v>
      </c>
      <c r="G285" s="24"/>
      <c r="H285" s="36"/>
    </row>
    <row r="286" spans="1:8" ht="12.75" customHeight="1">
      <c r="A286" s="22">
        <v>42632</v>
      </c>
      <c r="B286" s="22"/>
      <c r="C286" s="25">
        <f>ROUND(11.5687171,4)</f>
        <v>11.5687</v>
      </c>
      <c r="D286" s="25">
        <f>F286</f>
        <v>11.9981</v>
      </c>
      <c r="E286" s="25">
        <f>F286</f>
        <v>11.9981</v>
      </c>
      <c r="F286" s="25">
        <f>ROUND(11.9981,4)</f>
        <v>11.9981</v>
      </c>
      <c r="G286" s="24"/>
      <c r="H286" s="36"/>
    </row>
    <row r="287" spans="1:8" ht="12.75" customHeight="1">
      <c r="A287" s="22">
        <v>42723</v>
      </c>
      <c r="B287" s="22"/>
      <c r="C287" s="25">
        <f>ROUND(11.5687171,4)</f>
        <v>11.5687</v>
      </c>
      <c r="D287" s="25">
        <f>F287</f>
        <v>12.1776</v>
      </c>
      <c r="E287" s="25">
        <f>F287</f>
        <v>12.1776</v>
      </c>
      <c r="F287" s="25">
        <f>ROUND(12.1776,4)</f>
        <v>12.1776</v>
      </c>
      <c r="G287" s="24"/>
      <c r="H287" s="36"/>
    </row>
    <row r="288" spans="1:8" ht="12.75" customHeight="1">
      <c r="A288" s="22">
        <v>42807</v>
      </c>
      <c r="B288" s="22"/>
      <c r="C288" s="25">
        <f>ROUND(11.5687171,4)</f>
        <v>11.5687</v>
      </c>
      <c r="D288" s="25">
        <f>F288</f>
        <v>12.2949</v>
      </c>
      <c r="E288" s="25">
        <f>F288</f>
        <v>12.2949</v>
      </c>
      <c r="F288" s="25">
        <f>ROUND(12.2949,4)</f>
        <v>12.2949</v>
      </c>
      <c r="G288" s="24"/>
      <c r="H288" s="36"/>
    </row>
    <row r="289" spans="1:8" ht="12.75" customHeight="1">
      <c r="A289" s="22">
        <v>42905</v>
      </c>
      <c r="B289" s="22"/>
      <c r="C289" s="25">
        <f>ROUND(11.5687171,4)</f>
        <v>11.5687</v>
      </c>
      <c r="D289" s="25">
        <f>F289</f>
        <v>12.4018</v>
      </c>
      <c r="E289" s="25">
        <f>F289</f>
        <v>12.4018</v>
      </c>
      <c r="F289" s="25">
        <f>ROUND(12.4018,4)</f>
        <v>12.4018</v>
      </c>
      <c r="G289" s="24"/>
      <c r="H289" s="36"/>
    </row>
    <row r="290" spans="1:8" ht="12.75" customHeight="1">
      <c r="A290" s="22">
        <v>42996</v>
      </c>
      <c r="B290" s="22"/>
      <c r="C290" s="25">
        <f>ROUND(11.5687171,4)</f>
        <v>11.5687</v>
      </c>
      <c r="D290" s="25">
        <f>F290</f>
        <v>12.5048</v>
      </c>
      <c r="E290" s="25">
        <f>F290</f>
        <v>12.5048</v>
      </c>
      <c r="F290" s="25">
        <f>ROUND(12.5048,4)</f>
        <v>12.5048</v>
      </c>
      <c r="G290" s="24"/>
      <c r="H290" s="36"/>
    </row>
    <row r="291" spans="1:8" ht="12.75" customHeight="1">
      <c r="A291" s="22" t="s">
        <v>65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42443</v>
      </c>
      <c r="B292" s="22"/>
      <c r="C292" s="25">
        <f>ROUND(4.49014375952951,4)</f>
        <v>4.4901</v>
      </c>
      <c r="D292" s="25">
        <f>F292</f>
        <v>4.9638</v>
      </c>
      <c r="E292" s="25">
        <f>F292</f>
        <v>4.9638</v>
      </c>
      <c r="F292" s="25">
        <f>ROUND(4.9638,4)</f>
        <v>4.9638</v>
      </c>
      <c r="G292" s="24"/>
      <c r="H292" s="36"/>
    </row>
    <row r="293" spans="1:8" ht="12.75" customHeight="1">
      <c r="A293" s="22">
        <v>42534</v>
      </c>
      <c r="B293" s="22"/>
      <c r="C293" s="25">
        <f>ROUND(4.49014375952951,4)</f>
        <v>4.4901</v>
      </c>
      <c r="D293" s="25">
        <f>F293</f>
        <v>5.0167</v>
      </c>
      <c r="E293" s="25">
        <f>F293</f>
        <v>5.0167</v>
      </c>
      <c r="F293" s="25">
        <f>ROUND(5.0167,4)</f>
        <v>5.0167</v>
      </c>
      <c r="G293" s="24"/>
      <c r="H293" s="36"/>
    </row>
    <row r="294" spans="1:8" ht="12.75" customHeight="1">
      <c r="A294" s="22">
        <v>42632</v>
      </c>
      <c r="B294" s="22"/>
      <c r="C294" s="25">
        <f>ROUND(4.49014375952951,4)</f>
        <v>4.4901</v>
      </c>
      <c r="D294" s="25">
        <f>F294</f>
        <v>5.0844</v>
      </c>
      <c r="E294" s="25">
        <f>F294</f>
        <v>5.0844</v>
      </c>
      <c r="F294" s="25">
        <f>ROUND(5.0844,4)</f>
        <v>5.0844</v>
      </c>
      <c r="G294" s="24"/>
      <c r="H294" s="36"/>
    </row>
    <row r="295" spans="1:8" ht="12.75" customHeight="1">
      <c r="A295" s="22" t="s">
        <v>66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42443</v>
      </c>
      <c r="B296" s="22"/>
      <c r="C296" s="25">
        <f>ROUND(1.41661126,4)</f>
        <v>1.4166</v>
      </c>
      <c r="D296" s="25">
        <f>F296</f>
        <v>1.428</v>
      </c>
      <c r="E296" s="25">
        <f>F296</f>
        <v>1.428</v>
      </c>
      <c r="F296" s="25">
        <f>ROUND(1.428,4)</f>
        <v>1.428</v>
      </c>
      <c r="G296" s="24"/>
      <c r="H296" s="36"/>
    </row>
    <row r="297" spans="1:8" ht="12.75" customHeight="1">
      <c r="A297" s="22">
        <v>42534</v>
      </c>
      <c r="B297" s="22"/>
      <c r="C297" s="25">
        <f>ROUND(1.41661126,4)</f>
        <v>1.4166</v>
      </c>
      <c r="D297" s="25">
        <f>F297</f>
        <v>1.4418</v>
      </c>
      <c r="E297" s="25">
        <f>F297</f>
        <v>1.4418</v>
      </c>
      <c r="F297" s="25">
        <f>ROUND(1.4418,4)</f>
        <v>1.4418</v>
      </c>
      <c r="G297" s="24"/>
      <c r="H297" s="36"/>
    </row>
    <row r="298" spans="1:8" ht="12.75" customHeight="1">
      <c r="A298" s="22">
        <v>42632</v>
      </c>
      <c r="B298" s="22"/>
      <c r="C298" s="25">
        <f>ROUND(1.41661126,4)</f>
        <v>1.4166</v>
      </c>
      <c r="D298" s="25">
        <f>F298</f>
        <v>1.4575</v>
      </c>
      <c r="E298" s="25">
        <f>F298</f>
        <v>1.4575</v>
      </c>
      <c r="F298" s="25">
        <f>ROUND(1.4575,4)</f>
        <v>1.4575</v>
      </c>
      <c r="G298" s="24"/>
      <c r="H298" s="36"/>
    </row>
    <row r="299" spans="1:8" ht="12.75" customHeight="1">
      <c r="A299" s="22" t="s">
        <v>67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ROUND(11.613661971831,4)</f>
        <v>11.6137</v>
      </c>
      <c r="D300" s="25">
        <f>F300</f>
        <v>11.7423</v>
      </c>
      <c r="E300" s="25">
        <f>F300</f>
        <v>11.7423</v>
      </c>
      <c r="F300" s="25">
        <f>ROUND(11.7423,4)</f>
        <v>11.7423</v>
      </c>
      <c r="G300" s="24"/>
      <c r="H300" s="36"/>
    </row>
    <row r="301" spans="1:8" ht="12.75" customHeight="1">
      <c r="A301" s="22">
        <v>42534</v>
      </c>
      <c r="B301" s="22"/>
      <c r="C301" s="25">
        <f>ROUND(11.613661971831,4)</f>
        <v>11.6137</v>
      </c>
      <c r="D301" s="25">
        <f>F301</f>
        <v>11.9534</v>
      </c>
      <c r="E301" s="25">
        <f>F301</f>
        <v>11.9534</v>
      </c>
      <c r="F301" s="25">
        <f>ROUND(11.9534,4)</f>
        <v>11.9534</v>
      </c>
      <c r="G301" s="24"/>
      <c r="H301" s="36"/>
    </row>
    <row r="302" spans="1:8" ht="12.75" customHeight="1">
      <c r="A302" s="22">
        <v>42632</v>
      </c>
      <c r="B302" s="22"/>
      <c r="C302" s="25">
        <f>ROUND(11.613661971831,4)</f>
        <v>11.6137</v>
      </c>
      <c r="D302" s="25">
        <f>F302</f>
        <v>12.1948</v>
      </c>
      <c r="E302" s="25">
        <f>F302</f>
        <v>12.1948</v>
      </c>
      <c r="F302" s="25">
        <f>ROUND(12.1948,4)</f>
        <v>12.1948</v>
      </c>
      <c r="G302" s="24"/>
      <c r="H302" s="36"/>
    </row>
    <row r="303" spans="1:8" ht="12.75" customHeight="1">
      <c r="A303" s="22">
        <v>42723</v>
      </c>
      <c r="B303" s="22"/>
      <c r="C303" s="25">
        <f>ROUND(11.613661971831,4)</f>
        <v>11.6137</v>
      </c>
      <c r="D303" s="25">
        <f>F303</f>
        <v>12.4333</v>
      </c>
      <c r="E303" s="25">
        <f>F303</f>
        <v>12.4333</v>
      </c>
      <c r="F303" s="25">
        <f>ROUND(12.4333,4)</f>
        <v>12.4333</v>
      </c>
      <c r="G303" s="24"/>
      <c r="H303" s="36"/>
    </row>
    <row r="304" spans="1:8" ht="12.75" customHeight="1">
      <c r="A304" s="22" t="s">
        <v>68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42443</v>
      </c>
      <c r="B305" s="22"/>
      <c r="C305" s="25">
        <f>ROUND(2.53748287931822,4)</f>
        <v>2.5375</v>
      </c>
      <c r="D305" s="25">
        <f>F305</f>
        <v>2.4966</v>
      </c>
      <c r="E305" s="25">
        <f>F305</f>
        <v>2.4966</v>
      </c>
      <c r="F305" s="25">
        <f>ROUND(2.4966,4)</f>
        <v>2.4966</v>
      </c>
      <c r="G305" s="24"/>
      <c r="H305" s="36"/>
    </row>
    <row r="306" spans="1:8" ht="12.75" customHeight="1">
      <c r="A306" s="22">
        <v>42534</v>
      </c>
      <c r="B306" s="22"/>
      <c r="C306" s="25">
        <f>ROUND(2.53748287931822,4)</f>
        <v>2.5375</v>
      </c>
      <c r="D306" s="25">
        <f>F306</f>
        <v>2.5122</v>
      </c>
      <c r="E306" s="25">
        <f>F306</f>
        <v>2.5122</v>
      </c>
      <c r="F306" s="25">
        <f>ROUND(2.5122,4)</f>
        <v>2.5122</v>
      </c>
      <c r="G306" s="24"/>
      <c r="H306" s="36"/>
    </row>
    <row r="307" spans="1:8" ht="12.75" customHeight="1">
      <c r="A307" s="22">
        <v>42632</v>
      </c>
      <c r="B307" s="22"/>
      <c r="C307" s="25">
        <f>ROUND(2.53748287931822,4)</f>
        <v>2.5375</v>
      </c>
      <c r="D307" s="25">
        <f>F307</f>
        <v>2.54</v>
      </c>
      <c r="E307" s="25">
        <f>F307</f>
        <v>2.54</v>
      </c>
      <c r="F307" s="25">
        <f>ROUND(2.54,4)</f>
        <v>2.54</v>
      </c>
      <c r="G307" s="24"/>
      <c r="H307" s="36"/>
    </row>
    <row r="308" spans="1:8" ht="12.75" customHeight="1">
      <c r="A308" s="22">
        <v>42723</v>
      </c>
      <c r="B308" s="22"/>
      <c r="C308" s="25">
        <f>ROUND(2.53748287931822,4)</f>
        <v>2.5375</v>
      </c>
      <c r="D308" s="25">
        <f>F308</f>
        <v>2.5683</v>
      </c>
      <c r="E308" s="25">
        <f>F308</f>
        <v>2.5683</v>
      </c>
      <c r="F308" s="25">
        <f>ROUND(2.5683,4)</f>
        <v>2.5683</v>
      </c>
      <c r="G308" s="24"/>
      <c r="H308" s="36"/>
    </row>
    <row r="309" spans="1:8" ht="12.75" customHeight="1">
      <c r="A309" s="22" t="s">
        <v>69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42443</v>
      </c>
      <c r="B310" s="22"/>
      <c r="C310" s="25">
        <f>ROUND(2.39794686868393,4)</f>
        <v>2.3979</v>
      </c>
      <c r="D310" s="25">
        <f>F310</f>
        <v>2.4358</v>
      </c>
      <c r="E310" s="25">
        <f>F310</f>
        <v>2.4358</v>
      </c>
      <c r="F310" s="25">
        <f>ROUND(2.4358,4)</f>
        <v>2.4358</v>
      </c>
      <c r="G310" s="24"/>
      <c r="H310" s="36"/>
    </row>
    <row r="311" spans="1:8" ht="12.75" customHeight="1">
      <c r="A311" s="22">
        <v>42534</v>
      </c>
      <c r="B311" s="22"/>
      <c r="C311" s="25">
        <f>ROUND(2.39794686868393,4)</f>
        <v>2.3979</v>
      </c>
      <c r="D311" s="25">
        <f>F311</f>
        <v>2.4874</v>
      </c>
      <c r="E311" s="25">
        <f>F311</f>
        <v>2.4874</v>
      </c>
      <c r="F311" s="25">
        <f>ROUND(2.4874,4)</f>
        <v>2.4874</v>
      </c>
      <c r="G311" s="24"/>
      <c r="H311" s="36"/>
    </row>
    <row r="312" spans="1:8" ht="12.75" customHeight="1">
      <c r="A312" s="22">
        <v>42632</v>
      </c>
      <c r="B312" s="22"/>
      <c r="C312" s="25">
        <f>ROUND(2.39794686868393,4)</f>
        <v>2.3979</v>
      </c>
      <c r="D312" s="25">
        <f>F312</f>
        <v>2.5462</v>
      </c>
      <c r="E312" s="25">
        <f>F312</f>
        <v>2.5462</v>
      </c>
      <c r="F312" s="25">
        <f>ROUND(2.5462,4)</f>
        <v>2.5462</v>
      </c>
      <c r="G312" s="24"/>
      <c r="H312" s="36"/>
    </row>
    <row r="313" spans="1:8" ht="12.75" customHeight="1">
      <c r="A313" s="22" t="s">
        <v>70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42443</v>
      </c>
      <c r="B314" s="22"/>
      <c r="C314" s="25">
        <f>ROUND(17.89151986,4)</f>
        <v>17.8915</v>
      </c>
      <c r="D314" s="25">
        <f>F314</f>
        <v>18.1167</v>
      </c>
      <c r="E314" s="25">
        <f>F314</f>
        <v>18.1167</v>
      </c>
      <c r="F314" s="25">
        <f>ROUND(18.1167,4)</f>
        <v>18.1167</v>
      </c>
      <c r="G314" s="24"/>
      <c r="H314" s="36"/>
    </row>
    <row r="315" spans="1:8" ht="12.75" customHeight="1">
      <c r="A315" s="22">
        <v>42534</v>
      </c>
      <c r="B315" s="22"/>
      <c r="C315" s="25">
        <f>ROUND(17.89151986,4)</f>
        <v>17.8915</v>
      </c>
      <c r="D315" s="25">
        <f>F315</f>
        <v>18.4857</v>
      </c>
      <c r="E315" s="25">
        <f>F315</f>
        <v>18.4857</v>
      </c>
      <c r="F315" s="25">
        <f>ROUND(18.4857,4)</f>
        <v>18.4857</v>
      </c>
      <c r="G315" s="24"/>
      <c r="H315" s="36"/>
    </row>
    <row r="316" spans="1:8" ht="12.75" customHeight="1">
      <c r="A316" s="22">
        <v>42632</v>
      </c>
      <c r="B316" s="22"/>
      <c r="C316" s="25">
        <f>ROUND(17.89151986,4)</f>
        <v>17.8915</v>
      </c>
      <c r="D316" s="25">
        <f>F316</f>
        <v>18.9095</v>
      </c>
      <c r="E316" s="25">
        <f>F316</f>
        <v>18.9095</v>
      </c>
      <c r="F316" s="25">
        <f>ROUND(18.9095,4)</f>
        <v>18.9095</v>
      </c>
      <c r="G316" s="24"/>
      <c r="H316" s="36"/>
    </row>
    <row r="317" spans="1:8" ht="12.75" customHeight="1">
      <c r="A317" s="22">
        <v>42723</v>
      </c>
      <c r="B317" s="22"/>
      <c r="C317" s="25">
        <f>ROUND(17.89151986,4)</f>
        <v>17.8915</v>
      </c>
      <c r="D317" s="25">
        <f>F317</f>
        <v>19.3305</v>
      </c>
      <c r="E317" s="25">
        <f>F317</f>
        <v>19.3305</v>
      </c>
      <c r="F317" s="25">
        <f>ROUND(19.3305,4)</f>
        <v>19.3305</v>
      </c>
      <c r="G317" s="24"/>
      <c r="H317" s="36"/>
    </row>
    <row r="318" spans="1:8" ht="12.75" customHeight="1">
      <c r="A318" s="22">
        <v>42807</v>
      </c>
      <c r="B318" s="22"/>
      <c r="C318" s="25">
        <f>ROUND(17.89151986,4)</f>
        <v>17.8915</v>
      </c>
      <c r="D318" s="25">
        <f>F318</f>
        <v>19.6246</v>
      </c>
      <c r="E318" s="25">
        <f>F318</f>
        <v>19.6246</v>
      </c>
      <c r="F318" s="25">
        <f>ROUND(19.6246,4)</f>
        <v>19.6246</v>
      </c>
      <c r="G318" s="24"/>
      <c r="H318" s="36"/>
    </row>
    <row r="319" spans="1:8" ht="12.75" customHeight="1">
      <c r="A319" s="22">
        <v>42905</v>
      </c>
      <c r="B319" s="22"/>
      <c r="C319" s="25">
        <f>ROUND(17.89151986,4)</f>
        <v>17.8915</v>
      </c>
      <c r="D319" s="25">
        <f>F319</f>
        <v>19.9643</v>
      </c>
      <c r="E319" s="25">
        <f>F319</f>
        <v>19.9643</v>
      </c>
      <c r="F319" s="25">
        <f>ROUND(19.9643,4)</f>
        <v>19.9643</v>
      </c>
      <c r="G319" s="24"/>
      <c r="H319" s="36"/>
    </row>
    <row r="320" spans="1:8" ht="12.75" customHeight="1">
      <c r="A320" s="22">
        <v>42996</v>
      </c>
      <c r="B320" s="22"/>
      <c r="C320" s="25">
        <f>ROUND(17.89151986,4)</f>
        <v>17.8915</v>
      </c>
      <c r="D320" s="25">
        <f>F320</f>
        <v>20.3093</v>
      </c>
      <c r="E320" s="25">
        <f>F320</f>
        <v>20.3093</v>
      </c>
      <c r="F320" s="25">
        <f>ROUND(20.3093,4)</f>
        <v>20.3093</v>
      </c>
      <c r="G320" s="24"/>
      <c r="H320" s="36"/>
    </row>
    <row r="321" spans="1:8" ht="12.75" customHeight="1">
      <c r="A321" s="22" t="s">
        <v>71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5">
        <f>ROUND(16.4699890142814,4)</f>
        <v>16.47</v>
      </c>
      <c r="D322" s="25">
        <f>F322</f>
        <v>16.6919</v>
      </c>
      <c r="E322" s="25">
        <f>F322</f>
        <v>16.6919</v>
      </c>
      <c r="F322" s="25">
        <f>ROUND(16.6919,4)</f>
        <v>16.6919</v>
      </c>
      <c r="G322" s="24"/>
      <c r="H322" s="36"/>
    </row>
    <row r="323" spans="1:8" ht="12.75" customHeight="1">
      <c r="A323" s="22">
        <v>42534</v>
      </c>
      <c r="B323" s="22"/>
      <c r="C323" s="25">
        <f>ROUND(16.4699890142814,4)</f>
        <v>16.47</v>
      </c>
      <c r="D323" s="25">
        <f>F323</f>
        <v>17.0593</v>
      </c>
      <c r="E323" s="25">
        <f>F323</f>
        <v>17.0593</v>
      </c>
      <c r="F323" s="25">
        <f>ROUND(17.0593,4)</f>
        <v>17.0593</v>
      </c>
      <c r="G323" s="24"/>
      <c r="H323" s="36"/>
    </row>
    <row r="324" spans="1:8" ht="12.75" customHeight="1">
      <c r="A324" s="22">
        <v>42632</v>
      </c>
      <c r="B324" s="22"/>
      <c r="C324" s="25">
        <f>ROUND(16.4699890142814,4)</f>
        <v>16.47</v>
      </c>
      <c r="D324" s="25">
        <f>F324</f>
        <v>17.4812</v>
      </c>
      <c r="E324" s="25">
        <f>F324</f>
        <v>17.4812</v>
      </c>
      <c r="F324" s="25">
        <f>ROUND(17.4812,4)</f>
        <v>17.4812</v>
      </c>
      <c r="G324" s="24"/>
      <c r="H324" s="36"/>
    </row>
    <row r="325" spans="1:8" ht="12.75" customHeight="1">
      <c r="A325" s="22">
        <v>42723</v>
      </c>
      <c r="B325" s="22"/>
      <c r="C325" s="25">
        <f>ROUND(16.4699890142814,4)</f>
        <v>16.47</v>
      </c>
      <c r="D325" s="25">
        <f>F325</f>
        <v>17.8991</v>
      </c>
      <c r="E325" s="25">
        <f>F325</f>
        <v>17.8991</v>
      </c>
      <c r="F325" s="25">
        <f>ROUND(17.8991,4)</f>
        <v>17.8991</v>
      </c>
      <c r="G325" s="24"/>
      <c r="H325" s="36"/>
    </row>
    <row r="326" spans="1:8" ht="12.75" customHeight="1">
      <c r="A326" s="22">
        <v>42807</v>
      </c>
      <c r="B326" s="22"/>
      <c r="C326" s="25">
        <f>ROUND(16.4699890142814,4)</f>
        <v>16.47</v>
      </c>
      <c r="D326" s="25">
        <f>F326</f>
        <v>18.1878</v>
      </c>
      <c r="E326" s="25">
        <f>F326</f>
        <v>18.1878</v>
      </c>
      <c r="F326" s="25">
        <f>ROUND(18.1878,4)</f>
        <v>18.1878</v>
      </c>
      <c r="G326" s="24"/>
      <c r="H326" s="36"/>
    </row>
    <row r="327" spans="1:8" ht="12.75" customHeight="1">
      <c r="A327" s="22" t="s">
        <v>72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42443</v>
      </c>
      <c r="B328" s="22"/>
      <c r="C328" s="25">
        <f>ROUND(23.75421256,4)</f>
        <v>23.7542</v>
      </c>
      <c r="D328" s="25">
        <f>F328</f>
        <v>24.0179</v>
      </c>
      <c r="E328" s="25">
        <f>F328</f>
        <v>24.0179</v>
      </c>
      <c r="F328" s="25">
        <f>ROUND(24.0179,4)</f>
        <v>24.0179</v>
      </c>
      <c r="G328" s="24"/>
      <c r="H328" s="36"/>
    </row>
    <row r="329" spans="1:8" ht="12.75" customHeight="1">
      <c r="A329" s="22">
        <v>42534</v>
      </c>
      <c r="B329" s="22"/>
      <c r="C329" s="25">
        <f>ROUND(23.75421256,4)</f>
        <v>23.7542</v>
      </c>
      <c r="D329" s="25">
        <f>F329</f>
        <v>24.447</v>
      </c>
      <c r="E329" s="25">
        <f>F329</f>
        <v>24.447</v>
      </c>
      <c r="F329" s="25">
        <f>ROUND(24.447,4)</f>
        <v>24.447</v>
      </c>
      <c r="G329" s="24"/>
      <c r="H329" s="36"/>
    </row>
    <row r="330" spans="1:8" ht="12.75" customHeight="1">
      <c r="A330" s="22">
        <v>42632</v>
      </c>
      <c r="B330" s="22"/>
      <c r="C330" s="25">
        <f>ROUND(23.75421256,4)</f>
        <v>23.7542</v>
      </c>
      <c r="D330" s="25">
        <f>F330</f>
        <v>24.9355</v>
      </c>
      <c r="E330" s="25">
        <f>F330</f>
        <v>24.9355</v>
      </c>
      <c r="F330" s="25">
        <f>ROUND(24.9355,4)</f>
        <v>24.9355</v>
      </c>
      <c r="G330" s="24"/>
      <c r="H330" s="36"/>
    </row>
    <row r="331" spans="1:8" ht="12.75" customHeight="1">
      <c r="A331" s="22">
        <v>42723</v>
      </c>
      <c r="B331" s="22"/>
      <c r="C331" s="25">
        <f>ROUND(23.75421256,4)</f>
        <v>23.7542</v>
      </c>
      <c r="D331" s="25">
        <f>F331</f>
        <v>25.4157</v>
      </c>
      <c r="E331" s="25">
        <f>F331</f>
        <v>25.4157</v>
      </c>
      <c r="F331" s="25">
        <f>ROUND(25.4157,4)</f>
        <v>25.4157</v>
      </c>
      <c r="G331" s="24"/>
      <c r="H331" s="36"/>
    </row>
    <row r="332" spans="1:8" ht="12.75" customHeight="1">
      <c r="A332" s="22">
        <v>42807</v>
      </c>
      <c r="B332" s="22"/>
      <c r="C332" s="25">
        <f>ROUND(23.75421256,4)</f>
        <v>23.7542</v>
      </c>
      <c r="D332" s="25">
        <f>F332</f>
        <v>25.7574</v>
      </c>
      <c r="E332" s="25">
        <f>F332</f>
        <v>25.7574</v>
      </c>
      <c r="F332" s="25">
        <f>ROUND(25.7574,4)</f>
        <v>25.7574</v>
      </c>
      <c r="G332" s="24"/>
      <c r="H332" s="36"/>
    </row>
    <row r="333" spans="1:8" ht="12.75" customHeight="1">
      <c r="A333" s="22">
        <v>42905</v>
      </c>
      <c r="B333" s="22"/>
      <c r="C333" s="25">
        <f>ROUND(23.75421256,4)</f>
        <v>23.7542</v>
      </c>
      <c r="D333" s="25">
        <f>F333</f>
        <v>26.0875</v>
      </c>
      <c r="E333" s="25">
        <f>F333</f>
        <v>26.0875</v>
      </c>
      <c r="F333" s="25">
        <f>ROUND(26.0875,4)</f>
        <v>26.0875</v>
      </c>
      <c r="G333" s="24"/>
      <c r="H333" s="36"/>
    </row>
    <row r="334" spans="1:8" ht="12.75" customHeight="1">
      <c r="A334" s="22" t="s">
        <v>73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42443</v>
      </c>
      <c r="B335" s="22"/>
      <c r="C335" s="28">
        <f>ROUND(0.139970548418993,6)</f>
        <v>0.139971</v>
      </c>
      <c r="D335" s="28">
        <f>F335</f>
        <v>0.141683</v>
      </c>
      <c r="E335" s="28">
        <f>F335</f>
        <v>0.141683</v>
      </c>
      <c r="F335" s="28">
        <f>ROUND(0.141683,6)</f>
        <v>0.141683</v>
      </c>
      <c r="G335" s="24"/>
      <c r="H335" s="36"/>
    </row>
    <row r="336" spans="1:8" ht="12.75" customHeight="1">
      <c r="A336" s="22">
        <v>42534</v>
      </c>
      <c r="B336" s="22"/>
      <c r="C336" s="28">
        <f>ROUND(0.139970548418993,6)</f>
        <v>0.139971</v>
      </c>
      <c r="D336" s="28">
        <f>F336</f>
        <v>0.144557</v>
      </c>
      <c r="E336" s="28">
        <f>F336</f>
        <v>0.144557</v>
      </c>
      <c r="F336" s="28">
        <f>ROUND(0.144557,6)</f>
        <v>0.144557</v>
      </c>
      <c r="G336" s="24"/>
      <c r="H336" s="36"/>
    </row>
    <row r="337" spans="1:8" ht="12.75" customHeight="1">
      <c r="A337" s="22">
        <v>42632</v>
      </c>
      <c r="B337" s="22"/>
      <c r="C337" s="28">
        <f>ROUND(0.139970548418993,6)</f>
        <v>0.139971</v>
      </c>
      <c r="D337" s="28">
        <f>F337</f>
        <v>0.147854</v>
      </c>
      <c r="E337" s="28">
        <f>F337</f>
        <v>0.147854</v>
      </c>
      <c r="F337" s="28">
        <f>ROUND(0.147854,6)</f>
        <v>0.147854</v>
      </c>
      <c r="G337" s="24"/>
      <c r="H337" s="36"/>
    </row>
    <row r="338" spans="1:8" ht="12.75" customHeight="1">
      <c r="A338" s="22">
        <v>42723</v>
      </c>
      <c r="B338" s="22"/>
      <c r="C338" s="28">
        <f>ROUND(0.139970548418993,6)</f>
        <v>0.139971</v>
      </c>
      <c r="D338" s="28">
        <f>F338</f>
        <v>0.151131</v>
      </c>
      <c r="E338" s="28">
        <f>F338</f>
        <v>0.151131</v>
      </c>
      <c r="F338" s="28">
        <f>ROUND(0.151131,6)</f>
        <v>0.151131</v>
      </c>
      <c r="G338" s="24"/>
      <c r="H338" s="36"/>
    </row>
    <row r="339" spans="1:8" ht="12.75" customHeight="1">
      <c r="A339" s="22">
        <v>42807</v>
      </c>
      <c r="B339" s="22"/>
      <c r="C339" s="28">
        <f>ROUND(0.139970548418993,6)</f>
        <v>0.139971</v>
      </c>
      <c r="D339" s="28">
        <f>F339</f>
        <v>0.153679</v>
      </c>
      <c r="E339" s="28">
        <f>F339</f>
        <v>0.153679</v>
      </c>
      <c r="F339" s="28">
        <f>ROUND(0.153679,6)</f>
        <v>0.153679</v>
      </c>
      <c r="G339" s="24"/>
      <c r="H339" s="36"/>
    </row>
    <row r="340" spans="1:8" ht="12.75" customHeight="1">
      <c r="A340" s="22" t="s">
        <v>74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42443</v>
      </c>
      <c r="B341" s="22"/>
      <c r="C341" s="25">
        <f>ROUND(0.161147184560889,4)</f>
        <v>0.1611</v>
      </c>
      <c r="D341" s="25">
        <f>F341</f>
        <v>0.1609</v>
      </c>
      <c r="E341" s="25">
        <f>F341</f>
        <v>0.1609</v>
      </c>
      <c r="F341" s="25">
        <f>ROUND(0.1609,4)</f>
        <v>0.1609</v>
      </c>
      <c r="G341" s="24"/>
      <c r="H341" s="36"/>
    </row>
    <row r="342" spans="1:8" ht="12.75" customHeight="1">
      <c r="A342" s="22">
        <v>42534</v>
      </c>
      <c r="B342" s="22"/>
      <c r="C342" s="25">
        <f>ROUND(0.161147184560889,4)</f>
        <v>0.1611</v>
      </c>
      <c r="D342" s="25">
        <f>F342</f>
        <v>0.158</v>
      </c>
      <c r="E342" s="25">
        <f>F342</f>
        <v>0.158</v>
      </c>
      <c r="F342" s="25">
        <f>ROUND(0.158,4)</f>
        <v>0.158</v>
      </c>
      <c r="G342" s="24"/>
      <c r="H342" s="36"/>
    </row>
    <row r="343" spans="1:8" ht="12.75" customHeight="1">
      <c r="A343" s="22">
        <v>42632</v>
      </c>
      <c r="B343" s="22"/>
      <c r="C343" s="25">
        <f>ROUND(0.161147184560889,4)</f>
        <v>0.1611</v>
      </c>
      <c r="D343" s="25">
        <f>F343</f>
        <v>0.1598</v>
      </c>
      <c r="E343" s="25">
        <f>F343</f>
        <v>0.1598</v>
      </c>
      <c r="F343" s="25">
        <f>ROUND(0.1598,4)</f>
        <v>0.1598</v>
      </c>
      <c r="G343" s="24"/>
      <c r="H343" s="36"/>
    </row>
    <row r="344" spans="1:8" ht="12.75" customHeight="1">
      <c r="A344" s="22">
        <v>42723</v>
      </c>
      <c r="B344" s="22"/>
      <c r="C344" s="25">
        <f>ROUND(0.161147184560889,4)</f>
        <v>0.1611</v>
      </c>
      <c r="D344" s="25">
        <f>F344</f>
        <v>0.1589</v>
      </c>
      <c r="E344" s="25">
        <f>F344</f>
        <v>0.1589</v>
      </c>
      <c r="F344" s="25">
        <f>ROUND(0.1589,4)</f>
        <v>0.1589</v>
      </c>
      <c r="G344" s="24"/>
      <c r="H344" s="36"/>
    </row>
    <row r="345" spans="1:8" ht="12.75" customHeight="1">
      <c r="A345" s="22" t="s">
        <v>75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42443</v>
      </c>
      <c r="B346" s="22"/>
      <c r="C346" s="25">
        <f>ROUND(0.0828505400653102,4)</f>
        <v>0.0829</v>
      </c>
      <c r="D346" s="25">
        <f>F346</f>
        <v>0.0701</v>
      </c>
      <c r="E346" s="25">
        <f>F346</f>
        <v>0.0701</v>
      </c>
      <c r="F346" s="25">
        <f>ROUND(0.0701,4)</f>
        <v>0.0701</v>
      </c>
      <c r="G346" s="24"/>
      <c r="H346" s="36"/>
    </row>
    <row r="347" spans="1:8" ht="12.75" customHeight="1">
      <c r="A347" s="22">
        <v>42534</v>
      </c>
      <c r="B347" s="22"/>
      <c r="C347" s="25">
        <f>ROUND(0.0828505400653102,4)</f>
        <v>0.0829</v>
      </c>
      <c r="D347" s="25">
        <f>F347</f>
        <v>0.0652</v>
      </c>
      <c r="E347" s="25">
        <f>F347</f>
        <v>0.0652</v>
      </c>
      <c r="F347" s="25">
        <f>ROUND(0.0652,4)</f>
        <v>0.0652</v>
      </c>
      <c r="G347" s="24"/>
      <c r="H347" s="36"/>
    </row>
    <row r="348" spans="1:8" ht="12.75" customHeight="1">
      <c r="A348" s="22">
        <v>42632</v>
      </c>
      <c r="B348" s="22"/>
      <c r="C348" s="25">
        <f>ROUND(0.0828505400653102,4)</f>
        <v>0.0829</v>
      </c>
      <c r="D348" s="25">
        <f>F348</f>
        <v>0.0635</v>
      </c>
      <c r="E348" s="25">
        <f>F348</f>
        <v>0.0635</v>
      </c>
      <c r="F348" s="25">
        <f>ROUND(0.0635,4)</f>
        <v>0.0635</v>
      </c>
      <c r="G348" s="24"/>
      <c r="H348" s="36"/>
    </row>
    <row r="349" spans="1:8" ht="12.75" customHeight="1">
      <c r="A349" s="22">
        <v>42723</v>
      </c>
      <c r="B349" s="22"/>
      <c r="C349" s="25">
        <f>ROUND(0.0828505400653102,4)</f>
        <v>0.0829</v>
      </c>
      <c r="D349" s="25">
        <f>F349</f>
        <v>0.0624</v>
      </c>
      <c r="E349" s="25">
        <f>F349</f>
        <v>0.0624</v>
      </c>
      <c r="F349" s="25">
        <f>ROUND(0.0624,4)</f>
        <v>0.0624</v>
      </c>
      <c r="G349" s="24"/>
      <c r="H349" s="36"/>
    </row>
    <row r="350" spans="1:8" ht="12.75" customHeight="1">
      <c r="A350" s="22">
        <v>42807</v>
      </c>
      <c r="B350" s="22"/>
      <c r="C350" s="25">
        <f>ROUND(0.0828505400653102,4)</f>
        <v>0.0829</v>
      </c>
      <c r="D350" s="25">
        <f>F350</f>
        <v>0.0613</v>
      </c>
      <c r="E350" s="25">
        <f>F350</f>
        <v>0.0613</v>
      </c>
      <c r="F350" s="25">
        <f>ROUND(0.0613,4)</f>
        <v>0.0613</v>
      </c>
      <c r="G350" s="24"/>
      <c r="H350" s="36"/>
    </row>
    <row r="351" spans="1:8" ht="12.75" customHeight="1">
      <c r="A351" s="22" t="s">
        <v>76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5">
        <f>ROUND(10.79691958,4)</f>
        <v>10.7969</v>
      </c>
      <c r="D352" s="25">
        <f>F352</f>
        <v>10.8764</v>
      </c>
      <c r="E352" s="25">
        <f>F352</f>
        <v>10.8764</v>
      </c>
      <c r="F352" s="25">
        <f>ROUND(10.8764,4)</f>
        <v>10.8764</v>
      </c>
      <c r="G352" s="24"/>
      <c r="H352" s="36"/>
    </row>
    <row r="353" spans="1:8" ht="12.75" customHeight="1">
      <c r="A353" s="22">
        <v>42534</v>
      </c>
      <c r="B353" s="22"/>
      <c r="C353" s="25">
        <f>ROUND(10.79691958,4)</f>
        <v>10.7969</v>
      </c>
      <c r="D353" s="25">
        <f>F353</f>
        <v>11.0089</v>
      </c>
      <c r="E353" s="25">
        <f>F353</f>
        <v>11.0089</v>
      </c>
      <c r="F353" s="25">
        <f>ROUND(11.0089,4)</f>
        <v>11.0089</v>
      </c>
      <c r="G353" s="24"/>
      <c r="H353" s="36"/>
    </row>
    <row r="354" spans="1:8" ht="12.75" customHeight="1">
      <c r="A354" s="22">
        <v>42632</v>
      </c>
      <c r="B354" s="22"/>
      <c r="C354" s="25">
        <f>ROUND(10.79691958,4)</f>
        <v>10.7969</v>
      </c>
      <c r="D354" s="25">
        <f>F354</f>
        <v>11.1623</v>
      </c>
      <c r="E354" s="25">
        <f>F354</f>
        <v>11.1623</v>
      </c>
      <c r="F354" s="25">
        <f>ROUND(11.1623,4)</f>
        <v>11.1623</v>
      </c>
      <c r="G354" s="24"/>
      <c r="H354" s="36"/>
    </row>
    <row r="355" spans="1:8" ht="12.75" customHeight="1">
      <c r="A355" s="22">
        <v>42723</v>
      </c>
      <c r="B355" s="22"/>
      <c r="C355" s="25">
        <f>ROUND(10.79691958,4)</f>
        <v>10.7969</v>
      </c>
      <c r="D355" s="25">
        <f>F355</f>
        <v>11.3142</v>
      </c>
      <c r="E355" s="25">
        <f>F355</f>
        <v>11.3142</v>
      </c>
      <c r="F355" s="25">
        <f>ROUND(11.3142,4)</f>
        <v>11.3142</v>
      </c>
      <c r="G355" s="24"/>
      <c r="H355" s="36"/>
    </row>
    <row r="356" spans="1:8" ht="12.75" customHeight="1">
      <c r="A356" s="22" t="s">
        <v>77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5">
        <f>ROUND(11.4858615406045,4)</f>
        <v>11.4859</v>
      </c>
      <c r="D357" s="25">
        <f>F357</f>
        <v>11.5875</v>
      </c>
      <c r="E357" s="25">
        <f>F357</f>
        <v>11.5875</v>
      </c>
      <c r="F357" s="25">
        <f>ROUND(11.5875,4)</f>
        <v>11.5875</v>
      </c>
      <c r="G357" s="24"/>
      <c r="H357" s="36"/>
    </row>
    <row r="358" spans="1:8" ht="12.75" customHeight="1">
      <c r="A358" s="22">
        <v>42534</v>
      </c>
      <c r="B358" s="22"/>
      <c r="C358" s="25">
        <f>ROUND(11.4858615406045,4)</f>
        <v>11.4859</v>
      </c>
      <c r="D358" s="25">
        <f>F358</f>
        <v>11.7579</v>
      </c>
      <c r="E358" s="25">
        <f>F358</f>
        <v>11.7579</v>
      </c>
      <c r="F358" s="25">
        <f>ROUND(11.7579,4)</f>
        <v>11.7579</v>
      </c>
      <c r="G358" s="24"/>
      <c r="H358" s="36"/>
    </row>
    <row r="359" spans="1:8" ht="12.75" customHeight="1">
      <c r="A359" s="22">
        <v>42632</v>
      </c>
      <c r="B359" s="22"/>
      <c r="C359" s="25">
        <f>ROUND(11.4858615406045,4)</f>
        <v>11.4859</v>
      </c>
      <c r="D359" s="25">
        <f>F359</f>
        <v>11.9527</v>
      </c>
      <c r="E359" s="25">
        <f>F359</f>
        <v>11.9527</v>
      </c>
      <c r="F359" s="25">
        <f>ROUND(11.9527,4)</f>
        <v>11.9527</v>
      </c>
      <c r="G359" s="24"/>
      <c r="H359" s="36"/>
    </row>
    <row r="360" spans="1:8" ht="12.75" customHeight="1">
      <c r="A360" s="22" t="s">
        <v>78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42443</v>
      </c>
      <c r="B361" s="22"/>
      <c r="C361" s="25">
        <f>ROUND(5.44576164844962,4)</f>
        <v>5.4458</v>
      </c>
      <c r="D361" s="25">
        <f>F361</f>
        <v>5.4119</v>
      </c>
      <c r="E361" s="25">
        <f>F361</f>
        <v>5.4119</v>
      </c>
      <c r="F361" s="25">
        <f>ROUND(5.4119,4)</f>
        <v>5.4119</v>
      </c>
      <c r="G361" s="24"/>
      <c r="H361" s="36"/>
    </row>
    <row r="362" spans="1:8" ht="12.75" customHeight="1">
      <c r="A362" s="22">
        <v>42534</v>
      </c>
      <c r="B362" s="22"/>
      <c r="C362" s="25">
        <f>ROUND(5.44576164844962,4)</f>
        <v>5.4458</v>
      </c>
      <c r="D362" s="25">
        <f>F362</f>
        <v>5.3709</v>
      </c>
      <c r="E362" s="25">
        <f>F362</f>
        <v>5.3709</v>
      </c>
      <c r="F362" s="25">
        <f>ROUND(5.3709,4)</f>
        <v>5.3709</v>
      </c>
      <c r="G362" s="24"/>
      <c r="H362" s="36"/>
    </row>
    <row r="363" spans="1:8" ht="12.75" customHeight="1">
      <c r="A363" s="22">
        <v>42632</v>
      </c>
      <c r="B363" s="22"/>
      <c r="C363" s="25">
        <f>ROUND(5.44576164844962,4)</f>
        <v>5.4458</v>
      </c>
      <c r="D363" s="25">
        <f>F363</f>
        <v>5.3254</v>
      </c>
      <c r="E363" s="25">
        <f>F363</f>
        <v>5.3254</v>
      </c>
      <c r="F363" s="25">
        <f>ROUND(5.3254,4)</f>
        <v>5.3254</v>
      </c>
      <c r="G363" s="24"/>
      <c r="H363" s="36"/>
    </row>
    <row r="364" spans="1:8" ht="12.75" customHeight="1">
      <c r="A364" s="22" t="s">
        <v>79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42443</v>
      </c>
      <c r="B365" s="22"/>
      <c r="C365" s="25">
        <f>ROUND(16.4914,4)</f>
        <v>16.4914</v>
      </c>
      <c r="D365" s="25">
        <f>F365</f>
        <v>16.6738</v>
      </c>
      <c r="E365" s="25">
        <f>F365</f>
        <v>16.6738</v>
      </c>
      <c r="F365" s="25">
        <f>ROUND(16.6738,4)</f>
        <v>16.6738</v>
      </c>
      <c r="G365" s="24"/>
      <c r="H365" s="36"/>
    </row>
    <row r="366" spans="1:8" ht="12.75" customHeight="1">
      <c r="A366" s="22">
        <v>42534</v>
      </c>
      <c r="B366" s="22"/>
      <c r="C366" s="25">
        <f>ROUND(16.4914,4)</f>
        <v>16.4914</v>
      </c>
      <c r="D366" s="25">
        <f>F366</f>
        <v>16.9644</v>
      </c>
      <c r="E366" s="25">
        <f>F366</f>
        <v>16.9644</v>
      </c>
      <c r="F366" s="25">
        <f>ROUND(16.9644,4)</f>
        <v>16.9644</v>
      </c>
      <c r="G366" s="24"/>
      <c r="H366" s="36"/>
    </row>
    <row r="367" spans="1:8" ht="12.75" customHeight="1">
      <c r="A367" s="22">
        <v>42632</v>
      </c>
      <c r="B367" s="22"/>
      <c r="C367" s="25">
        <f>ROUND(16.4914,4)</f>
        <v>16.4914</v>
      </c>
      <c r="D367" s="25">
        <f>F367</f>
        <v>17.2898</v>
      </c>
      <c r="E367" s="25">
        <f>F367</f>
        <v>17.2898</v>
      </c>
      <c r="F367" s="25">
        <f>ROUND(17.2898,4)</f>
        <v>17.2898</v>
      </c>
      <c r="G367" s="24"/>
      <c r="H367" s="36"/>
    </row>
    <row r="368" spans="1:8" ht="12.75" customHeight="1">
      <c r="A368" s="22">
        <v>42723</v>
      </c>
      <c r="B368" s="22"/>
      <c r="C368" s="25">
        <f>ROUND(16.4914,4)</f>
        <v>16.4914</v>
      </c>
      <c r="D368" s="25">
        <f>F368</f>
        <v>17.6069</v>
      </c>
      <c r="E368" s="25">
        <f>F368</f>
        <v>17.6069</v>
      </c>
      <c r="F368" s="25">
        <f>ROUND(17.6069,4)</f>
        <v>17.6069</v>
      </c>
      <c r="G368" s="24"/>
      <c r="H368" s="36"/>
    </row>
    <row r="369" spans="1:8" ht="12.75" customHeight="1">
      <c r="A369" s="22">
        <v>42807</v>
      </c>
      <c r="B369" s="22"/>
      <c r="C369" s="25">
        <f>ROUND(16.4914,4)</f>
        <v>16.4914</v>
      </c>
      <c r="D369" s="25">
        <f>F369</f>
        <v>17.8268</v>
      </c>
      <c r="E369" s="25">
        <f>F369</f>
        <v>17.8268</v>
      </c>
      <c r="F369" s="25">
        <f>ROUND(17.8268,4)</f>
        <v>17.8268</v>
      </c>
      <c r="G369" s="24"/>
      <c r="H369" s="36"/>
    </row>
    <row r="370" spans="1:8" ht="12.75" customHeight="1">
      <c r="A370" s="22" t="s">
        <v>80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42443</v>
      </c>
      <c r="B371" s="22"/>
      <c r="C371" s="25">
        <f>ROUND(16.4914,4)</f>
        <v>16.4914</v>
      </c>
      <c r="D371" s="25">
        <f>F371</f>
        <v>16.6738</v>
      </c>
      <c r="E371" s="25">
        <f>F371</f>
        <v>16.6738</v>
      </c>
      <c r="F371" s="25">
        <f>ROUND(16.6738,4)</f>
        <v>16.6738</v>
      </c>
      <c r="G371" s="24"/>
      <c r="H371" s="36"/>
    </row>
    <row r="372" spans="1:8" ht="12.75" customHeight="1">
      <c r="A372" s="22">
        <v>42534</v>
      </c>
      <c r="B372" s="22"/>
      <c r="C372" s="25">
        <f>ROUND(16.4914,4)</f>
        <v>16.4914</v>
      </c>
      <c r="D372" s="25">
        <f>F372</f>
        <v>16.9644</v>
      </c>
      <c r="E372" s="25">
        <f>F372</f>
        <v>16.9644</v>
      </c>
      <c r="F372" s="25">
        <f>ROUND(16.9644,4)</f>
        <v>16.9644</v>
      </c>
      <c r="G372" s="24"/>
      <c r="H372" s="36"/>
    </row>
    <row r="373" spans="1:8" ht="12.75" customHeight="1">
      <c r="A373" s="22">
        <v>42632</v>
      </c>
      <c r="B373" s="22"/>
      <c r="C373" s="25">
        <f>ROUND(16.4914,4)</f>
        <v>16.4914</v>
      </c>
      <c r="D373" s="25">
        <f>F373</f>
        <v>17.2898</v>
      </c>
      <c r="E373" s="25">
        <f>F373</f>
        <v>17.2898</v>
      </c>
      <c r="F373" s="25">
        <f>ROUND(17.2898,4)</f>
        <v>17.2898</v>
      </c>
      <c r="G373" s="24"/>
      <c r="H373" s="36"/>
    </row>
    <row r="374" spans="1:8" ht="12.75" customHeight="1">
      <c r="A374" s="22">
        <v>42723</v>
      </c>
      <c r="B374" s="22"/>
      <c r="C374" s="25">
        <f>ROUND(16.4914,4)</f>
        <v>16.4914</v>
      </c>
      <c r="D374" s="25">
        <f>F374</f>
        <v>17.6069</v>
      </c>
      <c r="E374" s="25">
        <f>F374</f>
        <v>17.6069</v>
      </c>
      <c r="F374" s="25">
        <f>ROUND(17.6069,4)</f>
        <v>17.6069</v>
      </c>
      <c r="G374" s="24"/>
      <c r="H374" s="36"/>
    </row>
    <row r="375" spans="1:8" ht="12.75" customHeight="1">
      <c r="A375" s="22">
        <v>42807</v>
      </c>
      <c r="B375" s="22"/>
      <c r="C375" s="25">
        <f>ROUND(16.4914,4)</f>
        <v>16.4914</v>
      </c>
      <c r="D375" s="25">
        <f>F375</f>
        <v>17.8268</v>
      </c>
      <c r="E375" s="25">
        <f>F375</f>
        <v>17.8268</v>
      </c>
      <c r="F375" s="25">
        <f>ROUND(17.8268,4)</f>
        <v>17.8268</v>
      </c>
      <c r="G375" s="24"/>
      <c r="H375" s="36"/>
    </row>
    <row r="376" spans="1:8" ht="12.75" customHeight="1">
      <c r="A376" s="22">
        <v>42905</v>
      </c>
      <c r="B376" s="22"/>
      <c r="C376" s="25">
        <f>ROUND(16.4914,4)</f>
        <v>16.4914</v>
      </c>
      <c r="D376" s="25">
        <f>F376</f>
        <v>18.0364</v>
      </c>
      <c r="E376" s="25">
        <f>F376</f>
        <v>18.0364</v>
      </c>
      <c r="F376" s="25">
        <f>ROUND(18.0364,4)</f>
        <v>18.0364</v>
      </c>
      <c r="G376" s="24"/>
      <c r="H376" s="36"/>
    </row>
    <row r="377" spans="1:8" ht="12.75" customHeight="1">
      <c r="A377" s="22">
        <v>42996</v>
      </c>
      <c r="B377" s="22"/>
      <c r="C377" s="25">
        <f>ROUND(16.4914,4)</f>
        <v>16.4914</v>
      </c>
      <c r="D377" s="25">
        <f>F377</f>
        <v>18.2309</v>
      </c>
      <c r="E377" s="25">
        <f>F377</f>
        <v>18.2309</v>
      </c>
      <c r="F377" s="25">
        <f>ROUND(18.2309,4)</f>
        <v>18.2309</v>
      </c>
      <c r="G377" s="24"/>
      <c r="H377" s="36"/>
    </row>
    <row r="378" spans="1:8" ht="12.75" customHeight="1">
      <c r="A378" s="22">
        <v>43087</v>
      </c>
      <c r="B378" s="22"/>
      <c r="C378" s="25">
        <f>ROUND(16.4914,4)</f>
        <v>16.4914</v>
      </c>
      <c r="D378" s="25">
        <f>F378</f>
        <v>18.4255</v>
      </c>
      <c r="E378" s="25">
        <f>F378</f>
        <v>18.4255</v>
      </c>
      <c r="F378" s="25">
        <f>ROUND(18.4255,4)</f>
        <v>18.4255</v>
      </c>
      <c r="G378" s="24"/>
      <c r="H378" s="36"/>
    </row>
    <row r="379" spans="1:8" ht="12.75" customHeight="1">
      <c r="A379" s="22">
        <v>43175</v>
      </c>
      <c r="B379" s="22"/>
      <c r="C379" s="25">
        <f>ROUND(16.4914,4)</f>
        <v>16.4914</v>
      </c>
      <c r="D379" s="25">
        <f>F379</f>
        <v>18.6739</v>
      </c>
      <c r="E379" s="25">
        <f>F379</f>
        <v>18.6739</v>
      </c>
      <c r="F379" s="25">
        <f>ROUND(18.6739,4)</f>
        <v>18.6739</v>
      </c>
      <c r="G379" s="24"/>
      <c r="H379" s="36"/>
    </row>
    <row r="380" spans="1:8" ht="12.75" customHeight="1">
      <c r="A380" s="22">
        <v>43269</v>
      </c>
      <c r="B380" s="22"/>
      <c r="C380" s="25">
        <f>ROUND(16.4914,4)</f>
        <v>16.4914</v>
      </c>
      <c r="D380" s="25">
        <f>F380</f>
        <v>18.9709</v>
      </c>
      <c r="E380" s="25">
        <f>F380</f>
        <v>18.9709</v>
      </c>
      <c r="F380" s="25">
        <f>ROUND(18.9709,4)</f>
        <v>18.9709</v>
      </c>
      <c r="G380" s="24"/>
      <c r="H380" s="36"/>
    </row>
    <row r="381" spans="1:8" ht="12.75" customHeight="1">
      <c r="A381" s="22">
        <v>43360</v>
      </c>
      <c r="B381" s="22"/>
      <c r="C381" s="25">
        <f>ROUND(16.4914,4)</f>
        <v>16.4914</v>
      </c>
      <c r="D381" s="25">
        <f>F381</f>
        <v>19.2584</v>
      </c>
      <c r="E381" s="25">
        <f>F381</f>
        <v>19.2584</v>
      </c>
      <c r="F381" s="25">
        <f>ROUND(19.2584,4)</f>
        <v>19.2584</v>
      </c>
      <c r="G381" s="24"/>
      <c r="H381" s="36"/>
    </row>
    <row r="382" spans="1:8" ht="12.75" customHeight="1">
      <c r="A382" s="22">
        <v>43448</v>
      </c>
      <c r="B382" s="22"/>
      <c r="C382" s="25">
        <f>ROUND(16.4914,4)</f>
        <v>16.4914</v>
      </c>
      <c r="D382" s="25">
        <f>F382</f>
        <v>19.5365</v>
      </c>
      <c r="E382" s="25">
        <f>F382</f>
        <v>19.5365</v>
      </c>
      <c r="F382" s="25">
        <f>ROUND(19.5365,4)</f>
        <v>19.5365</v>
      </c>
      <c r="G382" s="24"/>
      <c r="H382" s="36"/>
    </row>
    <row r="383" spans="1:8" ht="12.75" customHeight="1">
      <c r="A383" s="22">
        <v>43542</v>
      </c>
      <c r="B383" s="22"/>
      <c r="C383" s="25">
        <f>ROUND(16.4914,4)</f>
        <v>16.4914</v>
      </c>
      <c r="D383" s="25">
        <f>F383</f>
        <v>19.8334</v>
      </c>
      <c r="E383" s="25">
        <f>F383</f>
        <v>19.8334</v>
      </c>
      <c r="F383" s="25">
        <f>ROUND(19.8334,4)</f>
        <v>19.8334</v>
      </c>
      <c r="G383" s="24"/>
      <c r="H383" s="36"/>
    </row>
    <row r="384" spans="1:8" ht="12.75" customHeight="1">
      <c r="A384" s="22" t="s">
        <v>81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42443</v>
      </c>
      <c r="B385" s="22"/>
      <c r="C385" s="25">
        <f>ROUND(1.48973803071364,4)</f>
        <v>1.4897</v>
      </c>
      <c r="D385" s="25">
        <f>F385</f>
        <v>1.4328</v>
      </c>
      <c r="E385" s="25">
        <f>F385</f>
        <v>1.4328</v>
      </c>
      <c r="F385" s="25">
        <f>ROUND(1.4328,4)</f>
        <v>1.4328</v>
      </c>
      <c r="G385" s="24"/>
      <c r="H385" s="36"/>
    </row>
    <row r="386" spans="1:8" ht="12.75" customHeight="1">
      <c r="A386" s="22">
        <v>42534</v>
      </c>
      <c r="B386" s="22"/>
      <c r="C386" s="25">
        <f>ROUND(1.48973803071364,4)</f>
        <v>1.4897</v>
      </c>
      <c r="D386" s="25">
        <f>F386</f>
        <v>1.3836</v>
      </c>
      <c r="E386" s="25">
        <f>F386</f>
        <v>1.3836</v>
      </c>
      <c r="F386" s="25">
        <f>ROUND(1.3836,4)</f>
        <v>1.3836</v>
      </c>
      <c r="G386" s="24"/>
      <c r="H386" s="36"/>
    </row>
    <row r="387" spans="1:8" ht="12.75" customHeight="1">
      <c r="A387" s="22">
        <v>42632</v>
      </c>
      <c r="B387" s="22"/>
      <c r="C387" s="25">
        <f>ROUND(1.48973803071364,4)</f>
        <v>1.4897</v>
      </c>
      <c r="D387" s="25">
        <f>F387</f>
        <v>1.2501</v>
      </c>
      <c r="E387" s="25">
        <f>F387</f>
        <v>1.2501</v>
      </c>
      <c r="F387" s="25">
        <f>ROUND(1.2501,4)</f>
        <v>1.2501</v>
      </c>
      <c r="G387" s="24"/>
      <c r="H387" s="36"/>
    </row>
    <row r="388" spans="1:8" ht="12.75" customHeight="1">
      <c r="A388" s="22">
        <v>42723</v>
      </c>
      <c r="B388" s="22"/>
      <c r="C388" s="25">
        <f>ROUND(1.48973803071364,4)</f>
        <v>1.4897</v>
      </c>
      <c r="D388" s="25">
        <f>F388</f>
        <v>1.2352</v>
      </c>
      <c r="E388" s="25">
        <f>F388</f>
        <v>1.2352</v>
      </c>
      <c r="F388" s="25">
        <f>ROUND(1.2352,4)</f>
        <v>1.2352</v>
      </c>
      <c r="G388" s="24"/>
      <c r="H388" s="36"/>
    </row>
    <row r="389" spans="1:8" ht="12.75" customHeight="1">
      <c r="A389" s="22" t="s">
        <v>82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42404</v>
      </c>
      <c r="B390" s="22"/>
      <c r="C390" s="27">
        <f>ROUND(502.476,3)</f>
        <v>502.476</v>
      </c>
      <c r="D390" s="27">
        <f>F390</f>
        <v>504.695</v>
      </c>
      <c r="E390" s="27">
        <f>F390</f>
        <v>504.695</v>
      </c>
      <c r="F390" s="27">
        <f>ROUND(504.695,3)</f>
        <v>504.695</v>
      </c>
      <c r="G390" s="24"/>
      <c r="H390" s="36"/>
    </row>
    <row r="391" spans="1:8" ht="12.75" customHeight="1">
      <c r="A391" s="22">
        <v>42495</v>
      </c>
      <c r="B391" s="22"/>
      <c r="C391" s="27">
        <f>ROUND(502.476,3)</f>
        <v>502.476</v>
      </c>
      <c r="D391" s="27">
        <f>F391</f>
        <v>513.768</v>
      </c>
      <c r="E391" s="27">
        <f>F391</f>
        <v>513.768</v>
      </c>
      <c r="F391" s="27">
        <f>ROUND(513.768,3)</f>
        <v>513.768</v>
      </c>
      <c r="G391" s="24"/>
      <c r="H391" s="36"/>
    </row>
    <row r="392" spans="1:8" ht="12.75" customHeight="1">
      <c r="A392" s="22">
        <v>42586</v>
      </c>
      <c r="B392" s="22"/>
      <c r="C392" s="27">
        <f>ROUND(502.476,3)</f>
        <v>502.476</v>
      </c>
      <c r="D392" s="27">
        <f>F392</f>
        <v>523.595</v>
      </c>
      <c r="E392" s="27">
        <f>F392</f>
        <v>523.595</v>
      </c>
      <c r="F392" s="27">
        <f>ROUND(523.595,3)</f>
        <v>523.595</v>
      </c>
      <c r="G392" s="24"/>
      <c r="H392" s="36"/>
    </row>
    <row r="393" spans="1:8" ht="12.75" customHeight="1">
      <c r="A393" s="22">
        <v>42677</v>
      </c>
      <c r="B393" s="22"/>
      <c r="C393" s="27">
        <f>ROUND(502.476,3)</f>
        <v>502.476</v>
      </c>
      <c r="D393" s="27">
        <f>F393</f>
        <v>534.152</v>
      </c>
      <c r="E393" s="27">
        <f>F393</f>
        <v>534.152</v>
      </c>
      <c r="F393" s="27">
        <f>ROUND(534.152,3)</f>
        <v>534.152</v>
      </c>
      <c r="G393" s="24"/>
      <c r="H393" s="36"/>
    </row>
    <row r="394" spans="1:8" ht="12.75" customHeight="1">
      <c r="A394" s="22" t="s">
        <v>83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42404</v>
      </c>
      <c r="B395" s="22"/>
      <c r="C395" s="27">
        <f>ROUND(451.343,3)</f>
        <v>451.343</v>
      </c>
      <c r="D395" s="27">
        <f>F395</f>
        <v>453.336</v>
      </c>
      <c r="E395" s="27">
        <f>F395</f>
        <v>453.336</v>
      </c>
      <c r="F395" s="27">
        <f>ROUND(453.336,3)</f>
        <v>453.336</v>
      </c>
      <c r="G395" s="24"/>
      <c r="H395" s="36"/>
    </row>
    <row r="396" spans="1:8" ht="12.75" customHeight="1">
      <c r="A396" s="22">
        <v>42495</v>
      </c>
      <c r="B396" s="22"/>
      <c r="C396" s="27">
        <f>ROUND(451.343,3)</f>
        <v>451.343</v>
      </c>
      <c r="D396" s="27">
        <f>F396</f>
        <v>461.486</v>
      </c>
      <c r="E396" s="27">
        <f>F396</f>
        <v>461.486</v>
      </c>
      <c r="F396" s="27">
        <f>ROUND(461.486,3)</f>
        <v>461.486</v>
      </c>
      <c r="G396" s="24"/>
      <c r="H396" s="36"/>
    </row>
    <row r="397" spans="1:8" ht="12.75" customHeight="1">
      <c r="A397" s="22">
        <v>42586</v>
      </c>
      <c r="B397" s="22"/>
      <c r="C397" s="27">
        <f>ROUND(451.343,3)</f>
        <v>451.343</v>
      </c>
      <c r="D397" s="27">
        <f>F397</f>
        <v>470.313</v>
      </c>
      <c r="E397" s="27">
        <f>F397</f>
        <v>470.313</v>
      </c>
      <c r="F397" s="27">
        <f>ROUND(470.313,3)</f>
        <v>470.313</v>
      </c>
      <c r="G397" s="24"/>
      <c r="H397" s="36"/>
    </row>
    <row r="398" spans="1:8" ht="12.75" customHeight="1">
      <c r="A398" s="22">
        <v>42677</v>
      </c>
      <c r="B398" s="22"/>
      <c r="C398" s="27">
        <f>ROUND(451.343,3)</f>
        <v>451.343</v>
      </c>
      <c r="D398" s="27">
        <f>F398</f>
        <v>479.796</v>
      </c>
      <c r="E398" s="27">
        <f>F398</f>
        <v>479.796</v>
      </c>
      <c r="F398" s="27">
        <f>ROUND(479.796,3)</f>
        <v>479.796</v>
      </c>
      <c r="G398" s="24"/>
      <c r="H398" s="36"/>
    </row>
    <row r="399" spans="1:8" ht="12.75" customHeight="1">
      <c r="A399" s="22" t="s">
        <v>84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42404</v>
      </c>
      <c r="B400" s="22"/>
      <c r="C400" s="27">
        <f>ROUND(513.835,3)</f>
        <v>513.835</v>
      </c>
      <c r="D400" s="27">
        <f>F400</f>
        <v>516.104</v>
      </c>
      <c r="E400" s="27">
        <f>F400</f>
        <v>516.104</v>
      </c>
      <c r="F400" s="27">
        <f>ROUND(516.104,3)</f>
        <v>516.104</v>
      </c>
      <c r="G400" s="24"/>
      <c r="H400" s="36"/>
    </row>
    <row r="401" spans="1:8" ht="12.75" customHeight="1">
      <c r="A401" s="22">
        <v>42495</v>
      </c>
      <c r="B401" s="22"/>
      <c r="C401" s="27">
        <f>ROUND(513.835,3)</f>
        <v>513.835</v>
      </c>
      <c r="D401" s="27">
        <f>F401</f>
        <v>525.382</v>
      </c>
      <c r="E401" s="27">
        <f>F401</f>
        <v>525.382</v>
      </c>
      <c r="F401" s="27">
        <f>ROUND(525.382,3)</f>
        <v>525.382</v>
      </c>
      <c r="G401" s="24"/>
      <c r="H401" s="36"/>
    </row>
    <row r="402" spans="1:8" ht="12.75" customHeight="1">
      <c r="A402" s="22">
        <v>42586</v>
      </c>
      <c r="B402" s="22"/>
      <c r="C402" s="27">
        <f>ROUND(513.835,3)</f>
        <v>513.835</v>
      </c>
      <c r="D402" s="27">
        <f>F402</f>
        <v>535.432</v>
      </c>
      <c r="E402" s="27">
        <f>F402</f>
        <v>535.432</v>
      </c>
      <c r="F402" s="27">
        <f>ROUND(535.432,3)</f>
        <v>535.432</v>
      </c>
      <c r="G402" s="24"/>
      <c r="H402" s="36"/>
    </row>
    <row r="403" spans="1:8" ht="12.75" customHeight="1">
      <c r="A403" s="22">
        <v>42677</v>
      </c>
      <c r="B403" s="22"/>
      <c r="C403" s="27">
        <f>ROUND(513.835,3)</f>
        <v>513.835</v>
      </c>
      <c r="D403" s="27">
        <f>F403</f>
        <v>546.227</v>
      </c>
      <c r="E403" s="27">
        <f>F403</f>
        <v>546.227</v>
      </c>
      <c r="F403" s="27">
        <f>ROUND(546.227,3)</f>
        <v>546.227</v>
      </c>
      <c r="G403" s="24"/>
      <c r="H403" s="36"/>
    </row>
    <row r="404" spans="1:8" ht="12.75" customHeight="1">
      <c r="A404" s="22" t="s">
        <v>85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42404</v>
      </c>
      <c r="B405" s="22"/>
      <c r="C405" s="27">
        <f>ROUND(466.811,3)</f>
        <v>466.811</v>
      </c>
      <c r="D405" s="27">
        <f>F405</f>
        <v>468.873</v>
      </c>
      <c r="E405" s="27">
        <f>F405</f>
        <v>468.873</v>
      </c>
      <c r="F405" s="27">
        <f>ROUND(468.873,3)</f>
        <v>468.873</v>
      </c>
      <c r="G405" s="24"/>
      <c r="H405" s="36"/>
    </row>
    <row r="406" spans="1:8" ht="12.75" customHeight="1">
      <c r="A406" s="22">
        <v>42495</v>
      </c>
      <c r="B406" s="22"/>
      <c r="C406" s="27">
        <f>ROUND(466.811,3)</f>
        <v>466.811</v>
      </c>
      <c r="D406" s="27">
        <f>F406</f>
        <v>477.301</v>
      </c>
      <c r="E406" s="27">
        <f>F406</f>
        <v>477.301</v>
      </c>
      <c r="F406" s="27">
        <f>ROUND(477.301,3)</f>
        <v>477.301</v>
      </c>
      <c r="G406" s="24"/>
      <c r="H406" s="36"/>
    </row>
    <row r="407" spans="1:8" ht="12.75" customHeight="1">
      <c r="A407" s="22">
        <v>42586</v>
      </c>
      <c r="B407" s="22"/>
      <c r="C407" s="27">
        <f>ROUND(466.811,3)</f>
        <v>466.811</v>
      </c>
      <c r="D407" s="27">
        <f>F407</f>
        <v>486.431</v>
      </c>
      <c r="E407" s="27">
        <f>F407</f>
        <v>486.431</v>
      </c>
      <c r="F407" s="27">
        <f>ROUND(486.431,3)</f>
        <v>486.431</v>
      </c>
      <c r="G407" s="24"/>
      <c r="H407" s="36"/>
    </row>
    <row r="408" spans="1:8" ht="12.75" customHeight="1">
      <c r="A408" s="22">
        <v>42677</v>
      </c>
      <c r="B408" s="22"/>
      <c r="C408" s="27">
        <f>ROUND(466.811,3)</f>
        <v>466.811</v>
      </c>
      <c r="D408" s="27">
        <f>F408</f>
        <v>496.239</v>
      </c>
      <c r="E408" s="27">
        <f>F408</f>
        <v>496.239</v>
      </c>
      <c r="F408" s="27">
        <f>ROUND(496.239,3)</f>
        <v>496.239</v>
      </c>
      <c r="G408" s="24"/>
      <c r="H408" s="36"/>
    </row>
    <row r="409" spans="1:8" ht="12.75" customHeight="1">
      <c r="A409" s="22" t="s">
        <v>86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42404</v>
      </c>
      <c r="B410" s="22"/>
      <c r="C410" s="27">
        <f>ROUND(231.910591504281,3)</f>
        <v>231.911</v>
      </c>
      <c r="D410" s="27">
        <f>F410</f>
        <v>232.935</v>
      </c>
      <c r="E410" s="27">
        <f>F410</f>
        <v>232.935</v>
      </c>
      <c r="F410" s="27">
        <f>ROUND(232.935,3)</f>
        <v>232.935</v>
      </c>
      <c r="G410" s="24"/>
      <c r="H410" s="36"/>
    </row>
    <row r="411" spans="1:8" ht="12.75" customHeight="1">
      <c r="A411" s="22">
        <v>42495</v>
      </c>
      <c r="B411" s="22"/>
      <c r="C411" s="27">
        <f>ROUND(231.910591504281,3)</f>
        <v>231.911</v>
      </c>
      <c r="D411" s="27">
        <f>F411</f>
        <v>237.086</v>
      </c>
      <c r="E411" s="27">
        <f>F411</f>
        <v>237.086</v>
      </c>
      <c r="F411" s="27">
        <f>ROUND(237.086,3)</f>
        <v>237.086</v>
      </c>
      <c r="G411" s="24"/>
      <c r="H411" s="36"/>
    </row>
    <row r="412" spans="1:8" ht="12.75" customHeight="1">
      <c r="A412" s="22">
        <v>42586</v>
      </c>
      <c r="B412" s="22"/>
      <c r="C412" s="27">
        <f>ROUND(231.910591504281,3)</f>
        <v>231.911</v>
      </c>
      <c r="D412" s="27">
        <f>F412</f>
        <v>241.614</v>
      </c>
      <c r="E412" s="27">
        <f>F412</f>
        <v>241.614</v>
      </c>
      <c r="F412" s="27">
        <f>ROUND(241.614,3)</f>
        <v>241.614</v>
      </c>
      <c r="G412" s="24"/>
      <c r="H412" s="36"/>
    </row>
    <row r="413" spans="1:8" ht="12.75" customHeight="1">
      <c r="A413" s="22">
        <v>42677</v>
      </c>
      <c r="B413" s="22"/>
      <c r="C413" s="27">
        <f>ROUND(231.910591504281,3)</f>
        <v>231.911</v>
      </c>
      <c r="D413" s="27">
        <f>F413</f>
        <v>246.467</v>
      </c>
      <c r="E413" s="27">
        <f>F413</f>
        <v>246.467</v>
      </c>
      <c r="F413" s="27">
        <f>ROUND(246.467,3)</f>
        <v>246.467</v>
      </c>
      <c r="G413" s="24"/>
      <c r="H413" s="36"/>
    </row>
    <row r="414" spans="1:8" ht="12.75" customHeight="1">
      <c r="A414" s="22" t="s">
        <v>87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42404</v>
      </c>
      <c r="B415" s="22"/>
      <c r="C415" s="27">
        <f>ROUND(628.467602449252,3)</f>
        <v>628.468</v>
      </c>
      <c r="D415" s="27">
        <f>F415</f>
        <v>631.31</v>
      </c>
      <c r="E415" s="27">
        <f>F415</f>
        <v>631.31</v>
      </c>
      <c r="F415" s="27">
        <f>ROUND(631.31,3)</f>
        <v>631.31</v>
      </c>
      <c r="G415" s="24"/>
      <c r="H415" s="36"/>
    </row>
    <row r="416" spans="1:8" ht="12.75" customHeight="1">
      <c r="A416" s="22">
        <v>42495</v>
      </c>
      <c r="B416" s="22"/>
      <c r="C416" s="27">
        <f>ROUND(628.467602449252,3)</f>
        <v>628.468</v>
      </c>
      <c r="D416" s="27">
        <f>F416</f>
        <v>642.055</v>
      </c>
      <c r="E416" s="27">
        <f>F416</f>
        <v>642.055</v>
      </c>
      <c r="F416" s="27">
        <f>ROUND(642.055,3)</f>
        <v>642.055</v>
      </c>
      <c r="G416" s="24"/>
      <c r="H416" s="36"/>
    </row>
    <row r="417" spans="1:8" ht="12.75" customHeight="1">
      <c r="A417" s="22">
        <v>42586</v>
      </c>
      <c r="B417" s="22"/>
      <c r="C417" s="27">
        <f>ROUND(628.467602449252,3)</f>
        <v>628.468</v>
      </c>
      <c r="D417" s="27">
        <f>F417</f>
        <v>653.779</v>
      </c>
      <c r="E417" s="27">
        <f>F417</f>
        <v>653.779</v>
      </c>
      <c r="F417" s="27">
        <f>ROUND(653.779,3)</f>
        <v>653.779</v>
      </c>
      <c r="G417" s="24"/>
      <c r="H417" s="36"/>
    </row>
    <row r="418" spans="1:8" ht="12.75" customHeight="1">
      <c r="A418" s="22">
        <v>42677</v>
      </c>
      <c r="B418" s="22"/>
      <c r="C418" s="27">
        <f>ROUND(628.467602449252,3)</f>
        <v>628.468</v>
      </c>
      <c r="D418" s="27">
        <f>F418</f>
        <v>665.425</v>
      </c>
      <c r="E418" s="27">
        <f>F418</f>
        <v>665.425</v>
      </c>
      <c r="F418" s="27">
        <f>ROUND(665.425,3)</f>
        <v>665.425</v>
      </c>
      <c r="G418" s="24"/>
      <c r="H418" s="36"/>
    </row>
    <row r="419" spans="1:8" ht="12.75" customHeight="1">
      <c r="A419" s="22" t="s">
        <v>88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42443</v>
      </c>
      <c r="B420" s="22"/>
      <c r="C420" s="24">
        <f>ROUND(28384.22,2)</f>
        <v>28384.22</v>
      </c>
      <c r="D420" s="24">
        <f>F420</f>
        <v>28597.41</v>
      </c>
      <c r="E420" s="24">
        <f>F420</f>
        <v>28597.41</v>
      </c>
      <c r="F420" s="24">
        <f>ROUND(28597.41,2)</f>
        <v>28597.41</v>
      </c>
      <c r="G420" s="24"/>
      <c r="H420" s="36"/>
    </row>
    <row r="421" spans="1:8" ht="12.75" customHeight="1">
      <c r="A421" s="22">
        <v>42534</v>
      </c>
      <c r="B421" s="22"/>
      <c r="C421" s="24">
        <f>ROUND(28384.22,2)</f>
        <v>28384.22</v>
      </c>
      <c r="D421" s="24">
        <f>F421</f>
        <v>29053.18</v>
      </c>
      <c r="E421" s="24">
        <f>F421</f>
        <v>29053.18</v>
      </c>
      <c r="F421" s="24">
        <f>ROUND(29053.18,2)</f>
        <v>29053.18</v>
      </c>
      <c r="G421" s="24"/>
      <c r="H421" s="36"/>
    </row>
    <row r="422" spans="1:8" ht="12.75" customHeight="1">
      <c r="A422" s="22">
        <v>42632</v>
      </c>
      <c r="B422" s="22"/>
      <c r="C422" s="24">
        <f>ROUND(28384.22,2)</f>
        <v>28384.22</v>
      </c>
      <c r="D422" s="24">
        <f>F422</f>
        <v>29603.27</v>
      </c>
      <c r="E422" s="24">
        <f>F422</f>
        <v>29603.27</v>
      </c>
      <c r="F422" s="24">
        <f>ROUND(29603.27,2)</f>
        <v>29603.27</v>
      </c>
      <c r="G422" s="24"/>
      <c r="H422" s="36"/>
    </row>
    <row r="423" spans="1:8" ht="12.75" customHeight="1">
      <c r="A423" s="22" t="s">
        <v>89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42389</v>
      </c>
      <c r="B424" s="22"/>
      <c r="C424" s="27">
        <f>ROUND(6.65,3)</f>
        <v>6.65</v>
      </c>
      <c r="D424" s="27">
        <f>ROUND(6.8,3)</f>
        <v>6.8</v>
      </c>
      <c r="E424" s="27">
        <f>ROUND(6.7,3)</f>
        <v>6.7</v>
      </c>
      <c r="F424" s="27">
        <f>ROUND(6.75,3)</f>
        <v>6.75</v>
      </c>
      <c r="G424" s="24"/>
      <c r="H424" s="36"/>
    </row>
    <row r="425" spans="1:8" ht="12.75" customHeight="1">
      <c r="A425" s="22">
        <v>42417</v>
      </c>
      <c r="B425" s="22"/>
      <c r="C425" s="27">
        <f>ROUND(6.65,3)</f>
        <v>6.65</v>
      </c>
      <c r="D425" s="27">
        <f>ROUND(7.07,3)</f>
        <v>7.07</v>
      </c>
      <c r="E425" s="27">
        <f>ROUND(6.97,3)</f>
        <v>6.97</v>
      </c>
      <c r="F425" s="27">
        <f>ROUND(7.02,3)</f>
        <v>7.02</v>
      </c>
      <c r="G425" s="24"/>
      <c r="H425" s="36"/>
    </row>
    <row r="426" spans="1:8" ht="12.75" customHeight="1">
      <c r="A426" s="22">
        <v>42445</v>
      </c>
      <c r="B426" s="22"/>
      <c r="C426" s="27">
        <f>ROUND(6.65,3)</f>
        <v>6.65</v>
      </c>
      <c r="D426" s="27">
        <f>ROUND(7.15,3)</f>
        <v>7.15</v>
      </c>
      <c r="E426" s="27">
        <f>ROUND(7.05,3)</f>
        <v>7.05</v>
      </c>
      <c r="F426" s="27">
        <f>ROUND(7.1,3)</f>
        <v>7.1</v>
      </c>
      <c r="G426" s="24"/>
      <c r="H426" s="36"/>
    </row>
    <row r="427" spans="1:8" ht="12.75" customHeight="1">
      <c r="A427" s="22">
        <v>42480</v>
      </c>
      <c r="B427" s="22"/>
      <c r="C427" s="27">
        <f>ROUND(6.65,3)</f>
        <v>6.65</v>
      </c>
      <c r="D427" s="27">
        <f>ROUND(7.41,3)</f>
        <v>7.41</v>
      </c>
      <c r="E427" s="27">
        <f>ROUND(7.31,3)</f>
        <v>7.31</v>
      </c>
      <c r="F427" s="27">
        <f>ROUND(7.36,3)</f>
        <v>7.36</v>
      </c>
      <c r="G427" s="24"/>
      <c r="H427" s="36"/>
    </row>
    <row r="428" spans="1:8" ht="12.75" customHeight="1">
      <c r="A428" s="22">
        <v>42508</v>
      </c>
      <c r="B428" s="22"/>
      <c r="C428" s="27">
        <f>ROUND(6.65,3)</f>
        <v>6.65</v>
      </c>
      <c r="D428" s="27">
        <f>ROUND(7.49,3)</f>
        <v>7.49</v>
      </c>
      <c r="E428" s="27">
        <f>ROUND(7.39,3)</f>
        <v>7.39</v>
      </c>
      <c r="F428" s="27">
        <f>ROUND(7.44,3)</f>
        <v>7.44</v>
      </c>
      <c r="G428" s="24"/>
      <c r="H428" s="36"/>
    </row>
    <row r="429" spans="1:8" ht="12.75" customHeight="1">
      <c r="A429" s="22">
        <v>42536</v>
      </c>
      <c r="B429" s="22"/>
      <c r="C429" s="27">
        <f>ROUND(6.65,3)</f>
        <v>6.65</v>
      </c>
      <c r="D429" s="27">
        <f>ROUND(7.67,3)</f>
        <v>7.67</v>
      </c>
      <c r="E429" s="27">
        <f>ROUND(7.57,3)</f>
        <v>7.57</v>
      </c>
      <c r="F429" s="27">
        <f>ROUND(7.62,3)</f>
        <v>7.62</v>
      </c>
      <c r="G429" s="24"/>
      <c r="H429" s="36"/>
    </row>
    <row r="430" spans="1:8" ht="12.75" customHeight="1">
      <c r="A430" s="22">
        <v>42634</v>
      </c>
      <c r="B430" s="22"/>
      <c r="C430" s="27">
        <f>ROUND(6.65,3)</f>
        <v>6.65</v>
      </c>
      <c r="D430" s="27">
        <f>ROUND(8.04,3)</f>
        <v>8.04</v>
      </c>
      <c r="E430" s="27">
        <f>ROUND(7.94,3)</f>
        <v>7.94</v>
      </c>
      <c r="F430" s="27">
        <f>ROUND(7.99,3)</f>
        <v>7.99</v>
      </c>
      <c r="G430" s="24"/>
      <c r="H430" s="36"/>
    </row>
    <row r="431" spans="1:8" ht="12.75" customHeight="1">
      <c r="A431" s="22">
        <v>42725</v>
      </c>
      <c r="B431" s="22"/>
      <c r="C431" s="27">
        <f>ROUND(6.65,3)</f>
        <v>6.65</v>
      </c>
      <c r="D431" s="27">
        <f>ROUND(8.3,3)</f>
        <v>8.3</v>
      </c>
      <c r="E431" s="27">
        <f>ROUND(8.2,3)</f>
        <v>8.2</v>
      </c>
      <c r="F431" s="27">
        <f>ROUND(8.25,3)</f>
        <v>8.25</v>
      </c>
      <c r="G431" s="24"/>
      <c r="H431" s="36"/>
    </row>
    <row r="432" spans="1:8" ht="12.75" customHeight="1">
      <c r="A432" s="22">
        <v>42809</v>
      </c>
      <c r="B432" s="22"/>
      <c r="C432" s="27">
        <f>ROUND(6.65,3)</f>
        <v>6.65</v>
      </c>
      <c r="D432" s="27">
        <f>ROUND(8.53,3)</f>
        <v>8.53</v>
      </c>
      <c r="E432" s="27">
        <f>ROUND(8.43,3)</f>
        <v>8.43</v>
      </c>
      <c r="F432" s="27">
        <f>ROUND(8.48,3)</f>
        <v>8.48</v>
      </c>
      <c r="G432" s="24"/>
      <c r="H432" s="36"/>
    </row>
    <row r="433" spans="1:8" ht="12.75" customHeight="1">
      <c r="A433" s="22">
        <v>42907</v>
      </c>
      <c r="B433" s="22"/>
      <c r="C433" s="27">
        <f>ROUND(6.65,3)</f>
        <v>6.65</v>
      </c>
      <c r="D433" s="27">
        <f>ROUND(8.73,3)</f>
        <v>8.73</v>
      </c>
      <c r="E433" s="27">
        <f>ROUND(8.63,3)</f>
        <v>8.63</v>
      </c>
      <c r="F433" s="27">
        <f>ROUND(8.68,3)</f>
        <v>8.68</v>
      </c>
      <c r="G433" s="24"/>
      <c r="H433" s="36"/>
    </row>
    <row r="434" spans="1:8" ht="12.75" customHeight="1">
      <c r="A434" s="22">
        <v>42998</v>
      </c>
      <c r="B434" s="22"/>
      <c r="C434" s="27">
        <f>ROUND(6.65,3)</f>
        <v>6.65</v>
      </c>
      <c r="D434" s="27">
        <f>ROUND(8.87,3)</f>
        <v>8.87</v>
      </c>
      <c r="E434" s="27">
        <f>ROUND(8.77,3)</f>
        <v>8.77</v>
      </c>
      <c r="F434" s="27">
        <f>ROUND(8.82,3)</f>
        <v>8.82</v>
      </c>
      <c r="G434" s="24"/>
      <c r="H434" s="36"/>
    </row>
    <row r="435" spans="1:8" ht="12.75" customHeight="1">
      <c r="A435" s="22">
        <v>43089</v>
      </c>
      <c r="B435" s="22"/>
      <c r="C435" s="27">
        <f>ROUND(6.65,3)</f>
        <v>6.65</v>
      </c>
      <c r="D435" s="27">
        <f>ROUND(9.02,3)</f>
        <v>9.02</v>
      </c>
      <c r="E435" s="27">
        <f>ROUND(8.92,3)</f>
        <v>8.92</v>
      </c>
      <c r="F435" s="27">
        <f>ROUND(8.97,3)</f>
        <v>8.97</v>
      </c>
      <c r="G435" s="24"/>
      <c r="H435" s="36"/>
    </row>
    <row r="436" spans="1:8" ht="12.75" customHeight="1">
      <c r="A436" s="22" t="s">
        <v>90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42404</v>
      </c>
      <c r="B437" s="22"/>
      <c r="C437" s="27">
        <f>ROUND(466.812,3)</f>
        <v>466.812</v>
      </c>
      <c r="D437" s="27">
        <f>F437</f>
        <v>468.874</v>
      </c>
      <c r="E437" s="27">
        <f>F437</f>
        <v>468.874</v>
      </c>
      <c r="F437" s="27">
        <f>ROUND(468.874,3)</f>
        <v>468.874</v>
      </c>
      <c r="G437" s="24"/>
      <c r="H437" s="36"/>
    </row>
    <row r="438" spans="1:8" ht="12.75" customHeight="1">
      <c r="A438" s="22">
        <v>42495</v>
      </c>
      <c r="B438" s="22"/>
      <c r="C438" s="27">
        <f>ROUND(466.812,3)</f>
        <v>466.812</v>
      </c>
      <c r="D438" s="27">
        <f>F438</f>
        <v>477.302</v>
      </c>
      <c r="E438" s="27">
        <f>F438</f>
        <v>477.302</v>
      </c>
      <c r="F438" s="27">
        <f>ROUND(477.302,3)</f>
        <v>477.302</v>
      </c>
      <c r="G438" s="24"/>
      <c r="H438" s="36"/>
    </row>
    <row r="439" spans="1:8" ht="12.75" customHeight="1">
      <c r="A439" s="22">
        <v>42586</v>
      </c>
      <c r="B439" s="22"/>
      <c r="C439" s="27">
        <f>ROUND(466.812,3)</f>
        <v>466.812</v>
      </c>
      <c r="D439" s="27">
        <f>F439</f>
        <v>486.432</v>
      </c>
      <c r="E439" s="27">
        <f>F439</f>
        <v>486.432</v>
      </c>
      <c r="F439" s="27">
        <f>ROUND(486.432,3)</f>
        <v>486.432</v>
      </c>
      <c r="G439" s="24"/>
      <c r="H439" s="36"/>
    </row>
    <row r="440" spans="1:8" ht="12.75" customHeight="1">
      <c r="A440" s="22">
        <v>42677</v>
      </c>
      <c r="B440" s="22"/>
      <c r="C440" s="27">
        <f>ROUND(466.812,3)</f>
        <v>466.812</v>
      </c>
      <c r="D440" s="27">
        <f>F440</f>
        <v>496.24</v>
      </c>
      <c r="E440" s="27">
        <f>F440</f>
        <v>496.24</v>
      </c>
      <c r="F440" s="27">
        <f>ROUND(496.24,3)</f>
        <v>496.24</v>
      </c>
      <c r="G440" s="24"/>
      <c r="H440" s="36"/>
    </row>
    <row r="441" spans="1:8" ht="12.75" customHeight="1">
      <c r="A441" s="22" t="s">
        <v>91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42723</v>
      </c>
      <c r="B442" s="22"/>
      <c r="C442" s="26">
        <f>ROUND(100.454138588176,5)</f>
        <v>100.45414</v>
      </c>
      <c r="D442" s="26">
        <f>F442</f>
        <v>100.3005</v>
      </c>
      <c r="E442" s="26">
        <f>F442</f>
        <v>100.3005</v>
      </c>
      <c r="F442" s="26">
        <f>ROUND(100.300504638513,5)</f>
        <v>100.3005</v>
      </c>
      <c r="G442" s="24"/>
      <c r="H442" s="36"/>
    </row>
    <row r="443" spans="1:8" ht="12.75" customHeight="1">
      <c r="A443" s="22" t="s">
        <v>92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42810</v>
      </c>
      <c r="B444" s="22"/>
      <c r="C444" s="26">
        <f>ROUND(100.454138588176,5)</f>
        <v>100.45414</v>
      </c>
      <c r="D444" s="26">
        <f>F444</f>
        <v>100.45414</v>
      </c>
      <c r="E444" s="26">
        <f>F444</f>
        <v>100.45414</v>
      </c>
      <c r="F444" s="26">
        <f>ROUND(100.454138588176,5)</f>
        <v>100.45414</v>
      </c>
      <c r="G444" s="24"/>
      <c r="H444" s="36"/>
    </row>
    <row r="445" spans="1:8" ht="12.75" customHeight="1">
      <c r="A445" s="22" t="s">
        <v>93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43087</v>
      </c>
      <c r="B446" s="22"/>
      <c r="C446" s="26">
        <f>ROUND(100.836712459438,5)</f>
        <v>100.83671</v>
      </c>
      <c r="D446" s="26">
        <f>F446</f>
        <v>101.22069</v>
      </c>
      <c r="E446" s="26">
        <f>F446</f>
        <v>101.22069</v>
      </c>
      <c r="F446" s="26">
        <f>ROUND(101.220694557596,5)</f>
        <v>101.22069</v>
      </c>
      <c r="G446" s="24"/>
      <c r="H446" s="36"/>
    </row>
    <row r="447" spans="1:8" ht="12.75" customHeight="1">
      <c r="A447" s="22" t="s">
        <v>94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43175</v>
      </c>
      <c r="B448" s="22"/>
      <c r="C448" s="26">
        <f>ROUND(100.836712459438,5)</f>
        <v>100.83671</v>
      </c>
      <c r="D448" s="26">
        <f>F448</f>
        <v>100.83671</v>
      </c>
      <c r="E448" s="26">
        <f>F448</f>
        <v>100.83671</v>
      </c>
      <c r="F448" s="26">
        <f>ROUND(100.836712459438,5)</f>
        <v>100.83671</v>
      </c>
      <c r="G448" s="24"/>
      <c r="H448" s="36"/>
    </row>
    <row r="449" spans="1:8" ht="12.75" customHeight="1">
      <c r="A449" s="22" t="s">
        <v>95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44182</v>
      </c>
      <c r="B450" s="22"/>
      <c r="C450" s="26">
        <f>ROUND(102.748236740073,5)</f>
        <v>102.74824</v>
      </c>
      <c r="D450" s="26">
        <f>F450</f>
        <v>103.10799</v>
      </c>
      <c r="E450" s="26">
        <f>F450</f>
        <v>103.10799</v>
      </c>
      <c r="F450" s="26">
        <f>ROUND(103.107990144878,5)</f>
        <v>103.10799</v>
      </c>
      <c r="G450" s="24"/>
      <c r="H450" s="36"/>
    </row>
    <row r="451" spans="1:8" ht="12.75" customHeight="1">
      <c r="A451" s="22" t="s">
        <v>96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44271</v>
      </c>
      <c r="B452" s="22"/>
      <c r="C452" s="26">
        <f>ROUND(102.748236740073,5)</f>
        <v>102.74824</v>
      </c>
      <c r="D452" s="26">
        <f>F452</f>
        <v>102.74824</v>
      </c>
      <c r="E452" s="26">
        <f>F452</f>
        <v>102.74824</v>
      </c>
      <c r="F452" s="26">
        <f>ROUND(102.748236740073,5)</f>
        <v>102.74824</v>
      </c>
      <c r="G452" s="24"/>
      <c r="H452" s="36"/>
    </row>
    <row r="453" spans="1:8" ht="12.75" customHeight="1">
      <c r="A453" s="22" t="s">
        <v>97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46008</v>
      </c>
      <c r="B454" s="22"/>
      <c r="C454" s="26">
        <f>ROUND(104.229923405239,5)</f>
        <v>104.22992</v>
      </c>
      <c r="D454" s="26">
        <f>F454</f>
        <v>106.82935</v>
      </c>
      <c r="E454" s="26">
        <f>F454</f>
        <v>106.82935</v>
      </c>
      <c r="F454" s="26">
        <f>ROUND(106.82935216846,5)</f>
        <v>106.82935</v>
      </c>
      <c r="G454" s="24"/>
      <c r="H454" s="36"/>
    </row>
    <row r="455" spans="1:8" ht="12.75" customHeight="1">
      <c r="A455" s="22" t="s">
        <v>98</v>
      </c>
      <c r="B455" s="22"/>
      <c r="C455" s="23"/>
      <c r="D455" s="23"/>
      <c r="E455" s="23"/>
      <c r="F455" s="23"/>
      <c r="G455" s="24"/>
      <c r="H455" s="36"/>
    </row>
    <row r="456" spans="1:8" ht="12.75" customHeight="1" thickBot="1">
      <c r="A456" s="32">
        <v>46097</v>
      </c>
      <c r="B456" s="32"/>
      <c r="C456" s="33">
        <f>ROUND(104.229923405239,5)</f>
        <v>104.22992</v>
      </c>
      <c r="D456" s="33">
        <f>F456</f>
        <v>104.22992</v>
      </c>
      <c r="E456" s="33">
        <f>F456</f>
        <v>104.22992</v>
      </c>
      <c r="F456" s="33">
        <f>ROUND(104.229923405239,5)</f>
        <v>104.22992</v>
      </c>
      <c r="G456" s="34"/>
      <c r="H456" s="37"/>
    </row>
  </sheetData>
  <sheetProtection/>
  <mergeCells count="455">
    <mergeCell ref="A454:B454"/>
    <mergeCell ref="A455:B455"/>
    <mergeCell ref="A456:B456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2016-01-12T15:36:42Z</dcterms:modified>
  <cp:category/>
  <cp:version/>
  <cp:contentType/>
  <cp:contentStatus/>
</cp:coreProperties>
</file>