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<sst xmlns="http://schemas.openxmlformats.org/spreadsheetml/2006/main" count="108" uniqueCount="108">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</sst>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J9" sqref="J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ROUND(1.765,5)</f>
        <v>1.765</v>
      </c>
      <c r="D6" s="25">
        <f>F6</f>
        <v>1.765</v>
      </c>
      <c r="E6" s="25">
        <f>F6</f>
        <v>1.765</v>
      </c>
      <c r="F6" s="25">
        <f>ROUND(1.765,5)</f>
        <v>1.765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ROUND(1.95,5)</f>
        <v>1.95</v>
      </c>
      <c r="D10" s="25">
        <f>F10</f>
        <v>1.95</v>
      </c>
      <c r="E10" s="25">
        <f>F10</f>
        <v>1.95</v>
      </c>
      <c r="F10" s="25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ROUND(2.29,5)</f>
        <v>2.29</v>
      </c>
      <c r="D12" s="25">
        <f>F12</f>
        <v>2.29</v>
      </c>
      <c r="E12" s="25">
        <f>F12</f>
        <v>2.29</v>
      </c>
      <c r="F12" s="25">
        <f>ROUND(2.29,5)</f>
        <v>2.29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ROUND(10.26,5)</f>
        <v>10.26</v>
      </c>
      <c r="D14" s="25">
        <f>F14</f>
        <v>10.26</v>
      </c>
      <c r="E14" s="25">
        <f>F14</f>
        <v>10.26</v>
      </c>
      <c r="F14" s="25">
        <f>ROUND(10.26,5)</f>
        <v>10.26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ROUND(8.47,5)</f>
        <v>8.47</v>
      </c>
      <c r="D16" s="25">
        <f>F16</f>
        <v>8.47</v>
      </c>
      <c r="E16" s="25">
        <f>F16</f>
        <v>8.47</v>
      </c>
      <c r="F16" s="25">
        <f>ROUND(8.47,5)</f>
        <v>8.47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ROUND(8.74,3)</f>
        <v>8.74</v>
      </c>
      <c r="D18" s="27">
        <f>F18</f>
        <v>8.74</v>
      </c>
      <c r="E18" s="27">
        <f>F18</f>
        <v>8.74</v>
      </c>
      <c r="F18" s="27">
        <f>ROUND(8.74,3)</f>
        <v>8.74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ROUND(1.76,3)</f>
        <v>1.76</v>
      </c>
      <c r="D20" s="27">
        <f>F20</f>
        <v>1.76</v>
      </c>
      <c r="E20" s="27">
        <f>F20</f>
        <v>1.76</v>
      </c>
      <c r="F20" s="27">
        <f>ROUND(1.76,3)</f>
        <v>1.76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ROUND(1.815,3)</f>
        <v>1.815</v>
      </c>
      <c r="D22" s="27">
        <f>F22</f>
        <v>1.815</v>
      </c>
      <c r="E22" s="27">
        <f>F22</f>
        <v>1.815</v>
      </c>
      <c r="F22" s="27">
        <f>ROUND(1.815,3)</f>
        <v>1.815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ROUND(7.67,3)</f>
        <v>7.67</v>
      </c>
      <c r="D24" s="27">
        <f>F24</f>
        <v>7.67</v>
      </c>
      <c r="E24" s="27">
        <f>F24</f>
        <v>7.67</v>
      </c>
      <c r="F24" s="27">
        <f>ROUND(7.67,3)</f>
        <v>7.67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ROUND(7.92,3)</f>
        <v>7.92</v>
      </c>
      <c r="D26" s="27">
        <f>F26</f>
        <v>7.92</v>
      </c>
      <c r="E26" s="27">
        <f>F26</f>
        <v>7.92</v>
      </c>
      <c r="F26" s="27">
        <f>ROUND(7.92,3)</f>
        <v>7.92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ROUND(8.13,3)</f>
        <v>8.13</v>
      </c>
      <c r="D28" s="27">
        <f>F28</f>
        <v>8.13</v>
      </c>
      <c r="E28" s="27">
        <f>F28</f>
        <v>8.13</v>
      </c>
      <c r="F28" s="27">
        <f>ROUND(8.13,3)</f>
        <v>8.13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ROUND(8.28,3)</f>
        <v>8.28</v>
      </c>
      <c r="D30" s="27">
        <f>F30</f>
        <v>8.28</v>
      </c>
      <c r="E30" s="27">
        <f>F30</f>
        <v>8.28</v>
      </c>
      <c r="F30" s="27">
        <f>ROUND(8.28,3)</f>
        <v>8.28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ROUND(9.29,3)</f>
        <v>9.29</v>
      </c>
      <c r="D32" s="27">
        <f>F32</f>
        <v>9.29</v>
      </c>
      <c r="E32" s="27">
        <f>F32</f>
        <v>9.29</v>
      </c>
      <c r="F32" s="27">
        <f>ROUND(9.29,3)</f>
        <v>9.29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ROUND(1.79,3)</f>
        <v>1.79</v>
      </c>
      <c r="D34" s="27">
        <f>F34</f>
        <v>1.79</v>
      </c>
      <c r="E34" s="27">
        <f>F34</f>
        <v>1.79</v>
      </c>
      <c r="F34" s="27">
        <f>ROUND(1.79,3)</f>
        <v>1.79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ROUND(1.55,5)</f>
        <v>1.55</v>
      </c>
      <c r="D36" s="25">
        <f>F36</f>
        <v>1.55</v>
      </c>
      <c r="E36" s="25">
        <f>F36</f>
        <v>1.55</v>
      </c>
      <c r="F36" s="25">
        <f>ROUND(1.55,5)</f>
        <v>1.55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ROUND(1.75,3)</f>
        <v>1.75</v>
      </c>
      <c r="D38" s="27">
        <f>F38</f>
        <v>1.75</v>
      </c>
      <c r="E38" s="27">
        <f>F38</f>
        <v>1.75</v>
      </c>
      <c r="F38" s="27">
        <f>ROUND(1.75,3)</f>
        <v>1.75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ROUND(9.17,3)</f>
        <v>9.17</v>
      </c>
      <c r="D40" s="27">
        <f>F40</f>
        <v>9.17</v>
      </c>
      <c r="E40" s="27">
        <f>F40</f>
        <v>9.17</v>
      </c>
      <c r="F40" s="27">
        <f>ROUND(9.17,3)</f>
        <v>9.17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ROUND(1.765,5)</f>
        <v>1.765</v>
      </c>
      <c r="D42" s="25">
        <f>F42</f>
        <v>127.66869</v>
      </c>
      <c r="E42" s="25">
        <f>F42</f>
        <v>127.66869</v>
      </c>
      <c r="F42" s="25">
        <f>ROUND(127.66869,5)</f>
        <v>127.66869</v>
      </c>
      <c r="G42" s="24"/>
      <c r="H42" s="36"/>
    </row>
    <row r="43" spans="1:8" ht="12.75" customHeight="1">
      <c r="A43" s="22">
        <v>42677</v>
      </c>
      <c r="B43" s="22"/>
      <c r="C43" s="25">
        <f>ROUND(1.765,5)</f>
        <v>1.765</v>
      </c>
      <c r="D43" s="25">
        <f>F43</f>
        <v>130.08669</v>
      </c>
      <c r="E43" s="25">
        <f>F43</f>
        <v>130.08669</v>
      </c>
      <c r="F43" s="25">
        <f>ROUND(130.08669,5)</f>
        <v>130.08669</v>
      </c>
      <c r="G43" s="24"/>
      <c r="H43" s="36"/>
    </row>
    <row r="44" spans="1:8" ht="12.75" customHeight="1">
      <c r="A44" s="22">
        <v>42768</v>
      </c>
      <c r="B44" s="22"/>
      <c r="C44" s="25">
        <f>ROUND(1.765,5)</f>
        <v>1.765</v>
      </c>
      <c r="D44" s="25">
        <f>F44</f>
        <v>131.37467</v>
      </c>
      <c r="E44" s="25">
        <f>F44</f>
        <v>131.37467</v>
      </c>
      <c r="F44" s="25">
        <f>ROUND(131.37467,5)</f>
        <v>131.37467</v>
      </c>
      <c r="G44" s="24"/>
      <c r="H44" s="36"/>
    </row>
    <row r="45" spans="1:8" ht="12.75" customHeight="1">
      <c r="A45" s="22">
        <v>42859</v>
      </c>
      <c r="B45" s="22"/>
      <c r="C45" s="25">
        <f>ROUND(1.765,5)</f>
        <v>1.765</v>
      </c>
      <c r="D45" s="25">
        <f>F45</f>
        <v>134.10833</v>
      </c>
      <c r="E45" s="25">
        <f>F45</f>
        <v>134.10833</v>
      </c>
      <c r="F45" s="25">
        <f>ROUND(134.10833,5)</f>
        <v>134.10833</v>
      </c>
      <c r="G45" s="24"/>
      <c r="H45" s="36"/>
    </row>
    <row r="46" spans="1:8" ht="12.75" customHeight="1">
      <c r="A46" s="22">
        <v>42950</v>
      </c>
      <c r="B46" s="22"/>
      <c r="C46" s="25">
        <f>ROUND(1.765,5)</f>
        <v>1.765</v>
      </c>
      <c r="D46" s="25">
        <f>F46</f>
        <v>136.925</v>
      </c>
      <c r="E46" s="25">
        <f>F46</f>
        <v>136.925</v>
      </c>
      <c r="F46" s="25">
        <f>ROUND(136.925,5)</f>
        <v>136.925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ROUND(9.14,5)</f>
        <v>9.14</v>
      </c>
      <c r="D48" s="25">
        <f>F48</f>
        <v>9.14809</v>
      </c>
      <c r="E48" s="25">
        <f>F48</f>
        <v>9.14809</v>
      </c>
      <c r="F48" s="25">
        <f>ROUND(9.14809,5)</f>
        <v>9.14809</v>
      </c>
      <c r="G48" s="24"/>
      <c r="H48" s="36"/>
    </row>
    <row r="49" spans="1:8" ht="12.75" customHeight="1">
      <c r="A49" s="22">
        <v>42677</v>
      </c>
      <c r="B49" s="22"/>
      <c r="C49" s="25">
        <f>ROUND(9.14,5)</f>
        <v>9.14</v>
      </c>
      <c r="D49" s="25">
        <f>F49</f>
        <v>9.18978</v>
      </c>
      <c r="E49" s="25">
        <f>F49</f>
        <v>9.18978</v>
      </c>
      <c r="F49" s="25">
        <f>ROUND(9.18978,5)</f>
        <v>9.18978</v>
      </c>
      <c r="G49" s="24"/>
      <c r="H49" s="36"/>
    </row>
    <row r="50" spans="1:8" ht="12.75" customHeight="1">
      <c r="A50" s="22">
        <v>42768</v>
      </c>
      <c r="B50" s="22"/>
      <c r="C50" s="25">
        <f>ROUND(9.14,5)</f>
        <v>9.14</v>
      </c>
      <c r="D50" s="25">
        <f>F50</f>
        <v>9.22644</v>
      </c>
      <c r="E50" s="25">
        <f>F50</f>
        <v>9.22644</v>
      </c>
      <c r="F50" s="25">
        <f>ROUND(9.22644,5)</f>
        <v>9.22644</v>
      </c>
      <c r="G50" s="24"/>
      <c r="H50" s="36"/>
    </row>
    <row r="51" spans="1:8" ht="12.75" customHeight="1">
      <c r="A51" s="22">
        <v>42859</v>
      </c>
      <c r="B51" s="22"/>
      <c r="C51" s="25">
        <f>ROUND(9.14,5)</f>
        <v>9.14</v>
      </c>
      <c r="D51" s="25">
        <f>F51</f>
        <v>9.25488</v>
      </c>
      <c r="E51" s="25">
        <f>F51</f>
        <v>9.25488</v>
      </c>
      <c r="F51" s="25">
        <f>ROUND(9.25488,5)</f>
        <v>9.25488</v>
      </c>
      <c r="G51" s="24"/>
      <c r="H51" s="36"/>
    </row>
    <row r="52" spans="1:8" ht="12.75" customHeight="1">
      <c r="A52" s="22">
        <v>42950</v>
      </c>
      <c r="B52" s="22"/>
      <c r="C52" s="25">
        <f>ROUND(9.14,5)</f>
        <v>9.14</v>
      </c>
      <c r="D52" s="25">
        <f>F52</f>
        <v>9.27714</v>
      </c>
      <c r="E52" s="25">
        <f>F52</f>
        <v>9.27714</v>
      </c>
      <c r="F52" s="25">
        <f>ROUND(9.27714,5)</f>
        <v>9.27714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ROUND(9.255,5)</f>
        <v>9.255</v>
      </c>
      <c r="D54" s="25">
        <f>F54</f>
        <v>9.26347</v>
      </c>
      <c r="E54" s="25">
        <f>F54</f>
        <v>9.26347</v>
      </c>
      <c r="F54" s="25">
        <f>ROUND(9.26347,5)</f>
        <v>9.26347</v>
      </c>
      <c r="G54" s="24"/>
      <c r="H54" s="36"/>
    </row>
    <row r="55" spans="1:8" ht="12.75" customHeight="1">
      <c r="A55" s="22">
        <v>42677</v>
      </c>
      <c r="B55" s="22"/>
      <c r="C55" s="25">
        <f>ROUND(9.255,5)</f>
        <v>9.255</v>
      </c>
      <c r="D55" s="25">
        <f>F55</f>
        <v>9.30855</v>
      </c>
      <c r="E55" s="25">
        <f>F55</f>
        <v>9.30855</v>
      </c>
      <c r="F55" s="25">
        <f>ROUND(9.30855,5)</f>
        <v>9.30855</v>
      </c>
      <c r="G55" s="24"/>
      <c r="H55" s="36"/>
    </row>
    <row r="56" spans="1:8" ht="12.75" customHeight="1">
      <c r="A56" s="22">
        <v>42768</v>
      </c>
      <c r="B56" s="22"/>
      <c r="C56" s="25">
        <f>ROUND(9.255,5)</f>
        <v>9.255</v>
      </c>
      <c r="D56" s="25">
        <f>F56</f>
        <v>9.34875</v>
      </c>
      <c r="E56" s="25">
        <f>F56</f>
        <v>9.34875</v>
      </c>
      <c r="F56" s="25">
        <f>ROUND(9.34875,5)</f>
        <v>9.34875</v>
      </c>
      <c r="G56" s="24"/>
      <c r="H56" s="36"/>
    </row>
    <row r="57" spans="1:8" ht="12.75" customHeight="1">
      <c r="A57" s="22">
        <v>42859</v>
      </c>
      <c r="B57" s="22"/>
      <c r="C57" s="25">
        <f>ROUND(9.255,5)</f>
        <v>9.255</v>
      </c>
      <c r="D57" s="25">
        <f>F57</f>
        <v>9.37718</v>
      </c>
      <c r="E57" s="25">
        <f>F57</f>
        <v>9.37718</v>
      </c>
      <c r="F57" s="25">
        <f>ROUND(9.37718,5)</f>
        <v>9.37718</v>
      </c>
      <c r="G57" s="24"/>
      <c r="H57" s="36"/>
    </row>
    <row r="58" spans="1:8" ht="12.75" customHeight="1">
      <c r="A58" s="22">
        <v>42950</v>
      </c>
      <c r="B58" s="22"/>
      <c r="C58" s="25">
        <f>ROUND(9.255,5)</f>
        <v>9.255</v>
      </c>
      <c r="D58" s="25">
        <f>F58</f>
        <v>9.39852</v>
      </c>
      <c r="E58" s="25">
        <f>F58</f>
        <v>9.39852</v>
      </c>
      <c r="F58" s="25">
        <f>ROUND(9.39852,5)</f>
        <v>9.39852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ROUND(107.29339,5)</f>
        <v>107.29339</v>
      </c>
      <c r="D60" s="25">
        <f>F60</f>
        <v>107.61911</v>
      </c>
      <c r="E60" s="25">
        <f>F60</f>
        <v>107.61911</v>
      </c>
      <c r="F60" s="25">
        <f>ROUND(107.61911,5)</f>
        <v>107.61911</v>
      </c>
      <c r="G60" s="24"/>
      <c r="H60" s="36"/>
    </row>
    <row r="61" spans="1:8" ht="12.75" customHeight="1">
      <c r="A61" s="22">
        <v>42677</v>
      </c>
      <c r="B61" s="22"/>
      <c r="C61" s="25">
        <f>ROUND(107.29339,5)</f>
        <v>107.29339</v>
      </c>
      <c r="D61" s="25">
        <f>F61</f>
        <v>108.64063</v>
      </c>
      <c r="E61" s="25">
        <f>F61</f>
        <v>108.64063</v>
      </c>
      <c r="F61" s="25">
        <f>ROUND(108.64063,5)</f>
        <v>108.64063</v>
      </c>
      <c r="G61" s="24"/>
      <c r="H61" s="36"/>
    </row>
    <row r="62" spans="1:8" ht="12.75" customHeight="1">
      <c r="A62" s="22">
        <v>42768</v>
      </c>
      <c r="B62" s="22"/>
      <c r="C62" s="25">
        <f>ROUND(107.29339,5)</f>
        <v>107.29339</v>
      </c>
      <c r="D62" s="25">
        <f>F62</f>
        <v>110.79034</v>
      </c>
      <c r="E62" s="25">
        <f>F62</f>
        <v>110.79034</v>
      </c>
      <c r="F62" s="25">
        <f>ROUND(110.79034,5)</f>
        <v>110.79034</v>
      </c>
      <c r="G62" s="24"/>
      <c r="H62" s="36"/>
    </row>
    <row r="63" spans="1:8" ht="12.75" customHeight="1">
      <c r="A63" s="22">
        <v>42859</v>
      </c>
      <c r="B63" s="22"/>
      <c r="C63" s="25">
        <f>ROUND(107.29339,5)</f>
        <v>107.29339</v>
      </c>
      <c r="D63" s="25">
        <f>F63</f>
        <v>112.05207</v>
      </c>
      <c r="E63" s="25">
        <f>F63</f>
        <v>112.05207</v>
      </c>
      <c r="F63" s="25">
        <f>ROUND(112.05207,5)</f>
        <v>112.05207</v>
      </c>
      <c r="G63" s="24"/>
      <c r="H63" s="36"/>
    </row>
    <row r="64" spans="1:8" ht="12.75" customHeight="1">
      <c r="A64" s="22">
        <v>42950</v>
      </c>
      <c r="B64" s="22"/>
      <c r="C64" s="25">
        <f>ROUND(107.29339,5)</f>
        <v>107.29339</v>
      </c>
      <c r="D64" s="25">
        <f>F64</f>
        <v>114.40554</v>
      </c>
      <c r="E64" s="25">
        <f>F64</f>
        <v>114.40554</v>
      </c>
      <c r="F64" s="25">
        <f>ROUND(114.40554,5)</f>
        <v>114.40554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ROUND(9.395,5)</f>
        <v>9.395</v>
      </c>
      <c r="D66" s="25">
        <f>F66</f>
        <v>9.40302</v>
      </c>
      <c r="E66" s="25">
        <f>F66</f>
        <v>9.40302</v>
      </c>
      <c r="F66" s="25">
        <f>ROUND(9.40302,5)</f>
        <v>9.40302</v>
      </c>
      <c r="G66" s="24"/>
      <c r="H66" s="36"/>
    </row>
    <row r="67" spans="1:8" ht="12.75" customHeight="1">
      <c r="A67" s="22">
        <v>42677</v>
      </c>
      <c r="B67" s="22"/>
      <c r="C67" s="25">
        <f>ROUND(9.395,5)</f>
        <v>9.395</v>
      </c>
      <c r="D67" s="25">
        <f>F67</f>
        <v>9.44531</v>
      </c>
      <c r="E67" s="25">
        <f>F67</f>
        <v>9.44531</v>
      </c>
      <c r="F67" s="25">
        <f>ROUND(9.44531,5)</f>
        <v>9.44531</v>
      </c>
      <c r="G67" s="24"/>
      <c r="H67" s="36"/>
    </row>
    <row r="68" spans="1:8" ht="12.75" customHeight="1">
      <c r="A68" s="22">
        <v>42768</v>
      </c>
      <c r="B68" s="22"/>
      <c r="C68" s="25">
        <f>ROUND(9.395,5)</f>
        <v>9.395</v>
      </c>
      <c r="D68" s="25">
        <f>F68</f>
        <v>9.48344</v>
      </c>
      <c r="E68" s="25">
        <f>F68</f>
        <v>9.48344</v>
      </c>
      <c r="F68" s="25">
        <f>ROUND(9.48344,5)</f>
        <v>9.48344</v>
      </c>
      <c r="G68" s="24"/>
      <c r="H68" s="36"/>
    </row>
    <row r="69" spans="1:8" ht="12.75" customHeight="1">
      <c r="A69" s="22">
        <v>42859</v>
      </c>
      <c r="B69" s="22"/>
      <c r="C69" s="25">
        <f>ROUND(9.395,5)</f>
        <v>9.395</v>
      </c>
      <c r="D69" s="25">
        <f>F69</f>
        <v>9.51449</v>
      </c>
      <c r="E69" s="25">
        <f>F69</f>
        <v>9.51449</v>
      </c>
      <c r="F69" s="25">
        <f>ROUND(9.51449,5)</f>
        <v>9.51449</v>
      </c>
      <c r="G69" s="24"/>
      <c r="H69" s="36"/>
    </row>
    <row r="70" spans="1:8" ht="12.75" customHeight="1">
      <c r="A70" s="22">
        <v>42950</v>
      </c>
      <c r="B70" s="22"/>
      <c r="C70" s="25">
        <f>ROUND(9.395,5)</f>
        <v>9.395</v>
      </c>
      <c r="D70" s="25">
        <f>F70</f>
        <v>9.54044</v>
      </c>
      <c r="E70" s="25">
        <f>F70</f>
        <v>9.54044</v>
      </c>
      <c r="F70" s="25">
        <f>ROUND(9.54044,5)</f>
        <v>9.54044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ROUND(1.88,5)</f>
        <v>1.88</v>
      </c>
      <c r="D72" s="25">
        <f>F72</f>
        <v>133.52254</v>
      </c>
      <c r="E72" s="25">
        <f>F72</f>
        <v>133.52254</v>
      </c>
      <c r="F72" s="25">
        <f>ROUND(133.52254,5)</f>
        <v>133.52254</v>
      </c>
      <c r="G72" s="24"/>
      <c r="H72" s="36"/>
    </row>
    <row r="73" spans="1:8" ht="12.75" customHeight="1">
      <c r="A73" s="22">
        <v>42677</v>
      </c>
      <c r="B73" s="22"/>
      <c r="C73" s="25">
        <f>ROUND(1.88,5)</f>
        <v>1.88</v>
      </c>
      <c r="D73" s="25">
        <f>F73</f>
        <v>136.05145</v>
      </c>
      <c r="E73" s="25">
        <f>F73</f>
        <v>136.05145</v>
      </c>
      <c r="F73" s="25">
        <f>ROUND(136.05145,5)</f>
        <v>136.05145</v>
      </c>
      <c r="G73" s="24"/>
      <c r="H73" s="36"/>
    </row>
    <row r="74" spans="1:8" ht="12.75" customHeight="1">
      <c r="A74" s="22">
        <v>42768</v>
      </c>
      <c r="B74" s="22"/>
      <c r="C74" s="25">
        <f>ROUND(1.88,5)</f>
        <v>1.88</v>
      </c>
      <c r="D74" s="25">
        <f>F74</f>
        <v>137.29659</v>
      </c>
      <c r="E74" s="25">
        <f>F74</f>
        <v>137.29659</v>
      </c>
      <c r="F74" s="25">
        <f>ROUND(137.29659,5)</f>
        <v>137.29659</v>
      </c>
      <c r="G74" s="24"/>
      <c r="H74" s="36"/>
    </row>
    <row r="75" spans="1:8" ht="12.75" customHeight="1">
      <c r="A75" s="22">
        <v>42859</v>
      </c>
      <c r="B75" s="22"/>
      <c r="C75" s="25">
        <f>ROUND(1.88,5)</f>
        <v>1.88</v>
      </c>
      <c r="D75" s="25">
        <f>F75</f>
        <v>140.15352</v>
      </c>
      <c r="E75" s="25">
        <f>F75</f>
        <v>140.15352</v>
      </c>
      <c r="F75" s="25">
        <f>ROUND(140.15352,5)</f>
        <v>140.15352</v>
      </c>
      <c r="G75" s="24"/>
      <c r="H75" s="36"/>
    </row>
    <row r="76" spans="1:8" ht="12.75" customHeight="1">
      <c r="A76" s="22">
        <v>42950</v>
      </c>
      <c r="B76" s="22"/>
      <c r="C76" s="25">
        <f>ROUND(1.88,5)</f>
        <v>1.88</v>
      </c>
      <c r="D76" s="25">
        <f>F76</f>
        <v>143.09717</v>
      </c>
      <c r="E76" s="25">
        <f>F76</f>
        <v>143.09717</v>
      </c>
      <c r="F76" s="25">
        <f>ROUND(143.09717,5)</f>
        <v>143.09717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ROUND(9.43,5)</f>
        <v>9.43</v>
      </c>
      <c r="D78" s="25">
        <f>F78</f>
        <v>9.43794</v>
      </c>
      <c r="E78" s="25">
        <f>F78</f>
        <v>9.43794</v>
      </c>
      <c r="F78" s="25">
        <f>ROUND(9.43794,5)</f>
        <v>9.43794</v>
      </c>
      <c r="G78" s="24"/>
      <c r="H78" s="36"/>
    </row>
    <row r="79" spans="1:8" ht="12.75" customHeight="1">
      <c r="A79" s="22">
        <v>42677</v>
      </c>
      <c r="B79" s="22"/>
      <c r="C79" s="25">
        <f>ROUND(9.43,5)</f>
        <v>9.43</v>
      </c>
      <c r="D79" s="25">
        <f>F79</f>
        <v>9.47988</v>
      </c>
      <c r="E79" s="25">
        <f>F79</f>
        <v>9.47988</v>
      </c>
      <c r="F79" s="25">
        <f>ROUND(9.47988,5)</f>
        <v>9.47988</v>
      </c>
      <c r="G79" s="24"/>
      <c r="H79" s="36"/>
    </row>
    <row r="80" spans="1:8" ht="12.75" customHeight="1">
      <c r="A80" s="22">
        <v>42768</v>
      </c>
      <c r="B80" s="22"/>
      <c r="C80" s="25">
        <f>ROUND(9.43,5)</f>
        <v>9.43</v>
      </c>
      <c r="D80" s="25">
        <f>F80</f>
        <v>9.5178</v>
      </c>
      <c r="E80" s="25">
        <f>F80</f>
        <v>9.5178</v>
      </c>
      <c r="F80" s="25">
        <f>ROUND(9.5178,5)</f>
        <v>9.5178</v>
      </c>
      <c r="G80" s="24"/>
      <c r="H80" s="36"/>
    </row>
    <row r="81" spans="1:8" ht="12.75" customHeight="1">
      <c r="A81" s="22">
        <v>42859</v>
      </c>
      <c r="B81" s="22"/>
      <c r="C81" s="25">
        <f>ROUND(9.43,5)</f>
        <v>9.43</v>
      </c>
      <c r="D81" s="25">
        <f>F81</f>
        <v>9.54879</v>
      </c>
      <c r="E81" s="25">
        <f>F81</f>
        <v>9.54879</v>
      </c>
      <c r="F81" s="25">
        <f>ROUND(9.54879,5)</f>
        <v>9.54879</v>
      </c>
      <c r="G81" s="24"/>
      <c r="H81" s="36"/>
    </row>
    <row r="82" spans="1:8" ht="12.75" customHeight="1">
      <c r="A82" s="22">
        <v>42950</v>
      </c>
      <c r="B82" s="22"/>
      <c r="C82" s="25">
        <f>ROUND(9.43,5)</f>
        <v>9.43</v>
      </c>
      <c r="D82" s="25">
        <f>F82</f>
        <v>9.57486</v>
      </c>
      <c r="E82" s="25">
        <f>F82</f>
        <v>9.57486</v>
      </c>
      <c r="F82" s="25">
        <f>ROUND(9.57486,5)</f>
        <v>9.57486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ROUND(9.475,5)</f>
        <v>9.475</v>
      </c>
      <c r="D84" s="25">
        <f>F84</f>
        <v>9.48282</v>
      </c>
      <c r="E84" s="25">
        <f>F84</f>
        <v>9.48282</v>
      </c>
      <c r="F84" s="25">
        <f>ROUND(9.48282,5)</f>
        <v>9.48282</v>
      </c>
      <c r="G84" s="24"/>
      <c r="H84" s="36"/>
    </row>
    <row r="85" spans="1:8" ht="12.75" customHeight="1">
      <c r="A85" s="22">
        <v>42677</v>
      </c>
      <c r="B85" s="22"/>
      <c r="C85" s="25">
        <f>ROUND(9.475,5)</f>
        <v>9.475</v>
      </c>
      <c r="D85" s="25">
        <f>F85</f>
        <v>9.52423</v>
      </c>
      <c r="E85" s="25">
        <f>F85</f>
        <v>9.52423</v>
      </c>
      <c r="F85" s="25">
        <f>ROUND(9.52423,5)</f>
        <v>9.52423</v>
      </c>
      <c r="G85" s="24"/>
      <c r="H85" s="36"/>
    </row>
    <row r="86" spans="1:8" ht="12.75" customHeight="1">
      <c r="A86" s="22">
        <v>42768</v>
      </c>
      <c r="B86" s="22"/>
      <c r="C86" s="25">
        <f>ROUND(9.475,5)</f>
        <v>9.475</v>
      </c>
      <c r="D86" s="25">
        <f>F86</f>
        <v>9.56177</v>
      </c>
      <c r="E86" s="25">
        <f>F86</f>
        <v>9.56177</v>
      </c>
      <c r="F86" s="25">
        <f>ROUND(9.56177,5)</f>
        <v>9.56177</v>
      </c>
      <c r="G86" s="24"/>
      <c r="H86" s="36"/>
    </row>
    <row r="87" spans="1:8" ht="12.75" customHeight="1">
      <c r="A87" s="22">
        <v>42859</v>
      </c>
      <c r="B87" s="22"/>
      <c r="C87" s="25">
        <f>ROUND(9.475,5)</f>
        <v>9.475</v>
      </c>
      <c r="D87" s="25">
        <f>F87</f>
        <v>9.59263</v>
      </c>
      <c r="E87" s="25">
        <f>F87</f>
        <v>9.59263</v>
      </c>
      <c r="F87" s="25">
        <f>ROUND(9.59263,5)</f>
        <v>9.59263</v>
      </c>
      <c r="G87" s="24"/>
      <c r="H87" s="36"/>
    </row>
    <row r="88" spans="1:8" ht="12.75" customHeight="1">
      <c r="A88" s="22">
        <v>42950</v>
      </c>
      <c r="B88" s="22"/>
      <c r="C88" s="25">
        <f>ROUND(9.475,5)</f>
        <v>9.475</v>
      </c>
      <c r="D88" s="25">
        <f>F88</f>
        <v>9.61876</v>
      </c>
      <c r="E88" s="25">
        <f>F88</f>
        <v>9.61876</v>
      </c>
      <c r="F88" s="25">
        <f>ROUND(9.61876,5)</f>
        <v>9.61876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ROUND(133.73453,5)</f>
        <v>133.73453</v>
      </c>
      <c r="D90" s="25">
        <f>F90</f>
        <v>134.14041</v>
      </c>
      <c r="E90" s="25">
        <f>F90</f>
        <v>134.14041</v>
      </c>
      <c r="F90" s="25">
        <f>ROUND(134.14041,5)</f>
        <v>134.14041</v>
      </c>
      <c r="G90" s="24"/>
      <c r="H90" s="36"/>
    </row>
    <row r="91" spans="1:8" ht="12.75" customHeight="1">
      <c r="A91" s="22">
        <v>42677</v>
      </c>
      <c r="B91" s="22"/>
      <c r="C91" s="25">
        <f>ROUND(133.73453,5)</f>
        <v>133.73453</v>
      </c>
      <c r="D91" s="25">
        <f>F91</f>
        <v>135.1791</v>
      </c>
      <c r="E91" s="25">
        <f>F91</f>
        <v>135.1791</v>
      </c>
      <c r="F91" s="25">
        <f>ROUND(135.1791,5)</f>
        <v>135.1791</v>
      </c>
      <c r="G91" s="24"/>
      <c r="H91" s="36"/>
    </row>
    <row r="92" spans="1:8" ht="12.75" customHeight="1">
      <c r="A92" s="22">
        <v>42768</v>
      </c>
      <c r="B92" s="22"/>
      <c r="C92" s="25">
        <f>ROUND(133.73453,5)</f>
        <v>133.73453</v>
      </c>
      <c r="D92" s="25">
        <f>F92</f>
        <v>137.85402</v>
      </c>
      <c r="E92" s="25">
        <f>F92</f>
        <v>137.85402</v>
      </c>
      <c r="F92" s="25">
        <f>ROUND(137.85402,5)</f>
        <v>137.85402</v>
      </c>
      <c r="G92" s="24"/>
      <c r="H92" s="36"/>
    </row>
    <row r="93" spans="1:8" ht="12.75" customHeight="1">
      <c r="A93" s="22">
        <v>42859</v>
      </c>
      <c r="B93" s="22"/>
      <c r="C93" s="25">
        <f>ROUND(133.73453,5)</f>
        <v>133.73453</v>
      </c>
      <c r="D93" s="25">
        <f>F93</f>
        <v>139.19158</v>
      </c>
      <c r="E93" s="25">
        <f>F93</f>
        <v>139.19158</v>
      </c>
      <c r="F93" s="25">
        <f>ROUND(139.19158,5)</f>
        <v>139.19158</v>
      </c>
      <c r="G93" s="24"/>
      <c r="H93" s="36"/>
    </row>
    <row r="94" spans="1:8" ht="12.75" customHeight="1">
      <c r="A94" s="22">
        <v>42950</v>
      </c>
      <c r="B94" s="22"/>
      <c r="C94" s="25">
        <f>ROUND(133.73453,5)</f>
        <v>133.73453</v>
      </c>
      <c r="D94" s="25">
        <f>F94</f>
        <v>142.11519</v>
      </c>
      <c r="E94" s="25">
        <f>F94</f>
        <v>142.11519</v>
      </c>
      <c r="F94" s="25">
        <f>ROUND(142.11519,5)</f>
        <v>142.11519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ROUND(1.95,5)</f>
        <v>1.95</v>
      </c>
      <c r="D96" s="25">
        <f>F96</f>
        <v>142.70642</v>
      </c>
      <c r="E96" s="25">
        <f>F96</f>
        <v>142.70642</v>
      </c>
      <c r="F96" s="25">
        <f>ROUND(142.70642,5)</f>
        <v>142.70642</v>
      </c>
      <c r="G96" s="24"/>
      <c r="H96" s="36"/>
    </row>
    <row r="97" spans="1:8" ht="12.75" customHeight="1">
      <c r="A97" s="22">
        <v>42677</v>
      </c>
      <c r="B97" s="22"/>
      <c r="C97" s="25">
        <f>ROUND(1.95,5)</f>
        <v>1.95</v>
      </c>
      <c r="D97" s="25">
        <f>F97</f>
        <v>145.40952</v>
      </c>
      <c r="E97" s="25">
        <f>F97</f>
        <v>145.40952</v>
      </c>
      <c r="F97" s="25">
        <f>ROUND(145.40952,5)</f>
        <v>145.40952</v>
      </c>
      <c r="G97" s="24"/>
      <c r="H97" s="36"/>
    </row>
    <row r="98" spans="1:8" ht="12.75" customHeight="1">
      <c r="A98" s="22">
        <v>42768</v>
      </c>
      <c r="B98" s="22"/>
      <c r="C98" s="25">
        <f>ROUND(1.95,5)</f>
        <v>1.95</v>
      </c>
      <c r="D98" s="25">
        <f>F98</f>
        <v>146.67349</v>
      </c>
      <c r="E98" s="25">
        <f>F98</f>
        <v>146.67349</v>
      </c>
      <c r="F98" s="25">
        <f>ROUND(146.67349,5)</f>
        <v>146.67349</v>
      </c>
      <c r="G98" s="24"/>
      <c r="H98" s="36"/>
    </row>
    <row r="99" spans="1:8" ht="12.75" customHeight="1">
      <c r="A99" s="22">
        <v>42859</v>
      </c>
      <c r="B99" s="22"/>
      <c r="C99" s="25">
        <f>ROUND(1.95,5)</f>
        <v>1.95</v>
      </c>
      <c r="D99" s="25">
        <f>F99</f>
        <v>149.72544</v>
      </c>
      <c r="E99" s="25">
        <f>F99</f>
        <v>149.72544</v>
      </c>
      <c r="F99" s="25">
        <f>ROUND(149.72544,5)</f>
        <v>149.72544</v>
      </c>
      <c r="G99" s="24"/>
      <c r="H99" s="36"/>
    </row>
    <row r="100" spans="1:8" ht="12.75" customHeight="1">
      <c r="A100" s="22">
        <v>42950</v>
      </c>
      <c r="B100" s="22"/>
      <c r="C100" s="25">
        <f>ROUND(1.95,5)</f>
        <v>1.95</v>
      </c>
      <c r="D100" s="25">
        <f>F100</f>
        <v>152.8701</v>
      </c>
      <c r="E100" s="25">
        <f>F100</f>
        <v>152.8701</v>
      </c>
      <c r="F100" s="25">
        <f>ROUND(152.8701,5)</f>
        <v>152.8701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ROUND(2.29,5)</f>
        <v>2.29</v>
      </c>
      <c r="D102" s="25">
        <f>F102</f>
        <v>131.64038</v>
      </c>
      <c r="E102" s="25">
        <f>F102</f>
        <v>131.64038</v>
      </c>
      <c r="F102" s="25">
        <f>ROUND(131.64038,5)</f>
        <v>131.64038</v>
      </c>
      <c r="G102" s="24"/>
      <c r="H102" s="36"/>
    </row>
    <row r="103" spans="1:8" ht="12.75" customHeight="1">
      <c r="A103" s="22">
        <v>42677</v>
      </c>
      <c r="B103" s="22"/>
      <c r="C103" s="25">
        <f>ROUND(2.29,5)</f>
        <v>2.29</v>
      </c>
      <c r="D103" s="25">
        <f>F103</f>
        <v>132.47316</v>
      </c>
      <c r="E103" s="25">
        <f>F103</f>
        <v>132.47316</v>
      </c>
      <c r="F103" s="25">
        <f>ROUND(132.47316,5)</f>
        <v>132.47316</v>
      </c>
      <c r="G103" s="24"/>
      <c r="H103" s="36"/>
    </row>
    <row r="104" spans="1:8" ht="12.75" customHeight="1">
      <c r="A104" s="22">
        <v>42768</v>
      </c>
      <c r="B104" s="22"/>
      <c r="C104" s="25">
        <f>ROUND(2.29,5)</f>
        <v>2.29</v>
      </c>
      <c r="D104" s="25">
        <f>F104</f>
        <v>135.09461</v>
      </c>
      <c r="E104" s="25">
        <f>F104</f>
        <v>135.09461</v>
      </c>
      <c r="F104" s="25">
        <f>ROUND(135.09461,5)</f>
        <v>135.09461</v>
      </c>
      <c r="G104" s="24"/>
      <c r="H104" s="36"/>
    </row>
    <row r="105" spans="1:8" ht="12.75" customHeight="1">
      <c r="A105" s="22">
        <v>42859</v>
      </c>
      <c r="B105" s="22"/>
      <c r="C105" s="25">
        <f>ROUND(2.29,5)</f>
        <v>2.29</v>
      </c>
      <c r="D105" s="25">
        <f>F105</f>
        <v>137.90548</v>
      </c>
      <c r="E105" s="25">
        <f>F105</f>
        <v>137.90548</v>
      </c>
      <c r="F105" s="25">
        <f>ROUND(137.90548,5)</f>
        <v>137.90548</v>
      </c>
      <c r="G105" s="24"/>
      <c r="H105" s="36"/>
    </row>
    <row r="106" spans="1:8" ht="12.75" customHeight="1">
      <c r="A106" s="22">
        <v>42950</v>
      </c>
      <c r="B106" s="22"/>
      <c r="C106" s="25">
        <f>ROUND(2.29,5)</f>
        <v>2.29</v>
      </c>
      <c r="D106" s="25">
        <f>F106</f>
        <v>140.80183</v>
      </c>
      <c r="E106" s="25">
        <f>F106</f>
        <v>140.80183</v>
      </c>
      <c r="F106" s="25">
        <f>ROUND(140.80183,5)</f>
        <v>140.80183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ROUND(10.26,5)</f>
        <v>10.26</v>
      </c>
      <c r="D108" s="25">
        <f>F108</f>
        <v>10.27292</v>
      </c>
      <c r="E108" s="25">
        <f>F108</f>
        <v>10.27292</v>
      </c>
      <c r="F108" s="25">
        <f>ROUND(10.27292,5)</f>
        <v>10.27292</v>
      </c>
      <c r="G108" s="24"/>
      <c r="H108" s="36"/>
    </row>
    <row r="109" spans="1:8" ht="12.75" customHeight="1">
      <c r="A109" s="22">
        <v>42677</v>
      </c>
      <c r="B109" s="22"/>
      <c r="C109" s="25">
        <f>ROUND(10.26,5)</f>
        <v>10.26</v>
      </c>
      <c r="D109" s="25">
        <f>F109</f>
        <v>10.34685</v>
      </c>
      <c r="E109" s="25">
        <f>F109</f>
        <v>10.34685</v>
      </c>
      <c r="F109" s="25">
        <f>ROUND(10.34685,5)</f>
        <v>10.34685</v>
      </c>
      <c r="G109" s="24"/>
      <c r="H109" s="36"/>
    </row>
    <row r="110" spans="1:8" ht="12.75" customHeight="1">
      <c r="A110" s="22">
        <v>42768</v>
      </c>
      <c r="B110" s="22"/>
      <c r="C110" s="25">
        <f>ROUND(10.26,5)</f>
        <v>10.26</v>
      </c>
      <c r="D110" s="25">
        <f>F110</f>
        <v>10.41908</v>
      </c>
      <c r="E110" s="25">
        <f>F110</f>
        <v>10.41908</v>
      </c>
      <c r="F110" s="25">
        <f>ROUND(10.41908,5)</f>
        <v>10.41908</v>
      </c>
      <c r="G110" s="24"/>
      <c r="H110" s="36"/>
    </row>
    <row r="111" spans="1:8" ht="12.75" customHeight="1">
      <c r="A111" s="22">
        <v>42859</v>
      </c>
      <c r="B111" s="22"/>
      <c r="C111" s="25">
        <f>ROUND(10.26,5)</f>
        <v>10.26</v>
      </c>
      <c r="D111" s="25">
        <f>F111</f>
        <v>10.478</v>
      </c>
      <c r="E111" s="25">
        <f>F111</f>
        <v>10.478</v>
      </c>
      <c r="F111" s="25">
        <f>ROUND(10.478,5)</f>
        <v>10.478</v>
      </c>
      <c r="G111" s="24"/>
      <c r="H111" s="36"/>
    </row>
    <row r="112" spans="1:8" ht="12.75" customHeight="1">
      <c r="A112" s="22">
        <v>42950</v>
      </c>
      <c r="B112" s="22"/>
      <c r="C112" s="25">
        <f>ROUND(10.26,5)</f>
        <v>10.26</v>
      </c>
      <c r="D112" s="25">
        <f>F112</f>
        <v>10.53024</v>
      </c>
      <c r="E112" s="25">
        <f>F112</f>
        <v>10.53024</v>
      </c>
      <c r="F112" s="25">
        <f>ROUND(10.53024,5)</f>
        <v>10.53024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ROUND(10.385,5)</f>
        <v>10.385</v>
      </c>
      <c r="D114" s="25">
        <f>F114</f>
        <v>10.39768</v>
      </c>
      <c r="E114" s="25">
        <f>F114</f>
        <v>10.39768</v>
      </c>
      <c r="F114" s="25">
        <f>ROUND(10.39768,5)</f>
        <v>10.39768</v>
      </c>
      <c r="G114" s="24"/>
      <c r="H114" s="36"/>
    </row>
    <row r="115" spans="1:8" ht="12.75" customHeight="1">
      <c r="A115" s="22">
        <v>42677</v>
      </c>
      <c r="B115" s="22"/>
      <c r="C115" s="25">
        <f>ROUND(10.385,5)</f>
        <v>10.385</v>
      </c>
      <c r="D115" s="25">
        <f>F115</f>
        <v>10.46936</v>
      </c>
      <c r="E115" s="25">
        <f>F115</f>
        <v>10.46936</v>
      </c>
      <c r="F115" s="25">
        <f>ROUND(10.46936,5)</f>
        <v>10.46936</v>
      </c>
      <c r="G115" s="24"/>
      <c r="H115" s="36"/>
    </row>
    <row r="116" spans="1:8" ht="12.75" customHeight="1">
      <c r="A116" s="22">
        <v>42768</v>
      </c>
      <c r="B116" s="22"/>
      <c r="C116" s="25">
        <f>ROUND(10.385,5)</f>
        <v>10.385</v>
      </c>
      <c r="D116" s="25">
        <f>F116</f>
        <v>10.53711</v>
      </c>
      <c r="E116" s="25">
        <f>F116</f>
        <v>10.53711</v>
      </c>
      <c r="F116" s="25">
        <f>ROUND(10.53711,5)</f>
        <v>10.53711</v>
      </c>
      <c r="G116" s="24"/>
      <c r="H116" s="36"/>
    </row>
    <row r="117" spans="1:8" ht="12.75" customHeight="1">
      <c r="A117" s="22">
        <v>42859</v>
      </c>
      <c r="B117" s="22"/>
      <c r="C117" s="25">
        <f>ROUND(10.385,5)</f>
        <v>10.385</v>
      </c>
      <c r="D117" s="25">
        <f>F117</f>
        <v>10.59643</v>
      </c>
      <c r="E117" s="25">
        <f>F117</f>
        <v>10.59643</v>
      </c>
      <c r="F117" s="25">
        <f>ROUND(10.59643,5)</f>
        <v>10.59643</v>
      </c>
      <c r="G117" s="24"/>
      <c r="H117" s="36"/>
    </row>
    <row r="118" spans="1:8" ht="12.75" customHeight="1">
      <c r="A118" s="22">
        <v>42950</v>
      </c>
      <c r="B118" s="22"/>
      <c r="C118" s="25">
        <f>ROUND(10.385,5)</f>
        <v>10.385</v>
      </c>
      <c r="D118" s="25">
        <f>F118</f>
        <v>10.64868</v>
      </c>
      <c r="E118" s="25">
        <f>F118</f>
        <v>10.64868</v>
      </c>
      <c r="F118" s="25">
        <f>ROUND(10.64868,5)</f>
        <v>10.64868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ROUND(152.136296,5)</f>
        <v>152.1363</v>
      </c>
      <c r="D120" s="25">
        <f>F120</f>
        <v>152.5981</v>
      </c>
      <c r="E120" s="25">
        <f>F120</f>
        <v>152.5981</v>
      </c>
      <c r="F120" s="25">
        <f>ROUND(152.5981,5)</f>
        <v>152.5981</v>
      </c>
      <c r="G120" s="24"/>
      <c r="H120" s="36"/>
    </row>
    <row r="121" spans="1:8" ht="12.75" customHeight="1">
      <c r="A121" s="22">
        <v>42677</v>
      </c>
      <c r="B121" s="22"/>
      <c r="C121" s="25">
        <f>ROUND(152.136296,5)</f>
        <v>152.1363</v>
      </c>
      <c r="D121" s="25">
        <f>F121</f>
        <v>155.48827</v>
      </c>
      <c r="E121" s="25">
        <f>F121</f>
        <v>155.48827</v>
      </c>
      <c r="F121" s="25">
        <f>ROUND(155.48827,5)</f>
        <v>155.48827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ROUND(8.47,5)</f>
        <v>8.47</v>
      </c>
      <c r="D123" s="25">
        <f>F123</f>
        <v>8.47706</v>
      </c>
      <c r="E123" s="25">
        <f>F123</f>
        <v>8.47706</v>
      </c>
      <c r="F123" s="25">
        <f>ROUND(8.47706,5)</f>
        <v>8.47706</v>
      </c>
      <c r="G123" s="24"/>
      <c r="H123" s="36"/>
    </row>
    <row r="124" spans="1:8" ht="12.75" customHeight="1">
      <c r="A124" s="22">
        <v>42677</v>
      </c>
      <c r="B124" s="22"/>
      <c r="C124" s="25">
        <f>ROUND(8.47,5)</f>
        <v>8.47</v>
      </c>
      <c r="D124" s="25">
        <f>F124</f>
        <v>8.51553</v>
      </c>
      <c r="E124" s="25">
        <f>F124</f>
        <v>8.51553</v>
      </c>
      <c r="F124" s="25">
        <f>ROUND(8.51553,5)</f>
        <v>8.51553</v>
      </c>
      <c r="G124" s="24"/>
      <c r="H124" s="36"/>
    </row>
    <row r="125" spans="1:8" ht="12.75" customHeight="1">
      <c r="A125" s="22">
        <v>42768</v>
      </c>
      <c r="B125" s="22"/>
      <c r="C125" s="25">
        <f>ROUND(8.47,5)</f>
        <v>8.47</v>
      </c>
      <c r="D125" s="25">
        <f>F125</f>
        <v>8.54679</v>
      </c>
      <c r="E125" s="25">
        <f>F125</f>
        <v>8.54679</v>
      </c>
      <c r="F125" s="25">
        <f>ROUND(8.54679,5)</f>
        <v>8.54679</v>
      </c>
      <c r="G125" s="24"/>
      <c r="H125" s="36"/>
    </row>
    <row r="126" spans="1:8" ht="12.75" customHeight="1">
      <c r="A126" s="22">
        <v>42859</v>
      </c>
      <c r="B126" s="22"/>
      <c r="C126" s="25">
        <f>ROUND(8.47,5)</f>
        <v>8.47</v>
      </c>
      <c r="D126" s="25">
        <f>F126</f>
        <v>8.55183</v>
      </c>
      <c r="E126" s="25">
        <f>F126</f>
        <v>8.55183</v>
      </c>
      <c r="F126" s="25">
        <f>ROUND(8.55183,5)</f>
        <v>8.55183</v>
      </c>
      <c r="G126" s="24"/>
      <c r="H126" s="36"/>
    </row>
    <row r="127" spans="1:8" ht="12.75" customHeight="1">
      <c r="A127" s="22">
        <v>42950</v>
      </c>
      <c r="B127" s="22"/>
      <c r="C127" s="25">
        <f>ROUND(8.47,5)</f>
        <v>8.47</v>
      </c>
      <c r="D127" s="25">
        <f>F127</f>
        <v>8.5425</v>
      </c>
      <c r="E127" s="25">
        <f>F127</f>
        <v>8.5425</v>
      </c>
      <c r="F127" s="25">
        <f>ROUND(8.5425,5)</f>
        <v>8.5425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ROUND(9.335,5)</f>
        <v>9.335</v>
      </c>
      <c r="D129" s="25">
        <f>F129</f>
        <v>9.343</v>
      </c>
      <c r="E129" s="25">
        <f>F129</f>
        <v>9.343</v>
      </c>
      <c r="F129" s="25">
        <f>ROUND(9.343,5)</f>
        <v>9.343</v>
      </c>
      <c r="G129" s="24"/>
      <c r="H129" s="36"/>
    </row>
    <row r="130" spans="1:8" ht="12.75" customHeight="1">
      <c r="A130" s="22">
        <v>42677</v>
      </c>
      <c r="B130" s="22"/>
      <c r="C130" s="25">
        <f>ROUND(9.335,5)</f>
        <v>9.335</v>
      </c>
      <c r="D130" s="25">
        <f>F130</f>
        <v>9.38849</v>
      </c>
      <c r="E130" s="25">
        <f>F130</f>
        <v>9.38849</v>
      </c>
      <c r="F130" s="25">
        <f>ROUND(9.38849,5)</f>
        <v>9.38849</v>
      </c>
      <c r="G130" s="24"/>
      <c r="H130" s="36"/>
    </row>
    <row r="131" spans="1:8" ht="12.75" customHeight="1">
      <c r="A131" s="22">
        <v>42768</v>
      </c>
      <c r="B131" s="22"/>
      <c r="C131" s="25">
        <f>ROUND(9.335,5)</f>
        <v>9.335</v>
      </c>
      <c r="D131" s="25">
        <f>F131</f>
        <v>9.43065</v>
      </c>
      <c r="E131" s="25">
        <f>F131</f>
        <v>9.43065</v>
      </c>
      <c r="F131" s="25">
        <f>ROUND(9.43065,5)</f>
        <v>9.43065</v>
      </c>
      <c r="G131" s="24"/>
      <c r="H131" s="36"/>
    </row>
    <row r="132" spans="1:8" ht="12.75" customHeight="1">
      <c r="A132" s="22">
        <v>42859</v>
      </c>
      <c r="B132" s="22"/>
      <c r="C132" s="25">
        <f>ROUND(9.335,5)</f>
        <v>9.335</v>
      </c>
      <c r="D132" s="25">
        <f>F132</f>
        <v>9.45827</v>
      </c>
      <c r="E132" s="25">
        <f>F132</f>
        <v>9.45827</v>
      </c>
      <c r="F132" s="25">
        <f>ROUND(9.45827,5)</f>
        <v>9.45827</v>
      </c>
      <c r="G132" s="24"/>
      <c r="H132" s="36"/>
    </row>
    <row r="133" spans="1:8" ht="12.75" customHeight="1">
      <c r="A133" s="22">
        <v>42950</v>
      </c>
      <c r="B133" s="22"/>
      <c r="C133" s="25">
        <f>ROUND(9.335,5)</f>
        <v>9.335</v>
      </c>
      <c r="D133" s="25">
        <f>F133</f>
        <v>9.4794</v>
      </c>
      <c r="E133" s="25">
        <f>F133</f>
        <v>9.4794</v>
      </c>
      <c r="F133" s="25">
        <f>ROUND(9.4794,5)</f>
        <v>9.4794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ROUND(8.74,5)</f>
        <v>8.74</v>
      </c>
      <c r="D135" s="25">
        <f>F135</f>
        <v>8.74757</v>
      </c>
      <c r="E135" s="25">
        <f>F135</f>
        <v>8.74757</v>
      </c>
      <c r="F135" s="25">
        <f>ROUND(8.74757,5)</f>
        <v>8.74757</v>
      </c>
      <c r="G135" s="24"/>
      <c r="H135" s="36"/>
    </row>
    <row r="136" spans="1:8" ht="12.75" customHeight="1">
      <c r="A136" s="22">
        <v>42677</v>
      </c>
      <c r="B136" s="22"/>
      <c r="C136" s="25">
        <f>ROUND(8.74,5)</f>
        <v>8.74</v>
      </c>
      <c r="D136" s="25">
        <f>F136</f>
        <v>8.78567</v>
      </c>
      <c r="E136" s="25">
        <f>F136</f>
        <v>8.78567</v>
      </c>
      <c r="F136" s="25">
        <f>ROUND(8.78567,5)</f>
        <v>8.78567</v>
      </c>
      <c r="G136" s="24"/>
      <c r="H136" s="36"/>
    </row>
    <row r="137" spans="1:8" ht="12.75" customHeight="1">
      <c r="A137" s="22">
        <v>42768</v>
      </c>
      <c r="B137" s="22"/>
      <c r="C137" s="25">
        <f>ROUND(8.74,5)</f>
        <v>8.74</v>
      </c>
      <c r="D137" s="25">
        <f>F137</f>
        <v>8.81696</v>
      </c>
      <c r="E137" s="25">
        <f>F137</f>
        <v>8.81696</v>
      </c>
      <c r="F137" s="25">
        <f>ROUND(8.81696,5)</f>
        <v>8.81696</v>
      </c>
      <c r="G137" s="24"/>
      <c r="H137" s="36"/>
    </row>
    <row r="138" spans="1:8" ht="12.75" customHeight="1">
      <c r="A138" s="22">
        <v>42859</v>
      </c>
      <c r="B138" s="22"/>
      <c r="C138" s="25">
        <f>ROUND(8.74,5)</f>
        <v>8.74</v>
      </c>
      <c r="D138" s="25">
        <f>F138</f>
        <v>8.834</v>
      </c>
      <c r="E138" s="25">
        <f>F138</f>
        <v>8.834</v>
      </c>
      <c r="F138" s="25">
        <f>ROUND(8.834,5)</f>
        <v>8.834</v>
      </c>
      <c r="G138" s="24"/>
      <c r="H138" s="36"/>
    </row>
    <row r="139" spans="1:8" ht="12.75" customHeight="1">
      <c r="A139" s="22">
        <v>42950</v>
      </c>
      <c r="B139" s="22"/>
      <c r="C139" s="25">
        <f>ROUND(8.74,5)</f>
        <v>8.74</v>
      </c>
      <c r="D139" s="25">
        <f>F139</f>
        <v>8.8415</v>
      </c>
      <c r="E139" s="25">
        <f>F139</f>
        <v>8.8415</v>
      </c>
      <c r="F139" s="25">
        <f>ROUND(8.8415,5)</f>
        <v>8.8415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ROUND(1.76,5)</f>
        <v>1.76</v>
      </c>
      <c r="D141" s="25">
        <f>F141</f>
        <v>298.96907</v>
      </c>
      <c r="E141" s="25">
        <f>F141</f>
        <v>298.96907</v>
      </c>
      <c r="F141" s="25">
        <f>ROUND(298.96907,5)</f>
        <v>298.96907</v>
      </c>
      <c r="G141" s="24"/>
      <c r="H141" s="36"/>
    </row>
    <row r="142" spans="1:8" ht="12.75" customHeight="1">
      <c r="A142" s="22">
        <v>42677</v>
      </c>
      <c r="B142" s="22"/>
      <c r="C142" s="25">
        <f>ROUND(1.76,5)</f>
        <v>1.76</v>
      </c>
      <c r="D142" s="25">
        <f>F142</f>
        <v>304.63151</v>
      </c>
      <c r="E142" s="25">
        <f>F142</f>
        <v>304.63151</v>
      </c>
      <c r="F142" s="25">
        <f>ROUND(304.63151,5)</f>
        <v>304.63151</v>
      </c>
      <c r="G142" s="24"/>
      <c r="H142" s="36"/>
    </row>
    <row r="143" spans="1:8" ht="12.75" customHeight="1">
      <c r="A143" s="22">
        <v>42768</v>
      </c>
      <c r="B143" s="22"/>
      <c r="C143" s="25">
        <f>ROUND(1.76,5)</f>
        <v>1.76</v>
      </c>
      <c r="D143" s="25">
        <f>F143</f>
        <v>303.93378</v>
      </c>
      <c r="E143" s="25">
        <f>F143</f>
        <v>303.93378</v>
      </c>
      <c r="F143" s="25">
        <f>ROUND(303.93378,5)</f>
        <v>303.93378</v>
      </c>
      <c r="G143" s="24"/>
      <c r="H143" s="36"/>
    </row>
    <row r="144" spans="1:8" ht="12.75" customHeight="1">
      <c r="A144" s="22">
        <v>42859</v>
      </c>
      <c r="B144" s="22"/>
      <c r="C144" s="25">
        <f>ROUND(1.76,5)</f>
        <v>1.76</v>
      </c>
      <c r="D144" s="25">
        <f>F144</f>
        <v>310.25907</v>
      </c>
      <c r="E144" s="25">
        <f>F144</f>
        <v>310.25907</v>
      </c>
      <c r="F144" s="25">
        <f>ROUND(310.25907,5)</f>
        <v>310.25907</v>
      </c>
      <c r="G144" s="24"/>
      <c r="H144" s="36"/>
    </row>
    <row r="145" spans="1:8" ht="12.75" customHeight="1">
      <c r="A145" s="22">
        <v>42950</v>
      </c>
      <c r="B145" s="22"/>
      <c r="C145" s="25">
        <f>ROUND(1.76,5)</f>
        <v>1.76</v>
      </c>
      <c r="D145" s="25">
        <f>F145</f>
        <v>316.77569</v>
      </c>
      <c r="E145" s="25">
        <f>F145</f>
        <v>316.77569</v>
      </c>
      <c r="F145" s="25">
        <f>ROUND(316.77569,5)</f>
        <v>316.77569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ROUND(1.815,5)</f>
        <v>1.815</v>
      </c>
      <c r="D147" s="25">
        <f>F147</f>
        <v>249.66182</v>
      </c>
      <c r="E147" s="25">
        <f>F147</f>
        <v>249.66182</v>
      </c>
      <c r="F147" s="25">
        <f>ROUND(249.66182,5)</f>
        <v>249.66182</v>
      </c>
      <c r="G147" s="24"/>
      <c r="H147" s="36"/>
    </row>
    <row r="148" spans="1:8" ht="12.75" customHeight="1">
      <c r="A148" s="22">
        <v>42677</v>
      </c>
      <c r="B148" s="22"/>
      <c r="C148" s="25">
        <f>ROUND(1.815,5)</f>
        <v>1.815</v>
      </c>
      <c r="D148" s="25">
        <f>F148</f>
        <v>254.39039</v>
      </c>
      <c r="E148" s="25">
        <f>F148</f>
        <v>254.39039</v>
      </c>
      <c r="F148" s="25">
        <f>ROUND(254.39039,5)</f>
        <v>254.39039</v>
      </c>
      <c r="G148" s="24"/>
      <c r="H148" s="36"/>
    </row>
    <row r="149" spans="1:8" ht="12.75" customHeight="1">
      <c r="A149" s="22">
        <v>42768</v>
      </c>
      <c r="B149" s="22"/>
      <c r="C149" s="25">
        <f>ROUND(1.815,5)</f>
        <v>1.815</v>
      </c>
      <c r="D149" s="25">
        <f>F149</f>
        <v>255.85159</v>
      </c>
      <c r="E149" s="25">
        <f>F149</f>
        <v>255.85159</v>
      </c>
      <c r="F149" s="25">
        <f>ROUND(255.85159,5)</f>
        <v>255.85159</v>
      </c>
      <c r="G149" s="24"/>
      <c r="H149" s="36"/>
    </row>
    <row r="150" spans="1:8" ht="12.75" customHeight="1">
      <c r="A150" s="22">
        <v>42859</v>
      </c>
      <c r="B150" s="22"/>
      <c r="C150" s="25">
        <f>ROUND(1.815,5)</f>
        <v>1.815</v>
      </c>
      <c r="D150" s="25">
        <f>F150</f>
        <v>261.17562</v>
      </c>
      <c r="E150" s="25">
        <f>F150</f>
        <v>261.17562</v>
      </c>
      <c r="F150" s="25">
        <f>ROUND(261.17562,5)</f>
        <v>261.17562</v>
      </c>
      <c r="G150" s="24"/>
      <c r="H150" s="36"/>
    </row>
    <row r="151" spans="1:8" ht="12.75" customHeight="1">
      <c r="A151" s="22">
        <v>42950</v>
      </c>
      <c r="B151" s="22"/>
      <c r="C151" s="25">
        <f>ROUND(1.815,5)</f>
        <v>1.815</v>
      </c>
      <c r="D151" s="25">
        <f>F151</f>
        <v>266.66108</v>
      </c>
      <c r="E151" s="25">
        <f>F151</f>
        <v>266.66108</v>
      </c>
      <c r="F151" s="25">
        <f>ROUND(266.66108,5)</f>
        <v>266.66108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ROUND(7.67,5)</f>
        <v>7.67</v>
      </c>
      <c r="D153" s="25">
        <f>F153</f>
        <v>7.67472</v>
      </c>
      <c r="E153" s="25">
        <f>F153</f>
        <v>7.67472</v>
      </c>
      <c r="F153" s="25">
        <f>ROUND(7.67472,5)</f>
        <v>7.67472</v>
      </c>
      <c r="G153" s="24"/>
      <c r="H153" s="36"/>
    </row>
    <row r="154" spans="1:8" ht="12.75" customHeight="1">
      <c r="A154" s="22">
        <v>42677</v>
      </c>
      <c r="B154" s="22"/>
      <c r="C154" s="25">
        <f>ROUND(7.67,5)</f>
        <v>7.67</v>
      </c>
      <c r="D154" s="25">
        <f>F154</f>
        <v>7.6616</v>
      </c>
      <c r="E154" s="25">
        <f>F154</f>
        <v>7.6616</v>
      </c>
      <c r="F154" s="25">
        <f>ROUND(7.6616,5)</f>
        <v>7.6616</v>
      </c>
      <c r="G154" s="24"/>
      <c r="H154" s="36"/>
    </row>
    <row r="155" spans="1:8" ht="12.75" customHeight="1">
      <c r="A155" s="22">
        <v>42768</v>
      </c>
      <c r="B155" s="22"/>
      <c r="C155" s="25">
        <f>ROUND(7.67,5)</f>
        <v>7.67</v>
      </c>
      <c r="D155" s="25">
        <f>F155</f>
        <v>7.5473</v>
      </c>
      <c r="E155" s="25">
        <f>F155</f>
        <v>7.5473</v>
      </c>
      <c r="F155" s="25">
        <f>ROUND(7.5473,5)</f>
        <v>7.5473</v>
      </c>
      <c r="G155" s="24"/>
      <c r="H155" s="36"/>
    </row>
    <row r="156" spans="1:8" ht="12.75" customHeight="1">
      <c r="A156" s="22">
        <v>42859</v>
      </c>
      <c r="B156" s="22"/>
      <c r="C156" s="25">
        <f>ROUND(7.67,5)</f>
        <v>7.67</v>
      </c>
      <c r="D156" s="25">
        <f>F156</f>
        <v>6.8228</v>
      </c>
      <c r="E156" s="25">
        <f>F156</f>
        <v>6.8228</v>
      </c>
      <c r="F156" s="25">
        <f>ROUND(6.8228,5)</f>
        <v>6.8228</v>
      </c>
      <c r="G156" s="24"/>
      <c r="H156" s="36"/>
    </row>
    <row r="157" spans="1:8" ht="12.75" customHeight="1">
      <c r="A157" s="22">
        <v>42950</v>
      </c>
      <c r="B157" s="22"/>
      <c r="C157" s="25">
        <f>ROUND(7.67,5)</f>
        <v>7.67</v>
      </c>
      <c r="D157" s="25">
        <f>F157</f>
        <v>2.61572</v>
      </c>
      <c r="E157" s="25">
        <f>F157</f>
        <v>2.61572</v>
      </c>
      <c r="F157" s="25">
        <v>2.61572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ROUND(7.92,5)</f>
        <v>7.92</v>
      </c>
      <c r="D159" s="25">
        <f>F159</f>
        <v>7.92776</v>
      </c>
      <c r="E159" s="25">
        <f>F159</f>
        <v>7.92776</v>
      </c>
      <c r="F159" s="25">
        <f>ROUND(7.92776,5)</f>
        <v>7.92776</v>
      </c>
      <c r="G159" s="24"/>
      <c r="H159" s="36"/>
    </row>
    <row r="160" spans="1:8" ht="12.75" customHeight="1">
      <c r="A160" s="22">
        <v>42677</v>
      </c>
      <c r="B160" s="22"/>
      <c r="C160" s="25">
        <f>ROUND(7.92,5)</f>
        <v>7.92</v>
      </c>
      <c r="D160" s="25">
        <f>F160</f>
        <v>7.95012</v>
      </c>
      <c r="E160" s="25">
        <f>F160</f>
        <v>7.95012</v>
      </c>
      <c r="F160" s="25">
        <f>ROUND(7.95012,5)</f>
        <v>7.95012</v>
      </c>
      <c r="G160" s="24"/>
      <c r="H160" s="36"/>
    </row>
    <row r="161" spans="1:8" ht="12.75" customHeight="1">
      <c r="A161" s="22">
        <v>42768</v>
      </c>
      <c r="B161" s="22"/>
      <c r="C161" s="25">
        <f>ROUND(7.92,5)</f>
        <v>7.92</v>
      </c>
      <c r="D161" s="25">
        <f>F161</f>
        <v>7.94423</v>
      </c>
      <c r="E161" s="25">
        <f>F161</f>
        <v>7.94423</v>
      </c>
      <c r="F161" s="25">
        <f>ROUND(7.94423,5)</f>
        <v>7.94423</v>
      </c>
      <c r="G161" s="24"/>
      <c r="H161" s="36"/>
    </row>
    <row r="162" spans="1:8" ht="12.75" customHeight="1">
      <c r="A162" s="22">
        <v>42859</v>
      </c>
      <c r="B162" s="22"/>
      <c r="C162" s="25">
        <f>ROUND(7.92,5)</f>
        <v>7.92</v>
      </c>
      <c r="D162" s="25">
        <f>F162</f>
        <v>7.87011</v>
      </c>
      <c r="E162" s="25">
        <f>F162</f>
        <v>7.87011</v>
      </c>
      <c r="F162" s="25">
        <f>ROUND(7.87011,5)</f>
        <v>7.87011</v>
      </c>
      <c r="G162" s="24"/>
      <c r="H162" s="36"/>
    </row>
    <row r="163" spans="1:8" ht="12.75" customHeight="1">
      <c r="A163" s="22">
        <v>42950</v>
      </c>
      <c r="B163" s="22"/>
      <c r="C163" s="25">
        <f>ROUND(7.92,5)</f>
        <v>7.92</v>
      </c>
      <c r="D163" s="25">
        <f>F163</f>
        <v>7.71981</v>
      </c>
      <c r="E163" s="25">
        <f>F163</f>
        <v>7.71981</v>
      </c>
      <c r="F163" s="25">
        <f>ROUND(7.71981,5)</f>
        <v>7.71981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ROUND(8.13,5)</f>
        <v>8.13</v>
      </c>
      <c r="D165" s="25">
        <f>F165</f>
        <v>8.1377</v>
      </c>
      <c r="E165" s="25">
        <f>F165</f>
        <v>8.1377</v>
      </c>
      <c r="F165" s="25">
        <f>ROUND(8.1377,5)</f>
        <v>8.1377</v>
      </c>
      <c r="G165" s="24"/>
      <c r="H165" s="36"/>
    </row>
    <row r="166" spans="1:8" ht="12.75" customHeight="1">
      <c r="A166" s="22">
        <v>42677</v>
      </c>
      <c r="B166" s="22"/>
      <c r="C166" s="25">
        <f>ROUND(8.13,5)</f>
        <v>8.13</v>
      </c>
      <c r="D166" s="25">
        <f>F166</f>
        <v>8.16729</v>
      </c>
      <c r="E166" s="25">
        <f>F166</f>
        <v>8.16729</v>
      </c>
      <c r="F166" s="25">
        <f>ROUND(8.16729,5)</f>
        <v>8.16729</v>
      </c>
      <c r="G166" s="24"/>
      <c r="H166" s="36"/>
    </row>
    <row r="167" spans="1:8" ht="12.75" customHeight="1">
      <c r="A167" s="22">
        <v>42768</v>
      </c>
      <c r="B167" s="22"/>
      <c r="C167" s="25">
        <f>ROUND(8.13,5)</f>
        <v>8.13</v>
      </c>
      <c r="D167" s="25">
        <f>F167</f>
        <v>8.18085</v>
      </c>
      <c r="E167" s="25">
        <f>F167</f>
        <v>8.18085</v>
      </c>
      <c r="F167" s="25">
        <f>ROUND(8.18085,5)</f>
        <v>8.18085</v>
      </c>
      <c r="G167" s="24"/>
      <c r="H167" s="36"/>
    </row>
    <row r="168" spans="1:8" ht="12.75" customHeight="1">
      <c r="A168" s="22">
        <v>42859</v>
      </c>
      <c r="B168" s="22"/>
      <c r="C168" s="25">
        <f>ROUND(8.13,5)</f>
        <v>8.13</v>
      </c>
      <c r="D168" s="25">
        <f>F168</f>
        <v>8.16391</v>
      </c>
      <c r="E168" s="25">
        <f>F168</f>
        <v>8.16391</v>
      </c>
      <c r="F168" s="25">
        <f>ROUND(8.16391,5)</f>
        <v>8.16391</v>
      </c>
      <c r="G168" s="24"/>
      <c r="H168" s="36"/>
    </row>
    <row r="169" spans="1:8" ht="12.75" customHeight="1">
      <c r="A169" s="22">
        <v>42950</v>
      </c>
      <c r="B169" s="22"/>
      <c r="C169" s="25">
        <f>ROUND(8.13,5)</f>
        <v>8.13</v>
      </c>
      <c r="D169" s="25">
        <f>F169</f>
        <v>8.11331</v>
      </c>
      <c r="E169" s="25">
        <f>F169</f>
        <v>8.11331</v>
      </c>
      <c r="F169" s="25">
        <f>ROUND(8.11331,5)</f>
        <v>8.11331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ROUND(8.28,5)</f>
        <v>8.28</v>
      </c>
      <c r="D171" s="25">
        <f>F171</f>
        <v>8.28805</v>
      </c>
      <c r="E171" s="25">
        <f>F171</f>
        <v>8.28805</v>
      </c>
      <c r="F171" s="25">
        <f>ROUND(8.28805,5)</f>
        <v>8.28805</v>
      </c>
      <c r="G171" s="24"/>
      <c r="H171" s="36"/>
    </row>
    <row r="172" spans="1:8" ht="12.75" customHeight="1">
      <c r="A172" s="22">
        <v>42677</v>
      </c>
      <c r="B172" s="22"/>
      <c r="C172" s="25">
        <f>ROUND(8.28,5)</f>
        <v>8.28</v>
      </c>
      <c r="D172" s="25">
        <f>F172</f>
        <v>8.32453</v>
      </c>
      <c r="E172" s="25">
        <f>F172</f>
        <v>8.32453</v>
      </c>
      <c r="F172" s="25">
        <f>ROUND(8.32453,5)</f>
        <v>8.32453</v>
      </c>
      <c r="G172" s="24"/>
      <c r="H172" s="36"/>
    </row>
    <row r="173" spans="1:8" ht="12.75" customHeight="1">
      <c r="A173" s="22">
        <v>42768</v>
      </c>
      <c r="B173" s="22"/>
      <c r="C173" s="25">
        <f>ROUND(8.28,5)</f>
        <v>8.28</v>
      </c>
      <c r="D173" s="25">
        <f>F173</f>
        <v>8.3493</v>
      </c>
      <c r="E173" s="25">
        <f>F173</f>
        <v>8.3493</v>
      </c>
      <c r="F173" s="25">
        <f>ROUND(8.3493,5)</f>
        <v>8.3493</v>
      </c>
      <c r="G173" s="24"/>
      <c r="H173" s="36"/>
    </row>
    <row r="174" spans="1:8" ht="12.75" customHeight="1">
      <c r="A174" s="22">
        <v>42859</v>
      </c>
      <c r="B174" s="22"/>
      <c r="C174" s="25">
        <f>ROUND(8.28,5)</f>
        <v>8.28</v>
      </c>
      <c r="D174" s="25">
        <f>F174</f>
        <v>8.34487</v>
      </c>
      <c r="E174" s="25">
        <f>F174</f>
        <v>8.34487</v>
      </c>
      <c r="F174" s="25">
        <f>ROUND(8.34487,5)</f>
        <v>8.34487</v>
      </c>
      <c r="G174" s="24"/>
      <c r="H174" s="36"/>
    </row>
    <row r="175" spans="1:8" ht="12.75" customHeight="1">
      <c r="A175" s="22">
        <v>42950</v>
      </c>
      <c r="B175" s="22"/>
      <c r="C175" s="25">
        <f>ROUND(8.28,5)</f>
        <v>8.28</v>
      </c>
      <c r="D175" s="25">
        <f>F175</f>
        <v>8.31949</v>
      </c>
      <c r="E175" s="25">
        <f>F175</f>
        <v>8.31949</v>
      </c>
      <c r="F175" s="25">
        <f>ROUND(8.31949,5)</f>
        <v>8.31949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ROUND(9.29,5)</f>
        <v>9.29</v>
      </c>
      <c r="D177" s="25">
        <f>F177</f>
        <v>9.29745</v>
      </c>
      <c r="E177" s="25">
        <f>F177</f>
        <v>9.29745</v>
      </c>
      <c r="F177" s="25">
        <f>ROUND(9.29745,5)</f>
        <v>9.29745</v>
      </c>
      <c r="G177" s="24"/>
      <c r="H177" s="36"/>
    </row>
    <row r="178" spans="1:8" ht="12.75" customHeight="1">
      <c r="A178" s="22">
        <v>42677</v>
      </c>
      <c r="B178" s="22"/>
      <c r="C178" s="25">
        <f>ROUND(9.29,5)</f>
        <v>9.29</v>
      </c>
      <c r="D178" s="25">
        <f>F178</f>
        <v>9.33707</v>
      </c>
      <c r="E178" s="25">
        <f>F178</f>
        <v>9.33707</v>
      </c>
      <c r="F178" s="25">
        <f>ROUND(9.33707,5)</f>
        <v>9.33707</v>
      </c>
      <c r="G178" s="24"/>
      <c r="H178" s="36"/>
    </row>
    <row r="179" spans="1:8" ht="12.75" customHeight="1">
      <c r="A179" s="22">
        <v>42768</v>
      </c>
      <c r="B179" s="22"/>
      <c r="C179" s="25">
        <f>ROUND(9.29,5)</f>
        <v>9.29</v>
      </c>
      <c r="D179" s="25">
        <f>F179</f>
        <v>9.37228</v>
      </c>
      <c r="E179" s="25">
        <f>F179</f>
        <v>9.37228</v>
      </c>
      <c r="F179" s="25">
        <f>ROUND(9.37228,5)</f>
        <v>9.37228</v>
      </c>
      <c r="G179" s="24"/>
      <c r="H179" s="36"/>
    </row>
    <row r="180" spans="1:8" ht="12.75" customHeight="1">
      <c r="A180" s="22">
        <v>42859</v>
      </c>
      <c r="B180" s="22"/>
      <c r="C180" s="25">
        <f>ROUND(9.29,5)</f>
        <v>9.29</v>
      </c>
      <c r="D180" s="25">
        <f>F180</f>
        <v>9.3972</v>
      </c>
      <c r="E180" s="25">
        <f>F180</f>
        <v>9.3972</v>
      </c>
      <c r="F180" s="25">
        <f>ROUND(9.3972,5)</f>
        <v>9.3972</v>
      </c>
      <c r="G180" s="24"/>
      <c r="H180" s="36"/>
    </row>
    <row r="181" spans="1:8" ht="12.75" customHeight="1">
      <c r="A181" s="22">
        <v>42950</v>
      </c>
      <c r="B181" s="22"/>
      <c r="C181" s="25">
        <f>ROUND(9.29,5)</f>
        <v>9.29</v>
      </c>
      <c r="D181" s="25">
        <f>F181</f>
        <v>9.41592</v>
      </c>
      <c r="E181" s="25">
        <f>F181</f>
        <v>9.41592</v>
      </c>
      <c r="F181" s="25">
        <f>ROUND(9.41592,5)</f>
        <v>9.41592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ROUND(1.79,5)</f>
        <v>1.79</v>
      </c>
      <c r="D183" s="25">
        <f>F183</f>
        <v>188.33168</v>
      </c>
      <c r="E183" s="25">
        <f>F183</f>
        <v>188.33168</v>
      </c>
      <c r="F183" s="25">
        <f>ROUND(188.33168,5)</f>
        <v>188.33168</v>
      </c>
      <c r="G183" s="24"/>
      <c r="H183" s="36"/>
    </row>
    <row r="184" spans="1:8" ht="12.75" customHeight="1">
      <c r="A184" s="22">
        <v>42677</v>
      </c>
      <c r="B184" s="22"/>
      <c r="C184" s="25">
        <f>ROUND(1.79,5)</f>
        <v>1.79</v>
      </c>
      <c r="D184" s="25">
        <f>F184</f>
        <v>189.62173</v>
      </c>
      <c r="E184" s="25">
        <f>F184</f>
        <v>189.62173</v>
      </c>
      <c r="F184" s="25">
        <f>ROUND(189.62173,5)</f>
        <v>189.62173</v>
      </c>
      <c r="G184" s="24"/>
      <c r="H184" s="36"/>
    </row>
    <row r="185" spans="1:8" ht="12.75" customHeight="1">
      <c r="A185" s="22">
        <v>42768</v>
      </c>
      <c r="B185" s="22"/>
      <c r="C185" s="25">
        <f>ROUND(1.79,5)</f>
        <v>1.79</v>
      </c>
      <c r="D185" s="25">
        <f>F185</f>
        <v>193.37406</v>
      </c>
      <c r="E185" s="25">
        <f>F185</f>
        <v>193.37406</v>
      </c>
      <c r="F185" s="25">
        <f>ROUND(193.37406,5)</f>
        <v>193.37406</v>
      </c>
      <c r="G185" s="24"/>
      <c r="H185" s="36"/>
    </row>
    <row r="186" spans="1:8" ht="12.75" customHeight="1">
      <c r="A186" s="22">
        <v>42859</v>
      </c>
      <c r="B186" s="22"/>
      <c r="C186" s="25">
        <f>ROUND(1.79,5)</f>
        <v>1.79</v>
      </c>
      <c r="D186" s="25">
        <f>F186</f>
        <v>195.07708</v>
      </c>
      <c r="E186" s="25">
        <f>F186</f>
        <v>195.07708</v>
      </c>
      <c r="F186" s="25">
        <f>ROUND(195.07708,5)</f>
        <v>195.07708</v>
      </c>
      <c r="G186" s="24"/>
      <c r="H186" s="36"/>
    </row>
    <row r="187" spans="1:8" ht="12.75" customHeight="1">
      <c r="A187" s="22">
        <v>42950</v>
      </c>
      <c r="B187" s="22"/>
      <c r="C187" s="25">
        <f>ROUND(1.79,5)</f>
        <v>1.79</v>
      </c>
      <c r="D187" s="25">
        <f>F187</f>
        <v>199.17457</v>
      </c>
      <c r="E187" s="25">
        <f>F187</f>
        <v>199.17457</v>
      </c>
      <c r="F187" s="25">
        <f>ROUND(199.17457,5)</f>
        <v>199.17457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ROUND(1.55,5)</f>
        <v>1.55</v>
      </c>
      <c r="D189" s="25">
        <f>F189</f>
        <v>139.87019</v>
      </c>
      <c r="E189" s="25">
        <f>F189</f>
        <v>139.87019</v>
      </c>
      <c r="F189" s="25">
        <f>ROUND(139.87019,5)</f>
        <v>139.87019</v>
      </c>
      <c r="G189" s="24"/>
      <c r="H189" s="36"/>
    </row>
    <row r="190" spans="1:8" ht="12.75" customHeight="1">
      <c r="A190" s="22">
        <v>42677</v>
      </c>
      <c r="B190" s="22"/>
      <c r="C190" s="25">
        <f>ROUND(1.55,5)</f>
        <v>1.55</v>
      </c>
      <c r="D190" s="25">
        <f>F190</f>
        <v>142.51929</v>
      </c>
      <c r="E190" s="25">
        <f>F190</f>
        <v>142.51929</v>
      </c>
      <c r="F190" s="25">
        <f>ROUND(142.51929,5)</f>
        <v>142.51929</v>
      </c>
      <c r="G190" s="24"/>
      <c r="H190" s="36"/>
    </row>
    <row r="191" spans="1:8" ht="12.75" customHeight="1">
      <c r="A191" s="22">
        <v>42768</v>
      </c>
      <c r="B191" s="22"/>
      <c r="C191" s="25">
        <f>ROUND(1.55,5)</f>
        <v>1.55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ROUND(1.55,5)</f>
        <v>1.55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ROUND(1.55,5)</f>
        <v>1.55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ROUND(1.75,5)</f>
        <v>1.75</v>
      </c>
      <c r="D195" s="25">
        <f>F195</f>
        <v>146.16195</v>
      </c>
      <c r="E195" s="25">
        <f>F195</f>
        <v>146.16195</v>
      </c>
      <c r="F195" s="25">
        <f>ROUND(146.16195,5)</f>
        <v>146.16195</v>
      </c>
      <c r="G195" s="24"/>
      <c r="H195" s="36"/>
    </row>
    <row r="196" spans="1:8" ht="12.75" customHeight="1">
      <c r="A196" s="22">
        <v>42677</v>
      </c>
      <c r="B196" s="22"/>
      <c r="C196" s="25">
        <f>ROUND(1.75,5)</f>
        <v>1.75</v>
      </c>
      <c r="D196" s="25">
        <f>F196</f>
        <v>148.93028</v>
      </c>
      <c r="E196" s="25">
        <f>F196</f>
        <v>148.93028</v>
      </c>
      <c r="F196" s="25">
        <f>ROUND(148.93028,5)</f>
        <v>148.93028</v>
      </c>
      <c r="G196" s="24"/>
      <c r="H196" s="36"/>
    </row>
    <row r="197" spans="1:8" ht="12.75" customHeight="1">
      <c r="A197" s="22">
        <v>42768</v>
      </c>
      <c r="B197" s="22"/>
      <c r="C197" s="25">
        <f>ROUND(1.75,5)</f>
        <v>1.75</v>
      </c>
      <c r="D197" s="25">
        <f>F197</f>
        <v>149.91749</v>
      </c>
      <c r="E197" s="25">
        <f>F197</f>
        <v>149.91749</v>
      </c>
      <c r="F197" s="25">
        <f>ROUND(149.91749,5)</f>
        <v>149.91749</v>
      </c>
      <c r="G197" s="24"/>
      <c r="H197" s="36"/>
    </row>
    <row r="198" spans="1:8" ht="12.75" customHeight="1">
      <c r="A198" s="22">
        <v>42859</v>
      </c>
      <c r="B198" s="22"/>
      <c r="C198" s="25">
        <f>ROUND(1.75,5)</f>
        <v>1.75</v>
      </c>
      <c r="D198" s="25">
        <f>F198</f>
        <v>153.0373</v>
      </c>
      <c r="E198" s="25">
        <f>F198</f>
        <v>153.0373</v>
      </c>
      <c r="F198" s="25">
        <f>ROUND(153.0373,5)</f>
        <v>153.0373</v>
      </c>
      <c r="G198" s="24"/>
      <c r="H198" s="36"/>
    </row>
    <row r="199" spans="1:8" ht="12.75" customHeight="1">
      <c r="A199" s="22">
        <v>42950</v>
      </c>
      <c r="B199" s="22"/>
      <c r="C199" s="25">
        <f>ROUND(1.75,5)</f>
        <v>1.75</v>
      </c>
      <c r="D199" s="25">
        <f>F199</f>
        <v>156.2516</v>
      </c>
      <c r="E199" s="25">
        <f>F199</f>
        <v>156.2516</v>
      </c>
      <c r="F199" s="25">
        <f>ROUND(156.2516,5)</f>
        <v>156.2516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ROUND(9.17,5)</f>
        <v>9.17</v>
      </c>
      <c r="D201" s="25">
        <f>F201</f>
        <v>9.17758</v>
      </c>
      <c r="E201" s="25">
        <f>F201</f>
        <v>9.17758</v>
      </c>
      <c r="F201" s="25">
        <f>ROUND(9.17758,5)</f>
        <v>9.17758</v>
      </c>
      <c r="G201" s="24"/>
      <c r="H201" s="36"/>
    </row>
    <row r="202" spans="1:8" ht="12.75" customHeight="1">
      <c r="A202" s="22">
        <v>42677</v>
      </c>
      <c r="B202" s="22"/>
      <c r="C202" s="25">
        <f>ROUND(9.17,5)</f>
        <v>9.17</v>
      </c>
      <c r="D202" s="25">
        <f>F202</f>
        <v>9.22053</v>
      </c>
      <c r="E202" s="25">
        <f>F202</f>
        <v>9.22053</v>
      </c>
      <c r="F202" s="25">
        <f>ROUND(9.22053,5)</f>
        <v>9.22053</v>
      </c>
      <c r="G202" s="24"/>
      <c r="H202" s="36"/>
    </row>
    <row r="203" spans="1:8" ht="12.75" customHeight="1">
      <c r="A203" s="22">
        <v>42768</v>
      </c>
      <c r="B203" s="22"/>
      <c r="C203" s="25">
        <f>ROUND(9.17,5)</f>
        <v>9.17</v>
      </c>
      <c r="D203" s="25">
        <f>F203</f>
        <v>9.2598</v>
      </c>
      <c r="E203" s="25">
        <f>F203</f>
        <v>9.2598</v>
      </c>
      <c r="F203" s="25">
        <f>ROUND(9.2598,5)</f>
        <v>9.2598</v>
      </c>
      <c r="G203" s="24"/>
      <c r="H203" s="36"/>
    </row>
    <row r="204" spans="1:8" ht="12.75" customHeight="1">
      <c r="A204" s="22">
        <v>42859</v>
      </c>
      <c r="B204" s="22"/>
      <c r="C204" s="25">
        <f>ROUND(9.17,5)</f>
        <v>9.17</v>
      </c>
      <c r="D204" s="25">
        <f>F204</f>
        <v>9.28389</v>
      </c>
      <c r="E204" s="25">
        <f>F204</f>
        <v>9.28389</v>
      </c>
      <c r="F204" s="25">
        <f>ROUND(9.28389,5)</f>
        <v>9.28389</v>
      </c>
      <c r="G204" s="24"/>
      <c r="H204" s="36"/>
    </row>
    <row r="205" spans="1:8" ht="12.75" customHeight="1">
      <c r="A205" s="22">
        <v>42950</v>
      </c>
      <c r="B205" s="22"/>
      <c r="C205" s="25">
        <f>ROUND(9.17,5)</f>
        <v>9.17</v>
      </c>
      <c r="D205" s="25">
        <f>F205</f>
        <v>9.30099</v>
      </c>
      <c r="E205" s="25">
        <f>F205</f>
        <v>9.30099</v>
      </c>
      <c r="F205" s="25">
        <f>ROUND(9.30099,5)</f>
        <v>9.30099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ROUND(9.385,5)</f>
        <v>9.385</v>
      </c>
      <c r="D207" s="25">
        <f>F207</f>
        <v>9.39214</v>
      </c>
      <c r="E207" s="25">
        <f>F207</f>
        <v>9.39214</v>
      </c>
      <c r="F207" s="25">
        <f>ROUND(9.39214,5)</f>
        <v>9.39214</v>
      </c>
      <c r="G207" s="24"/>
      <c r="H207" s="36"/>
    </row>
    <row r="208" spans="1:8" ht="12.75" customHeight="1">
      <c r="A208" s="22">
        <v>42677</v>
      </c>
      <c r="B208" s="22"/>
      <c r="C208" s="25">
        <f>ROUND(9.385,5)</f>
        <v>9.385</v>
      </c>
      <c r="D208" s="25">
        <f>F208</f>
        <v>9.43273</v>
      </c>
      <c r="E208" s="25">
        <f>F208</f>
        <v>9.43273</v>
      </c>
      <c r="F208" s="25">
        <f>ROUND(9.43273,5)</f>
        <v>9.43273</v>
      </c>
      <c r="G208" s="24"/>
      <c r="H208" s="36"/>
    </row>
    <row r="209" spans="1:8" ht="12.75" customHeight="1">
      <c r="A209" s="22">
        <v>42768</v>
      </c>
      <c r="B209" s="22"/>
      <c r="C209" s="25">
        <f>ROUND(9.385,5)</f>
        <v>9.385</v>
      </c>
      <c r="D209" s="25">
        <f>F209</f>
        <v>9.47024</v>
      </c>
      <c r="E209" s="25">
        <f>F209</f>
        <v>9.47024</v>
      </c>
      <c r="F209" s="25">
        <f>ROUND(9.47024,5)</f>
        <v>9.47024</v>
      </c>
      <c r="G209" s="24"/>
      <c r="H209" s="36"/>
    </row>
    <row r="210" spans="1:8" ht="12.75" customHeight="1">
      <c r="A210" s="22">
        <v>42859</v>
      </c>
      <c r="B210" s="22"/>
      <c r="C210" s="25">
        <f>ROUND(9.385,5)</f>
        <v>9.385</v>
      </c>
      <c r="D210" s="25">
        <f>F210</f>
        <v>9.49499</v>
      </c>
      <c r="E210" s="25">
        <f>F210</f>
        <v>9.49499</v>
      </c>
      <c r="F210" s="25">
        <f>ROUND(9.49499,5)</f>
        <v>9.49499</v>
      </c>
      <c r="G210" s="24"/>
      <c r="H210" s="36"/>
    </row>
    <row r="211" spans="1:8" ht="12.75" customHeight="1">
      <c r="A211" s="22">
        <v>42950</v>
      </c>
      <c r="B211" s="22"/>
      <c r="C211" s="25">
        <f>ROUND(9.385,5)</f>
        <v>9.385</v>
      </c>
      <c r="D211" s="25">
        <f>F211</f>
        <v>9.51405</v>
      </c>
      <c r="E211" s="25">
        <f>F211</f>
        <v>9.51405</v>
      </c>
      <c r="F211" s="25">
        <f>ROUND(9.51405,5)</f>
        <v>9.51405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ROUND(9.465,5)</f>
        <v>9.465</v>
      </c>
      <c r="D213" s="25">
        <f>F213</f>
        <v>9.47253</v>
      </c>
      <c r="E213" s="25">
        <f>F213</f>
        <v>9.47253</v>
      </c>
      <c r="F213" s="25">
        <f>ROUND(9.47253,5)</f>
        <v>9.47253</v>
      </c>
      <c r="G213" s="24"/>
      <c r="H213" s="36"/>
    </row>
    <row r="214" spans="1:8" ht="12.75" customHeight="1">
      <c r="A214" s="22">
        <v>42677</v>
      </c>
      <c r="B214" s="22"/>
      <c r="C214" s="25">
        <f>ROUND(9.465,5)</f>
        <v>9.465</v>
      </c>
      <c r="D214" s="25">
        <f>F214</f>
        <v>9.51538</v>
      </c>
      <c r="E214" s="25">
        <f>F214</f>
        <v>9.51538</v>
      </c>
      <c r="F214" s="25">
        <f>ROUND(9.51538,5)</f>
        <v>9.51538</v>
      </c>
      <c r="G214" s="24"/>
      <c r="H214" s="36"/>
    </row>
    <row r="215" spans="1:8" ht="12.75" customHeight="1">
      <c r="A215" s="22">
        <v>42768</v>
      </c>
      <c r="B215" s="22"/>
      <c r="C215" s="25">
        <f>ROUND(9.465,5)</f>
        <v>9.465</v>
      </c>
      <c r="D215" s="25">
        <f>F215</f>
        <v>9.55527</v>
      </c>
      <c r="E215" s="25">
        <f>F215</f>
        <v>9.55527</v>
      </c>
      <c r="F215" s="25">
        <f>ROUND(9.55527,5)</f>
        <v>9.55527</v>
      </c>
      <c r="G215" s="24"/>
      <c r="H215" s="36"/>
    </row>
    <row r="216" spans="1:8" ht="12.75" customHeight="1">
      <c r="A216" s="22">
        <v>42859</v>
      </c>
      <c r="B216" s="22"/>
      <c r="C216" s="25">
        <f>ROUND(9.465,5)</f>
        <v>9.465</v>
      </c>
      <c r="D216" s="25">
        <f>F216</f>
        <v>9.58229</v>
      </c>
      <c r="E216" s="25">
        <f>F216</f>
        <v>9.58229</v>
      </c>
      <c r="F216" s="25">
        <f>ROUND(9.58229,5)</f>
        <v>9.58229</v>
      </c>
      <c r="G216" s="24"/>
      <c r="H216" s="36"/>
    </row>
    <row r="217" spans="1:8" ht="12.75" customHeight="1">
      <c r="A217" s="22">
        <v>42950</v>
      </c>
      <c r="B217" s="22"/>
      <c r="C217" s="25">
        <f>ROUND(9.465,5)</f>
        <v>9.465</v>
      </c>
      <c r="D217" s="25">
        <f>F217</f>
        <v>9.60364</v>
      </c>
      <c r="E217" s="25">
        <f>F217</f>
        <v>9.60364</v>
      </c>
      <c r="F217" s="25">
        <f>ROUND(9.60364,5)</f>
        <v>9.60364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42580</v>
      </c>
      <c r="B219" s="22"/>
      <c r="C219" s="26">
        <f>ROUND(15.59559085,4)</f>
        <v>15.5956</v>
      </c>
      <c r="D219" s="26">
        <f>F219</f>
        <v>15.6109</v>
      </c>
      <c r="E219" s="26">
        <f>F219</f>
        <v>15.6109</v>
      </c>
      <c r="F219" s="26">
        <f>ROUND(15.6109,4)</f>
        <v>15.6109</v>
      </c>
      <c r="G219" s="24"/>
      <c r="H219" s="36"/>
    </row>
    <row r="220" spans="1:8" ht="12.75" customHeight="1">
      <c r="A220" s="22">
        <v>42597</v>
      </c>
      <c r="B220" s="22"/>
      <c r="C220" s="26">
        <f>ROUND(15.59559085,4)</f>
        <v>15.5956</v>
      </c>
      <c r="D220" s="26">
        <f>F220</f>
        <v>15.6719</v>
      </c>
      <c r="E220" s="26">
        <f>F220</f>
        <v>15.6719</v>
      </c>
      <c r="F220" s="26">
        <f>ROUND(15.6719,4)</f>
        <v>15.6719</v>
      </c>
      <c r="G220" s="24"/>
      <c r="H220" s="36"/>
    </row>
    <row r="221" spans="1:8" ht="12.75" customHeight="1">
      <c r="A221" s="22">
        <v>42643</v>
      </c>
      <c r="B221" s="22"/>
      <c r="C221" s="26">
        <f>ROUND(15.59559085,4)</f>
        <v>15.5956</v>
      </c>
      <c r="D221" s="26">
        <f>F221</f>
        <v>15.8439</v>
      </c>
      <c r="E221" s="26">
        <f>F221</f>
        <v>15.8439</v>
      </c>
      <c r="F221" s="26">
        <f>ROUND(15.8439,4)</f>
        <v>15.8439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6">
        <f>ROUND(18.722899125,4)</f>
        <v>18.7229</v>
      </c>
      <c r="D223" s="26">
        <f>F223</f>
        <v>18.8042</v>
      </c>
      <c r="E223" s="26">
        <f>F223</f>
        <v>18.8042</v>
      </c>
      <c r="F223" s="26">
        <f>ROUND(18.8042,4)</f>
        <v>18.8042</v>
      </c>
      <c r="G223" s="24"/>
      <c r="H223" s="36"/>
    </row>
    <row r="224" spans="1:8" ht="12.75" customHeight="1">
      <c r="A224" s="22">
        <v>42600</v>
      </c>
      <c r="B224" s="22"/>
      <c r="C224" s="26">
        <f>ROUND(18.722899125,4)</f>
        <v>18.7229</v>
      </c>
      <c r="D224" s="26">
        <f>F224</f>
        <v>18.8156</v>
      </c>
      <c r="E224" s="26">
        <f>F224</f>
        <v>18.8156</v>
      </c>
      <c r="F224" s="26">
        <f>ROUND(18.8156,4)</f>
        <v>18.8156</v>
      </c>
      <c r="G224" s="24"/>
      <c r="H224" s="36"/>
    </row>
    <row r="225" spans="1:8" ht="12.75" customHeight="1">
      <c r="A225" s="22">
        <v>42621</v>
      </c>
      <c r="B225" s="22"/>
      <c r="C225" s="26">
        <f>ROUND(18.722899125,4)</f>
        <v>18.7229</v>
      </c>
      <c r="D225" s="26">
        <f>F225</f>
        <v>18.8984</v>
      </c>
      <c r="E225" s="26">
        <f>F225</f>
        <v>18.8984</v>
      </c>
      <c r="F225" s="26">
        <f>ROUND(18.8984,4)</f>
        <v>18.8984</v>
      </c>
      <c r="G225" s="24"/>
      <c r="H225" s="36"/>
    </row>
    <row r="226" spans="1:8" ht="12.75" customHeight="1">
      <c r="A226" s="22">
        <v>42850</v>
      </c>
      <c r="B226" s="22"/>
      <c r="C226" s="26">
        <f>ROUND(18.722899125,4)</f>
        <v>18.7229</v>
      </c>
      <c r="D226" s="26">
        <f>F226</f>
        <v>19.8301</v>
      </c>
      <c r="E226" s="26">
        <f>F226</f>
        <v>19.8301</v>
      </c>
      <c r="F226" s="26">
        <f>ROUND(19.8301,4)</f>
        <v>19.8301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42576</v>
      </c>
      <c r="B228" s="22"/>
      <c r="C228" s="26">
        <f>ROUND(14.182,4)</f>
        <v>14.182</v>
      </c>
      <c r="D228" s="26">
        <f>F228</f>
        <v>14.1906</v>
      </c>
      <c r="E228" s="26">
        <f>F228</f>
        <v>14.1906</v>
      </c>
      <c r="F228" s="26">
        <f>ROUND(14.1906,4)</f>
        <v>14.1906</v>
      </c>
      <c r="G228" s="24"/>
      <c r="H228" s="36"/>
    </row>
    <row r="229" spans="1:8" ht="12.75" customHeight="1">
      <c r="A229" s="22">
        <v>42577</v>
      </c>
      <c r="B229" s="22"/>
      <c r="C229" s="26">
        <f>ROUND(14.182,4)</f>
        <v>14.182</v>
      </c>
      <c r="D229" s="26">
        <f>F229</f>
        <v>14.1849</v>
      </c>
      <c r="E229" s="26">
        <f>F229</f>
        <v>14.1849</v>
      </c>
      <c r="F229" s="26">
        <f>ROUND(14.1849,4)</f>
        <v>14.1849</v>
      </c>
      <c r="G229" s="24"/>
      <c r="H229" s="36"/>
    </row>
    <row r="230" spans="1:8" ht="12.75" customHeight="1">
      <c r="A230" s="22">
        <v>42578</v>
      </c>
      <c r="B230" s="22"/>
      <c r="C230" s="26">
        <f>ROUND(14.182,4)</f>
        <v>14.182</v>
      </c>
      <c r="D230" s="26">
        <f>F230</f>
        <v>14.1878</v>
      </c>
      <c r="E230" s="26">
        <f>F230</f>
        <v>14.1878</v>
      </c>
      <c r="F230" s="26">
        <f>ROUND(14.1878,4)</f>
        <v>14.1878</v>
      </c>
      <c r="G230" s="24"/>
      <c r="H230" s="36"/>
    </row>
    <row r="231" spans="1:8" ht="12.75" customHeight="1">
      <c r="A231" s="22">
        <v>42579</v>
      </c>
      <c r="B231" s="22"/>
      <c r="C231" s="26">
        <f>ROUND(14.182,4)</f>
        <v>14.182</v>
      </c>
      <c r="D231" s="26">
        <f>F231</f>
        <v>14.1907</v>
      </c>
      <c r="E231" s="26">
        <f>F231</f>
        <v>14.1907</v>
      </c>
      <c r="F231" s="26">
        <f>ROUND(14.1907,4)</f>
        <v>14.1907</v>
      </c>
      <c r="G231" s="24"/>
      <c r="H231" s="36"/>
    </row>
    <row r="232" spans="1:8" ht="12.75" customHeight="1">
      <c r="A232" s="22">
        <v>42580</v>
      </c>
      <c r="B232" s="22"/>
      <c r="C232" s="26">
        <f>ROUND(14.182,4)</f>
        <v>14.182</v>
      </c>
      <c r="D232" s="26">
        <f>F232</f>
        <v>14.1937</v>
      </c>
      <c r="E232" s="26">
        <f>F232</f>
        <v>14.1937</v>
      </c>
      <c r="F232" s="26">
        <f>ROUND(14.1937,4)</f>
        <v>14.1937</v>
      </c>
      <c r="G232" s="24"/>
      <c r="H232" s="36"/>
    </row>
    <row r="233" spans="1:8" ht="12.75" customHeight="1">
      <c r="A233" s="22">
        <v>42583</v>
      </c>
      <c r="B233" s="22"/>
      <c r="C233" s="26">
        <f>ROUND(14.182,4)</f>
        <v>14.182</v>
      </c>
      <c r="D233" s="26">
        <f>F233</f>
        <v>14.2024</v>
      </c>
      <c r="E233" s="26">
        <f>F233</f>
        <v>14.2024</v>
      </c>
      <c r="F233" s="26">
        <f>ROUND(14.2024,4)</f>
        <v>14.2024</v>
      </c>
      <c r="G233" s="24"/>
      <c r="H233" s="36"/>
    </row>
    <row r="234" spans="1:8" ht="12.75" customHeight="1">
      <c r="A234" s="22">
        <v>42584</v>
      </c>
      <c r="B234" s="22"/>
      <c r="C234" s="26">
        <f>ROUND(14.182,4)</f>
        <v>14.182</v>
      </c>
      <c r="D234" s="26">
        <f>F234</f>
        <v>14.2052</v>
      </c>
      <c r="E234" s="26">
        <f>F234</f>
        <v>14.2052</v>
      </c>
      <c r="F234" s="26">
        <f>ROUND(14.2052,4)</f>
        <v>14.2052</v>
      </c>
      <c r="G234" s="24"/>
      <c r="H234" s="36"/>
    </row>
    <row r="235" spans="1:8" ht="12.75" customHeight="1">
      <c r="A235" s="22">
        <v>42587</v>
      </c>
      <c r="B235" s="22"/>
      <c r="C235" s="26">
        <f>ROUND(14.182,4)</f>
        <v>14.182</v>
      </c>
      <c r="D235" s="26">
        <f>F235</f>
        <v>14.2135</v>
      </c>
      <c r="E235" s="26">
        <f>F235</f>
        <v>14.2135</v>
      </c>
      <c r="F235" s="26">
        <f>ROUND(14.2135,4)</f>
        <v>14.2135</v>
      </c>
      <c r="G235" s="24"/>
      <c r="H235" s="36"/>
    </row>
    <row r="236" spans="1:8" ht="12.75" customHeight="1">
      <c r="A236" s="22">
        <v>42593</v>
      </c>
      <c r="B236" s="22"/>
      <c r="C236" s="26">
        <f>ROUND(14.182,4)</f>
        <v>14.182</v>
      </c>
      <c r="D236" s="26">
        <f>F236</f>
        <v>14.2302</v>
      </c>
      <c r="E236" s="26">
        <f>F236</f>
        <v>14.2302</v>
      </c>
      <c r="F236" s="26">
        <f>ROUND(14.2302,4)</f>
        <v>14.2302</v>
      </c>
      <c r="G236" s="24"/>
      <c r="H236" s="36"/>
    </row>
    <row r="237" spans="1:8" ht="12.75" customHeight="1">
      <c r="A237" s="22">
        <v>42597</v>
      </c>
      <c r="B237" s="22"/>
      <c r="C237" s="26">
        <f>ROUND(14.182,4)</f>
        <v>14.182</v>
      </c>
      <c r="D237" s="26">
        <f>F237</f>
        <v>14.2413</v>
      </c>
      <c r="E237" s="26">
        <f>F237</f>
        <v>14.2413</v>
      </c>
      <c r="F237" s="26">
        <f>ROUND(14.2413,4)</f>
        <v>14.2413</v>
      </c>
      <c r="G237" s="24"/>
      <c r="H237" s="36"/>
    </row>
    <row r="238" spans="1:8" ht="12.75" customHeight="1">
      <c r="A238" s="22">
        <v>42598</v>
      </c>
      <c r="B238" s="22"/>
      <c r="C238" s="26">
        <f>ROUND(14.182,4)</f>
        <v>14.182</v>
      </c>
      <c r="D238" s="26">
        <f>F238</f>
        <v>14.2441</v>
      </c>
      <c r="E238" s="26">
        <f>F238</f>
        <v>14.2441</v>
      </c>
      <c r="F238" s="26">
        <f>ROUND(14.2441,4)</f>
        <v>14.2441</v>
      </c>
      <c r="G238" s="24"/>
      <c r="H238" s="36"/>
    </row>
    <row r="239" spans="1:8" ht="12.75" customHeight="1">
      <c r="A239" s="22">
        <v>42599</v>
      </c>
      <c r="B239" s="22"/>
      <c r="C239" s="26">
        <f>ROUND(14.182,4)</f>
        <v>14.182</v>
      </c>
      <c r="D239" s="26">
        <f>F239</f>
        <v>14.2469</v>
      </c>
      <c r="E239" s="26">
        <f>F239</f>
        <v>14.2469</v>
      </c>
      <c r="F239" s="26">
        <f>ROUND(14.2469,4)</f>
        <v>14.2469</v>
      </c>
      <c r="G239" s="24"/>
      <c r="H239" s="36"/>
    </row>
    <row r="240" spans="1:8" ht="12.75" customHeight="1">
      <c r="A240" s="22">
        <v>42600</v>
      </c>
      <c r="B240" s="22"/>
      <c r="C240" s="26">
        <f>ROUND(14.182,4)</f>
        <v>14.182</v>
      </c>
      <c r="D240" s="26">
        <f>F240</f>
        <v>14.2496</v>
      </c>
      <c r="E240" s="26">
        <f>F240</f>
        <v>14.2496</v>
      </c>
      <c r="F240" s="26">
        <f>ROUND(14.2496,4)</f>
        <v>14.2496</v>
      </c>
      <c r="G240" s="24"/>
      <c r="H240" s="36"/>
    </row>
    <row r="241" spans="1:8" ht="12.75" customHeight="1">
      <c r="A241" s="22">
        <v>42605</v>
      </c>
      <c r="B241" s="22"/>
      <c r="C241" s="26">
        <f>ROUND(14.182,4)</f>
        <v>14.182</v>
      </c>
      <c r="D241" s="26">
        <f>F241</f>
        <v>14.2635</v>
      </c>
      <c r="E241" s="26">
        <f>F241</f>
        <v>14.2635</v>
      </c>
      <c r="F241" s="26">
        <f>ROUND(14.2635,4)</f>
        <v>14.2635</v>
      </c>
      <c r="G241" s="24"/>
      <c r="H241" s="36"/>
    </row>
    <row r="242" spans="1:8" ht="12.75" customHeight="1">
      <c r="A242" s="22">
        <v>42608</v>
      </c>
      <c r="B242" s="22"/>
      <c r="C242" s="26">
        <f>ROUND(14.182,4)</f>
        <v>14.182</v>
      </c>
      <c r="D242" s="26">
        <f>F242</f>
        <v>14.2719</v>
      </c>
      <c r="E242" s="26">
        <f>F242</f>
        <v>14.2719</v>
      </c>
      <c r="F242" s="26">
        <f>ROUND(14.2719,4)</f>
        <v>14.2719</v>
      </c>
      <c r="G242" s="24"/>
      <c r="H242" s="36"/>
    </row>
    <row r="243" spans="1:8" ht="12.75" customHeight="1">
      <c r="A243" s="22">
        <v>42611</v>
      </c>
      <c r="B243" s="22"/>
      <c r="C243" s="26">
        <f>ROUND(14.182,4)</f>
        <v>14.182</v>
      </c>
      <c r="D243" s="26">
        <f>F243</f>
        <v>14.2802</v>
      </c>
      <c r="E243" s="26">
        <f>F243</f>
        <v>14.2802</v>
      </c>
      <c r="F243" s="26">
        <f>ROUND(14.2802,4)</f>
        <v>14.2802</v>
      </c>
      <c r="G243" s="24"/>
      <c r="H243" s="36"/>
    </row>
    <row r="244" spans="1:8" ht="12.75" customHeight="1">
      <c r="A244" s="22">
        <v>42613</v>
      </c>
      <c r="B244" s="22"/>
      <c r="C244" s="26">
        <f>ROUND(14.182,4)</f>
        <v>14.182</v>
      </c>
      <c r="D244" s="26">
        <f>F244</f>
        <v>14.2858</v>
      </c>
      <c r="E244" s="26">
        <f>F244</f>
        <v>14.2858</v>
      </c>
      <c r="F244" s="26">
        <f>ROUND(14.2858,4)</f>
        <v>14.2858</v>
      </c>
      <c r="G244" s="24"/>
      <c r="H244" s="36"/>
    </row>
    <row r="245" spans="1:8" ht="12.75" customHeight="1">
      <c r="A245" s="22">
        <v>42619</v>
      </c>
      <c r="B245" s="22"/>
      <c r="C245" s="26">
        <f>ROUND(14.182,4)</f>
        <v>14.182</v>
      </c>
      <c r="D245" s="26">
        <f>F245</f>
        <v>14.3025</v>
      </c>
      <c r="E245" s="26">
        <f>F245</f>
        <v>14.3025</v>
      </c>
      <c r="F245" s="26">
        <f>ROUND(14.3025,4)</f>
        <v>14.3025</v>
      </c>
      <c r="G245" s="24"/>
      <c r="H245" s="36"/>
    </row>
    <row r="246" spans="1:8" ht="12.75" customHeight="1">
      <c r="A246" s="22">
        <v>42621</v>
      </c>
      <c r="B246" s="22"/>
      <c r="C246" s="26">
        <f>ROUND(14.182,4)</f>
        <v>14.182</v>
      </c>
      <c r="D246" s="26">
        <f>F246</f>
        <v>14.3081</v>
      </c>
      <c r="E246" s="26">
        <f>F246</f>
        <v>14.3081</v>
      </c>
      <c r="F246" s="26">
        <f>ROUND(14.3081,4)</f>
        <v>14.3081</v>
      </c>
      <c r="G246" s="24"/>
      <c r="H246" s="36"/>
    </row>
    <row r="247" spans="1:8" ht="12.75" customHeight="1">
      <c r="A247" s="22">
        <v>42622</v>
      </c>
      <c r="B247" s="22"/>
      <c r="C247" s="26">
        <f>ROUND(14.182,4)</f>
        <v>14.182</v>
      </c>
      <c r="D247" s="26">
        <f>F247</f>
        <v>14.3109</v>
      </c>
      <c r="E247" s="26">
        <f>F247</f>
        <v>14.3109</v>
      </c>
      <c r="F247" s="26">
        <f>ROUND(14.3109,4)</f>
        <v>14.3109</v>
      </c>
      <c r="G247" s="24"/>
      <c r="H247" s="36"/>
    </row>
    <row r="248" spans="1:8" ht="12.75" customHeight="1">
      <c r="A248" s="22">
        <v>42626</v>
      </c>
      <c r="B248" s="22"/>
      <c r="C248" s="26">
        <f>ROUND(14.182,4)</f>
        <v>14.182</v>
      </c>
      <c r="D248" s="26">
        <f>F248</f>
        <v>14.322</v>
      </c>
      <c r="E248" s="26">
        <f>F248</f>
        <v>14.322</v>
      </c>
      <c r="F248" s="26">
        <f>ROUND(14.322,4)</f>
        <v>14.322</v>
      </c>
      <c r="G248" s="24"/>
      <c r="H248" s="36"/>
    </row>
    <row r="249" spans="1:8" ht="12.75" customHeight="1">
      <c r="A249" s="22">
        <v>42628</v>
      </c>
      <c r="B249" s="22"/>
      <c r="C249" s="26">
        <f>ROUND(14.182,4)</f>
        <v>14.182</v>
      </c>
      <c r="D249" s="26">
        <f>F249</f>
        <v>14.3276</v>
      </c>
      <c r="E249" s="26">
        <f>F249</f>
        <v>14.3276</v>
      </c>
      <c r="F249" s="26">
        <f>ROUND(14.3276,4)</f>
        <v>14.3276</v>
      </c>
      <c r="G249" s="24"/>
      <c r="H249" s="36"/>
    </row>
    <row r="250" spans="1:8" ht="12.75" customHeight="1">
      <c r="A250" s="22">
        <v>42640</v>
      </c>
      <c r="B250" s="22"/>
      <c r="C250" s="26">
        <f>ROUND(14.182,4)</f>
        <v>14.182</v>
      </c>
      <c r="D250" s="26">
        <f>F250</f>
        <v>14.361</v>
      </c>
      <c r="E250" s="26">
        <f>F250</f>
        <v>14.361</v>
      </c>
      <c r="F250" s="26">
        <f>ROUND(14.361,4)</f>
        <v>14.361</v>
      </c>
      <c r="G250" s="24"/>
      <c r="H250" s="36"/>
    </row>
    <row r="251" spans="1:8" ht="12.75" customHeight="1">
      <c r="A251" s="22">
        <v>42641</v>
      </c>
      <c r="B251" s="22"/>
      <c r="C251" s="26">
        <f>ROUND(14.182,4)</f>
        <v>14.182</v>
      </c>
      <c r="D251" s="26">
        <f>F251</f>
        <v>14.3638</v>
      </c>
      <c r="E251" s="26">
        <f>F251</f>
        <v>14.3638</v>
      </c>
      <c r="F251" s="26">
        <f>ROUND(14.3638,4)</f>
        <v>14.3638</v>
      </c>
      <c r="G251" s="24"/>
      <c r="H251" s="36"/>
    </row>
    <row r="252" spans="1:8" ht="12.75" customHeight="1">
      <c r="A252" s="22">
        <v>42643</v>
      </c>
      <c r="B252" s="22"/>
      <c r="C252" s="26">
        <f>ROUND(14.182,4)</f>
        <v>14.182</v>
      </c>
      <c r="D252" s="26">
        <f>F252</f>
        <v>14.3692</v>
      </c>
      <c r="E252" s="26">
        <f>F252</f>
        <v>14.3692</v>
      </c>
      <c r="F252" s="26">
        <f>ROUND(14.3692,4)</f>
        <v>14.3692</v>
      </c>
      <c r="G252" s="24"/>
      <c r="H252" s="36"/>
    </row>
    <row r="253" spans="1:8" ht="12.75" customHeight="1">
      <c r="A253" s="22">
        <v>42657</v>
      </c>
      <c r="B253" s="22"/>
      <c r="C253" s="26">
        <f>ROUND(14.182,4)</f>
        <v>14.182</v>
      </c>
      <c r="D253" s="26">
        <f>F253</f>
        <v>14.4077</v>
      </c>
      <c r="E253" s="26">
        <f>F253</f>
        <v>14.4077</v>
      </c>
      <c r="F253" s="26">
        <f>ROUND(14.4077,4)</f>
        <v>14.4077</v>
      </c>
      <c r="G253" s="24"/>
      <c r="H253" s="36"/>
    </row>
    <row r="254" spans="1:8" ht="12.75" customHeight="1">
      <c r="A254" s="22">
        <v>42662</v>
      </c>
      <c r="B254" s="22"/>
      <c r="C254" s="26">
        <f>ROUND(14.182,4)</f>
        <v>14.182</v>
      </c>
      <c r="D254" s="26">
        <f>F254</f>
        <v>14.4214</v>
      </c>
      <c r="E254" s="26">
        <f>F254</f>
        <v>14.4214</v>
      </c>
      <c r="F254" s="26">
        <f>ROUND(14.4214,4)</f>
        <v>14.4214</v>
      </c>
      <c r="G254" s="24"/>
      <c r="H254" s="36"/>
    </row>
    <row r="255" spans="1:8" ht="12.75" customHeight="1">
      <c r="A255" s="22">
        <v>42669</v>
      </c>
      <c r="B255" s="22"/>
      <c r="C255" s="26">
        <f>ROUND(14.182,4)</f>
        <v>14.182</v>
      </c>
      <c r="D255" s="26">
        <f>F255</f>
        <v>14.4407</v>
      </c>
      <c r="E255" s="26">
        <f>F255</f>
        <v>14.4407</v>
      </c>
      <c r="F255" s="26">
        <f>ROUND(14.4407,4)</f>
        <v>14.4407</v>
      </c>
      <c r="G255" s="24"/>
      <c r="H255" s="36"/>
    </row>
    <row r="256" spans="1:8" ht="12.75" customHeight="1">
      <c r="A256" s="22">
        <v>42670</v>
      </c>
      <c r="B256" s="22"/>
      <c r="C256" s="26">
        <f>ROUND(14.182,4)</f>
        <v>14.182</v>
      </c>
      <c r="D256" s="26">
        <f>F256</f>
        <v>14.4435</v>
      </c>
      <c r="E256" s="26">
        <f>F256</f>
        <v>14.4435</v>
      </c>
      <c r="F256" s="26">
        <f>ROUND(14.4435,4)</f>
        <v>14.4435</v>
      </c>
      <c r="G256" s="24"/>
      <c r="H256" s="36"/>
    </row>
    <row r="257" spans="1:8" ht="12.75" customHeight="1">
      <c r="A257" s="22">
        <v>42681</v>
      </c>
      <c r="B257" s="22"/>
      <c r="C257" s="26">
        <f>ROUND(14.182,4)</f>
        <v>14.182</v>
      </c>
      <c r="D257" s="26">
        <f>F257</f>
        <v>14.4743</v>
      </c>
      <c r="E257" s="26">
        <f>F257</f>
        <v>14.4743</v>
      </c>
      <c r="F257" s="26">
        <f>ROUND(14.4743,4)</f>
        <v>14.4743</v>
      </c>
      <c r="G257" s="24"/>
      <c r="H257" s="36"/>
    </row>
    <row r="258" spans="1:8" ht="12.75" customHeight="1">
      <c r="A258" s="22">
        <v>42691</v>
      </c>
      <c r="B258" s="22"/>
      <c r="C258" s="26">
        <f>ROUND(14.182,4)</f>
        <v>14.182</v>
      </c>
      <c r="D258" s="26">
        <f>F258</f>
        <v>14.5023</v>
      </c>
      <c r="E258" s="26">
        <f>F258</f>
        <v>14.5023</v>
      </c>
      <c r="F258" s="26">
        <f>ROUND(14.5023,4)</f>
        <v>14.5023</v>
      </c>
      <c r="G258" s="24"/>
      <c r="H258" s="36"/>
    </row>
    <row r="259" spans="1:8" ht="12.75" customHeight="1">
      <c r="A259" s="22">
        <v>42702</v>
      </c>
      <c r="B259" s="22"/>
      <c r="C259" s="26">
        <f>ROUND(14.182,4)</f>
        <v>14.182</v>
      </c>
      <c r="D259" s="26">
        <f>F259</f>
        <v>14.533</v>
      </c>
      <c r="E259" s="26">
        <f>F259</f>
        <v>14.533</v>
      </c>
      <c r="F259" s="26">
        <f>ROUND(14.533,4)</f>
        <v>14.533</v>
      </c>
      <c r="G259" s="24"/>
      <c r="H259" s="36"/>
    </row>
    <row r="260" spans="1:8" ht="12.75" customHeight="1">
      <c r="A260" s="22">
        <v>42718</v>
      </c>
      <c r="B260" s="22"/>
      <c r="C260" s="26">
        <f>ROUND(14.182,4)</f>
        <v>14.182</v>
      </c>
      <c r="D260" s="26">
        <f>F260</f>
        <v>14.5778</v>
      </c>
      <c r="E260" s="26">
        <f>F260</f>
        <v>14.5778</v>
      </c>
      <c r="F260" s="26">
        <f>ROUND(14.5778,4)</f>
        <v>14.5778</v>
      </c>
      <c r="G260" s="24"/>
      <c r="H260" s="36"/>
    </row>
    <row r="261" spans="1:8" ht="12.75" customHeight="1">
      <c r="A261" s="22">
        <v>42748</v>
      </c>
      <c r="B261" s="22"/>
      <c r="C261" s="26">
        <f>ROUND(14.182,4)</f>
        <v>14.182</v>
      </c>
      <c r="D261" s="26">
        <f>F261</f>
        <v>14.6618</v>
      </c>
      <c r="E261" s="26">
        <f>F261</f>
        <v>14.6618</v>
      </c>
      <c r="F261" s="26">
        <f>ROUND(14.6618,4)</f>
        <v>14.6618</v>
      </c>
      <c r="G261" s="24"/>
      <c r="H261" s="36"/>
    </row>
    <row r="262" spans="1:8" ht="12.75" customHeight="1">
      <c r="A262" s="22">
        <v>42837</v>
      </c>
      <c r="B262" s="22"/>
      <c r="C262" s="26">
        <f>ROUND(14.182,4)</f>
        <v>14.182</v>
      </c>
      <c r="D262" s="26">
        <f>F262</f>
        <v>14.9138</v>
      </c>
      <c r="E262" s="26">
        <f>F262</f>
        <v>14.9138</v>
      </c>
      <c r="F262" s="26">
        <f>ROUND(14.9138,4)</f>
        <v>14.9138</v>
      </c>
      <c r="G262" s="24"/>
      <c r="H262" s="36"/>
    </row>
    <row r="263" spans="1:8" ht="12.75" customHeight="1">
      <c r="A263" s="22">
        <v>42928</v>
      </c>
      <c r="B263" s="22"/>
      <c r="C263" s="26">
        <f>ROUND(14.182,4)</f>
        <v>14.182</v>
      </c>
      <c r="D263" s="26">
        <f>F263</f>
        <v>15.1746</v>
      </c>
      <c r="E263" s="26">
        <f>F263</f>
        <v>15.1746</v>
      </c>
      <c r="F263" s="26">
        <f>ROUND(15.1746,4)</f>
        <v>15.1746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ROUND(1.099675,4)</f>
        <v>1.0997</v>
      </c>
      <c r="D265" s="26">
        <f>F265</f>
        <v>1.1021</v>
      </c>
      <c r="E265" s="26">
        <f>F265</f>
        <v>1.1021</v>
      </c>
      <c r="F265" s="26">
        <f>ROUND(1.1021,4)</f>
        <v>1.1021</v>
      </c>
      <c r="G265" s="24"/>
      <c r="H265" s="36"/>
    </row>
    <row r="266" spans="1:8" ht="12.75" customHeight="1">
      <c r="A266" s="22">
        <v>42723</v>
      </c>
      <c r="B266" s="22"/>
      <c r="C266" s="26">
        <f>ROUND(1.099675,4)</f>
        <v>1.0997</v>
      </c>
      <c r="D266" s="26">
        <f>F266</f>
        <v>1.1064</v>
      </c>
      <c r="E266" s="26">
        <f>F266</f>
        <v>1.1064</v>
      </c>
      <c r="F266" s="26">
        <f>ROUND(1.1064,4)</f>
        <v>1.1064</v>
      </c>
      <c r="G266" s="24"/>
      <c r="H266" s="36"/>
    </row>
    <row r="267" spans="1:8" ht="12.75" customHeight="1">
      <c r="A267" s="22">
        <v>42807</v>
      </c>
      <c r="B267" s="22"/>
      <c r="C267" s="26">
        <f>ROUND(1.099675,4)</f>
        <v>1.0997</v>
      </c>
      <c r="D267" s="26">
        <f>F267</f>
        <v>1.1108</v>
      </c>
      <c r="E267" s="26">
        <f>F267</f>
        <v>1.1108</v>
      </c>
      <c r="F267" s="26">
        <f>ROUND(1.1108,4)</f>
        <v>1.1108</v>
      </c>
      <c r="G267" s="24"/>
      <c r="H267" s="36"/>
    </row>
    <row r="268" spans="1:8" ht="12.75" customHeight="1">
      <c r="A268" s="22">
        <v>42905</v>
      </c>
      <c r="B268" s="22"/>
      <c r="C268" s="26">
        <f>ROUND(1.099675,4)</f>
        <v>1.0997</v>
      </c>
      <c r="D268" s="26">
        <f>F268</f>
        <v>1.1159</v>
      </c>
      <c r="E268" s="26">
        <f>F268</f>
        <v>1.1159</v>
      </c>
      <c r="F268" s="26">
        <f>ROUND(1.1159,4)</f>
        <v>1.1159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ROUND(10.631004475,4)</f>
        <v>10.631</v>
      </c>
      <c r="D270" s="26">
        <f>F270</f>
        <v>10.728</v>
      </c>
      <c r="E270" s="26">
        <f>F270</f>
        <v>10.728</v>
      </c>
      <c r="F270" s="26">
        <f>ROUND(10.728,4)</f>
        <v>10.728</v>
      </c>
      <c r="G270" s="24"/>
      <c r="H270" s="36"/>
    </row>
    <row r="271" spans="1:8" ht="12.75" customHeight="1">
      <c r="A271" s="22">
        <v>42723</v>
      </c>
      <c r="B271" s="22"/>
      <c r="C271" s="26">
        <f>ROUND(10.631004475,4)</f>
        <v>10.631</v>
      </c>
      <c r="D271" s="26">
        <f>F271</f>
        <v>10.8879</v>
      </c>
      <c r="E271" s="26">
        <f>F271</f>
        <v>10.8879</v>
      </c>
      <c r="F271" s="26">
        <f>ROUND(10.8879,4)</f>
        <v>10.8879</v>
      </c>
      <c r="G271" s="24"/>
      <c r="H271" s="36"/>
    </row>
    <row r="272" spans="1:8" ht="12.75" customHeight="1">
      <c r="A272" s="22">
        <v>42807</v>
      </c>
      <c r="B272" s="22"/>
      <c r="C272" s="26">
        <f>ROUND(10.631004475,4)</f>
        <v>10.631</v>
      </c>
      <c r="D272" s="26">
        <f>F272</f>
        <v>11.0404</v>
      </c>
      <c r="E272" s="26">
        <f>F272</f>
        <v>11.0404</v>
      </c>
      <c r="F272" s="26">
        <f>ROUND(11.0404,4)</f>
        <v>11.0404</v>
      </c>
      <c r="G272" s="24"/>
      <c r="H272" s="36"/>
    </row>
    <row r="273" spans="1:8" ht="12.75" customHeight="1">
      <c r="A273" s="22">
        <v>42905</v>
      </c>
      <c r="B273" s="22"/>
      <c r="C273" s="26">
        <f>ROUND(10.631004475,4)</f>
        <v>10.631</v>
      </c>
      <c r="D273" s="26">
        <f>F273</f>
        <v>11.2222</v>
      </c>
      <c r="E273" s="26">
        <f>F273</f>
        <v>11.2222</v>
      </c>
      <c r="F273" s="26">
        <f>ROUND(11.2222,4)</f>
        <v>11.2222</v>
      </c>
      <c r="G273" s="24"/>
      <c r="H273" s="36"/>
    </row>
    <row r="274" spans="1:8" ht="12.75" customHeight="1">
      <c r="A274" s="22">
        <v>42996</v>
      </c>
      <c r="B274" s="22"/>
      <c r="C274" s="26">
        <f>ROUND(10.631004475,4)</f>
        <v>10.631</v>
      </c>
      <c r="D274" s="26">
        <f>F274</f>
        <v>11.292</v>
      </c>
      <c r="E274" s="26">
        <f>F274</f>
        <v>11.292</v>
      </c>
      <c r="F274" s="26">
        <f>ROUND(11.292,4)</f>
        <v>11.292</v>
      </c>
      <c r="G274" s="24"/>
      <c r="H274" s="36"/>
    </row>
    <row r="275" spans="1:8" ht="12.75" customHeight="1">
      <c r="A275" s="22">
        <v>43087</v>
      </c>
      <c r="B275" s="22"/>
      <c r="C275" s="26">
        <f>ROUND(10.631004475,4)</f>
        <v>10.631</v>
      </c>
      <c r="D275" s="26">
        <f>F275</f>
        <v>11.2968</v>
      </c>
      <c r="E275" s="26">
        <f>F275</f>
        <v>11.2968</v>
      </c>
      <c r="F275" s="26">
        <f>ROUND(11.2968,4)</f>
        <v>11.2968</v>
      </c>
      <c r="G275" s="24"/>
      <c r="H275" s="36"/>
    </row>
    <row r="276" spans="1:8" ht="12.75" customHeight="1">
      <c r="A276" s="22">
        <v>43178</v>
      </c>
      <c r="B276" s="22"/>
      <c r="C276" s="26">
        <f>ROUND(10.631004475,4)</f>
        <v>10.631</v>
      </c>
      <c r="D276" s="26">
        <f>F276</f>
        <v>11.3015</v>
      </c>
      <c r="E276" s="26">
        <f>F276</f>
        <v>11.3015</v>
      </c>
      <c r="F276" s="26">
        <f>ROUND(11.3015,4)</f>
        <v>11.3015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ROUND(3.86104380496039,4)</f>
        <v>3.861</v>
      </c>
      <c r="D278" s="26">
        <f>F278</f>
        <v>4.167</v>
      </c>
      <c r="E278" s="26">
        <f>F278</f>
        <v>4.167</v>
      </c>
      <c r="F278" s="26">
        <f>ROUND(4.167,4)</f>
        <v>4.167</v>
      </c>
      <c r="G278" s="24"/>
      <c r="H278" s="36"/>
    </row>
    <row r="279" spans="1:8" ht="12.75" customHeight="1">
      <c r="A279" s="22">
        <v>42723</v>
      </c>
      <c r="B279" s="22"/>
      <c r="C279" s="26">
        <f>ROUND(3.86104380496039,4)</f>
        <v>3.861</v>
      </c>
      <c r="D279" s="26">
        <f>F279</f>
        <v>4.1768</v>
      </c>
      <c r="E279" s="26">
        <f>F279</f>
        <v>4.1768</v>
      </c>
      <c r="F279" s="26">
        <f>ROUND(4.1768,4)</f>
        <v>4.1768</v>
      </c>
      <c r="G279" s="24"/>
      <c r="H279" s="36"/>
    </row>
    <row r="280" spans="1:8" ht="12.75" customHeight="1">
      <c r="A280" s="22">
        <v>42807</v>
      </c>
      <c r="B280" s="22"/>
      <c r="C280" s="26">
        <f>ROUND(3.86104380496039,4)</f>
        <v>3.861</v>
      </c>
      <c r="D280" s="26">
        <f>F280</f>
        <v>4.2705</v>
      </c>
      <c r="E280" s="26">
        <f>F280</f>
        <v>4.2705</v>
      </c>
      <c r="F280" s="26">
        <f>ROUND(4.2705,4)</f>
        <v>4.2705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ROUND(1.3203442,4)</f>
        <v>1.3203</v>
      </c>
      <c r="D282" s="26">
        <f>F282</f>
        <v>1.333</v>
      </c>
      <c r="E282" s="26">
        <f>F282</f>
        <v>1.333</v>
      </c>
      <c r="F282" s="26">
        <f>ROUND(1.333,4)</f>
        <v>1.333</v>
      </c>
      <c r="G282" s="24"/>
      <c r="H282" s="36"/>
    </row>
    <row r="283" spans="1:8" ht="12.75" customHeight="1">
      <c r="A283" s="22">
        <v>42723</v>
      </c>
      <c r="B283" s="22"/>
      <c r="C283" s="26">
        <f>ROUND(1.3203442,4)</f>
        <v>1.3203</v>
      </c>
      <c r="D283" s="26">
        <f>F283</f>
        <v>1.3452</v>
      </c>
      <c r="E283" s="26">
        <f>F283</f>
        <v>1.3452</v>
      </c>
      <c r="F283" s="26">
        <f>ROUND(1.3452,4)</f>
        <v>1.3452</v>
      </c>
      <c r="G283" s="24"/>
      <c r="H283" s="36"/>
    </row>
    <row r="284" spans="1:8" ht="12.75" customHeight="1">
      <c r="A284" s="22">
        <v>42807</v>
      </c>
      <c r="B284" s="22"/>
      <c r="C284" s="26">
        <f>ROUND(1.3203442,4)</f>
        <v>1.3203</v>
      </c>
      <c r="D284" s="26">
        <f>F284</f>
        <v>1.3607</v>
      </c>
      <c r="E284" s="26">
        <f>F284</f>
        <v>1.3607</v>
      </c>
      <c r="F284" s="26">
        <f>ROUND(1.3607,4)</f>
        <v>1.3607</v>
      </c>
      <c r="G284" s="24"/>
      <c r="H284" s="36"/>
    </row>
    <row r="285" spans="1:8" ht="12.75" customHeight="1">
      <c r="A285" s="22">
        <v>42905</v>
      </c>
      <c r="B285" s="22"/>
      <c r="C285" s="26">
        <f>ROUND(1.3203442,4)</f>
        <v>1.3203</v>
      </c>
      <c r="D285" s="26">
        <f>F285</f>
        <v>1.3757</v>
      </c>
      <c r="E285" s="26">
        <f>F285</f>
        <v>1.3757</v>
      </c>
      <c r="F285" s="26">
        <f>ROUND(1.3757,4)</f>
        <v>1.3757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ROUND(10.8824432166974,4)</f>
        <v>10.8824</v>
      </c>
      <c r="D287" s="26">
        <f>F287</f>
        <v>11.0037</v>
      </c>
      <c r="E287" s="26">
        <f>F287</f>
        <v>11.0037</v>
      </c>
      <c r="F287" s="26">
        <f>ROUND(11.0037,4)</f>
        <v>11.0037</v>
      </c>
      <c r="G287" s="24"/>
      <c r="H287" s="36"/>
    </row>
    <row r="288" spans="1:8" ht="12.75" customHeight="1">
      <c r="A288" s="22">
        <v>42723</v>
      </c>
      <c r="B288" s="22"/>
      <c r="C288" s="26">
        <f>ROUND(10.8824432166974,4)</f>
        <v>10.8824</v>
      </c>
      <c r="D288" s="26">
        <f>F288</f>
        <v>11.1999</v>
      </c>
      <c r="E288" s="26">
        <f>F288</f>
        <v>11.1999</v>
      </c>
      <c r="F288" s="26">
        <f>ROUND(11.1999,4)</f>
        <v>11.1999</v>
      </c>
      <c r="G288" s="24"/>
      <c r="H288" s="36"/>
    </row>
    <row r="289" spans="1:8" ht="12.75" customHeight="1">
      <c r="A289" s="22">
        <v>42807</v>
      </c>
      <c r="B289" s="22"/>
      <c r="C289" s="26">
        <f>ROUND(10.8824432166974,4)</f>
        <v>10.8824</v>
      </c>
      <c r="D289" s="26">
        <f>F289</f>
        <v>11.3853</v>
      </c>
      <c r="E289" s="26">
        <f>F289</f>
        <v>11.3853</v>
      </c>
      <c r="F289" s="26">
        <f>ROUND(11.3853,4)</f>
        <v>11.3853</v>
      </c>
      <c r="G289" s="24"/>
      <c r="H289" s="36"/>
    </row>
    <row r="290" spans="1:8" ht="12.75" customHeight="1">
      <c r="A290" s="22">
        <v>42905</v>
      </c>
      <c r="B290" s="22"/>
      <c r="C290" s="26">
        <f>ROUND(10.8824432166974,4)</f>
        <v>10.8824</v>
      </c>
      <c r="D290" s="26">
        <f>F290</f>
        <v>11.6052</v>
      </c>
      <c r="E290" s="26">
        <f>F290</f>
        <v>11.6052</v>
      </c>
      <c r="F290" s="26">
        <f>ROUND(11.6052,4)</f>
        <v>11.6052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ROUND(2.14646268075806,4)</f>
        <v>2.1465</v>
      </c>
      <c r="D292" s="26">
        <f>F292</f>
        <v>2.141</v>
      </c>
      <c r="E292" s="26">
        <f>F292</f>
        <v>2.141</v>
      </c>
      <c r="F292" s="26">
        <f>ROUND(2.141,4)</f>
        <v>2.141</v>
      </c>
      <c r="G292" s="24"/>
      <c r="H292" s="36"/>
    </row>
    <row r="293" spans="1:8" ht="12.75" customHeight="1">
      <c r="A293" s="22">
        <v>42723</v>
      </c>
      <c r="B293" s="22"/>
      <c r="C293" s="26">
        <f>ROUND(2.14646268075806,4)</f>
        <v>2.1465</v>
      </c>
      <c r="D293" s="26">
        <f>F293</f>
        <v>2.1685</v>
      </c>
      <c r="E293" s="26">
        <f>F293</f>
        <v>2.1685</v>
      </c>
      <c r="F293" s="26">
        <f>ROUND(2.1685,4)</f>
        <v>2.1685</v>
      </c>
      <c r="G293" s="24"/>
      <c r="H293" s="36"/>
    </row>
    <row r="294" spans="1:8" ht="12.75" customHeight="1">
      <c r="A294" s="22">
        <v>42807</v>
      </c>
      <c r="B294" s="22"/>
      <c r="C294" s="26">
        <f>ROUND(2.14646268075806,4)</f>
        <v>2.1465</v>
      </c>
      <c r="D294" s="26">
        <f>F294</f>
        <v>2.1933</v>
      </c>
      <c r="E294" s="26">
        <f>F294</f>
        <v>2.1933</v>
      </c>
      <c r="F294" s="26">
        <f>ROUND(2.1933,4)</f>
        <v>2.1933</v>
      </c>
      <c r="G294" s="24"/>
      <c r="H294" s="36"/>
    </row>
    <row r="295" spans="1:8" ht="12.75" customHeight="1">
      <c r="A295" s="22">
        <v>42905</v>
      </c>
      <c r="B295" s="22"/>
      <c r="C295" s="26">
        <f>ROUND(2.14646268075806,4)</f>
        <v>2.1465</v>
      </c>
      <c r="D295" s="26">
        <f>F295</f>
        <v>2.2214</v>
      </c>
      <c r="E295" s="26">
        <f>F295</f>
        <v>2.2214</v>
      </c>
      <c r="F295" s="26">
        <f>ROUND(2.2214,4)</f>
        <v>2.2214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ROUND(2.09715341959335,4)</f>
        <v>2.0972</v>
      </c>
      <c r="D297" s="26">
        <f>F297</f>
        <v>2.1272</v>
      </c>
      <c r="E297" s="26">
        <f>F297</f>
        <v>2.1272</v>
      </c>
      <c r="F297" s="26">
        <f>ROUND(2.1272,4)</f>
        <v>2.1272</v>
      </c>
      <c r="G297" s="24"/>
      <c r="H297" s="36"/>
    </row>
    <row r="298" spans="1:8" ht="12.75" customHeight="1">
      <c r="A298" s="22">
        <v>42723</v>
      </c>
      <c r="B298" s="22"/>
      <c r="C298" s="26">
        <f>ROUND(2.09715341959335,4)</f>
        <v>2.0972</v>
      </c>
      <c r="D298" s="26">
        <f>F298</f>
        <v>2.1741</v>
      </c>
      <c r="E298" s="26">
        <f>F298</f>
        <v>2.1741</v>
      </c>
      <c r="F298" s="26">
        <f>ROUND(2.1741,4)</f>
        <v>2.1741</v>
      </c>
      <c r="G298" s="24"/>
      <c r="H298" s="36"/>
    </row>
    <row r="299" spans="1:8" ht="12.75" customHeight="1">
      <c r="A299" s="22">
        <v>42807</v>
      </c>
      <c r="B299" s="22"/>
      <c r="C299" s="26">
        <f>ROUND(2.09715341959335,4)</f>
        <v>2.0972</v>
      </c>
      <c r="D299" s="26">
        <f>F299</f>
        <v>2.2188</v>
      </c>
      <c r="E299" s="26">
        <f>F299</f>
        <v>2.2188</v>
      </c>
      <c r="F299" s="26">
        <f>ROUND(2.2188,4)</f>
        <v>2.2188</v>
      </c>
      <c r="G299" s="24"/>
      <c r="H299" s="36"/>
    </row>
    <row r="300" spans="1:8" ht="12.75" customHeight="1">
      <c r="A300" s="22">
        <v>42905</v>
      </c>
      <c r="B300" s="22"/>
      <c r="C300" s="26">
        <f>ROUND(2.09715341959335,4)</f>
        <v>2.0972</v>
      </c>
      <c r="D300" s="26">
        <f>F300</f>
        <v>2.2721</v>
      </c>
      <c r="E300" s="26">
        <f>F300</f>
        <v>2.2721</v>
      </c>
      <c r="F300" s="26">
        <f>ROUND(2.2721,4)</f>
        <v>2.2721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ROUND(15.59559085,4)</f>
        <v>15.5956</v>
      </c>
      <c r="D302" s="26">
        <f>F302</f>
        <v>15.803</v>
      </c>
      <c r="E302" s="26">
        <f>F302</f>
        <v>15.803</v>
      </c>
      <c r="F302" s="26">
        <f>ROUND(15.803,4)</f>
        <v>15.803</v>
      </c>
      <c r="G302" s="24"/>
      <c r="H302" s="36"/>
    </row>
    <row r="303" spans="1:8" ht="12.75" customHeight="1">
      <c r="A303" s="22">
        <v>42723</v>
      </c>
      <c r="B303" s="22"/>
      <c r="C303" s="26">
        <f>ROUND(15.59559085,4)</f>
        <v>15.5956</v>
      </c>
      <c r="D303" s="26">
        <f>F303</f>
        <v>16.1447</v>
      </c>
      <c r="E303" s="26">
        <f>F303</f>
        <v>16.1447</v>
      </c>
      <c r="F303" s="26">
        <f>ROUND(16.1447,4)</f>
        <v>16.1447</v>
      </c>
      <c r="G303" s="24"/>
      <c r="H303" s="36"/>
    </row>
    <row r="304" spans="1:8" ht="12.75" customHeight="1">
      <c r="A304" s="22">
        <v>42807</v>
      </c>
      <c r="B304" s="22"/>
      <c r="C304" s="26">
        <f>ROUND(15.59559085,4)</f>
        <v>15.5956</v>
      </c>
      <c r="D304" s="26">
        <f>F304</f>
        <v>16.4715</v>
      </c>
      <c r="E304" s="26">
        <f>F304</f>
        <v>16.4715</v>
      </c>
      <c r="F304" s="26">
        <f>ROUND(16.4715,4)</f>
        <v>16.4715</v>
      </c>
      <c r="G304" s="24"/>
      <c r="H304" s="36"/>
    </row>
    <row r="305" spans="1:8" ht="12.75" customHeight="1">
      <c r="A305" s="22">
        <v>42905</v>
      </c>
      <c r="B305" s="22"/>
      <c r="C305" s="26">
        <f>ROUND(15.59559085,4)</f>
        <v>15.5956</v>
      </c>
      <c r="D305" s="26">
        <f>F305</f>
        <v>16.8592</v>
      </c>
      <c r="E305" s="26">
        <f>F305</f>
        <v>16.8592</v>
      </c>
      <c r="F305" s="26">
        <f>ROUND(16.8592,4)</f>
        <v>16.8592</v>
      </c>
      <c r="G305" s="24"/>
      <c r="H305" s="36"/>
    </row>
    <row r="306" spans="1:8" ht="12.75" customHeight="1">
      <c r="A306" s="22">
        <v>42996</v>
      </c>
      <c r="B306" s="22"/>
      <c r="C306" s="26">
        <f>ROUND(15.59559085,4)</f>
        <v>15.5956</v>
      </c>
      <c r="D306" s="26">
        <f>F306</f>
        <v>17.053</v>
      </c>
      <c r="E306" s="26">
        <f>F306</f>
        <v>17.053</v>
      </c>
      <c r="F306" s="26">
        <f>ROUND(17.053,4)</f>
        <v>17.053</v>
      </c>
      <c r="G306" s="24"/>
      <c r="H306" s="36"/>
    </row>
    <row r="307" spans="1:8" ht="12.75" customHeight="1">
      <c r="A307" s="22">
        <v>43087</v>
      </c>
      <c r="B307" s="22"/>
      <c r="C307" s="26">
        <f>ROUND(15.59559085,4)</f>
        <v>15.5956</v>
      </c>
      <c r="D307" s="26">
        <f>F307</f>
        <v>17.18</v>
      </c>
      <c r="E307" s="26">
        <f>F307</f>
        <v>17.18</v>
      </c>
      <c r="F307" s="26">
        <f>ROUND(17.18,4)</f>
        <v>17.18</v>
      </c>
      <c r="G307" s="24"/>
      <c r="H307" s="36"/>
    </row>
    <row r="308" spans="1:8" ht="12.75" customHeight="1">
      <c r="A308" s="22">
        <v>43178</v>
      </c>
      <c r="B308" s="22"/>
      <c r="C308" s="26">
        <f>ROUND(15.59559085,4)</f>
        <v>15.5956</v>
      </c>
      <c r="D308" s="26">
        <f>F308</f>
        <v>17.3401</v>
      </c>
      <c r="E308" s="26">
        <f>F308</f>
        <v>17.3401</v>
      </c>
      <c r="F308" s="26">
        <f>ROUND(17.3401,4)</f>
        <v>17.3401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ROUND(14.3448136347545,4)</f>
        <v>14.3448</v>
      </c>
      <c r="D310" s="26">
        <f>F310</f>
        <v>14.5453</v>
      </c>
      <c r="E310" s="26">
        <f>F310</f>
        <v>14.5453</v>
      </c>
      <c r="F310" s="26">
        <f>ROUND(14.5453,4)</f>
        <v>14.5453</v>
      </c>
      <c r="G310" s="24"/>
      <c r="H310" s="36"/>
    </row>
    <row r="311" spans="1:8" ht="12.75" customHeight="1">
      <c r="A311" s="22">
        <v>42723</v>
      </c>
      <c r="B311" s="22"/>
      <c r="C311" s="26">
        <f>ROUND(14.3448136347545,4)</f>
        <v>14.3448</v>
      </c>
      <c r="D311" s="26">
        <f>F311</f>
        <v>14.8795</v>
      </c>
      <c r="E311" s="26">
        <f>F311</f>
        <v>14.8795</v>
      </c>
      <c r="F311" s="26">
        <f>ROUND(14.8795,4)</f>
        <v>14.8795</v>
      </c>
      <c r="G311" s="24"/>
      <c r="H311" s="36"/>
    </row>
    <row r="312" spans="1:8" ht="12.75" customHeight="1">
      <c r="A312" s="22">
        <v>42807</v>
      </c>
      <c r="B312" s="22"/>
      <c r="C312" s="26">
        <f>ROUND(14.3448136347545,4)</f>
        <v>14.3448</v>
      </c>
      <c r="D312" s="26">
        <f>F312</f>
        <v>15.1988</v>
      </c>
      <c r="E312" s="26">
        <f>F312</f>
        <v>15.1988</v>
      </c>
      <c r="F312" s="26">
        <f>ROUND(15.1988,4)</f>
        <v>15.1988</v>
      </c>
      <c r="G312" s="24"/>
      <c r="H312" s="36"/>
    </row>
    <row r="313" spans="1:8" ht="12.75" customHeight="1">
      <c r="A313" s="22">
        <v>42905</v>
      </c>
      <c r="B313" s="22"/>
      <c r="C313" s="26">
        <f>ROUND(14.3448136347545,4)</f>
        <v>14.3448</v>
      </c>
      <c r="D313" s="26">
        <f>F313</f>
        <v>15.5792</v>
      </c>
      <c r="E313" s="26">
        <f>F313</f>
        <v>15.5792</v>
      </c>
      <c r="F313" s="26">
        <f>ROUND(15.5792,4)</f>
        <v>15.5792</v>
      </c>
      <c r="G313" s="24"/>
      <c r="H313" s="36"/>
    </row>
    <row r="314" spans="1:8" ht="12.75" customHeight="1">
      <c r="A314" s="22">
        <v>42996</v>
      </c>
      <c r="B314" s="22"/>
      <c r="C314" s="26">
        <f>ROUND(14.3448136347545,4)</f>
        <v>14.3448</v>
      </c>
      <c r="D314" s="26">
        <f>F314</f>
        <v>15.7714</v>
      </c>
      <c r="E314" s="26">
        <f>F314</f>
        <v>15.7714</v>
      </c>
      <c r="F314" s="26">
        <f>ROUND(15.7714,4)</f>
        <v>15.7714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ROUND(18.722899125,4)</f>
        <v>18.7229</v>
      </c>
      <c r="D316" s="26">
        <f>F316</f>
        <v>18.9415</v>
      </c>
      <c r="E316" s="26">
        <f>F316</f>
        <v>18.9415</v>
      </c>
      <c r="F316" s="26">
        <f>ROUND(18.9415,4)</f>
        <v>18.9415</v>
      </c>
      <c r="G316" s="24"/>
      <c r="H316" s="36"/>
    </row>
    <row r="317" spans="1:8" ht="12.75" customHeight="1">
      <c r="A317" s="22">
        <v>42723</v>
      </c>
      <c r="B317" s="22"/>
      <c r="C317" s="26">
        <f>ROUND(18.722899125,4)</f>
        <v>18.7229</v>
      </c>
      <c r="D317" s="26">
        <f>F317</f>
        <v>19.303</v>
      </c>
      <c r="E317" s="26">
        <f>F317</f>
        <v>19.303</v>
      </c>
      <c r="F317" s="26">
        <f>ROUND(19.303,4)</f>
        <v>19.303</v>
      </c>
      <c r="G317" s="24"/>
      <c r="H317" s="36"/>
    </row>
    <row r="318" spans="1:8" ht="12.75" customHeight="1">
      <c r="A318" s="22">
        <v>42807</v>
      </c>
      <c r="B318" s="22"/>
      <c r="C318" s="26">
        <f>ROUND(18.722899125,4)</f>
        <v>18.7229</v>
      </c>
      <c r="D318" s="26">
        <f>F318</f>
        <v>19.6487</v>
      </c>
      <c r="E318" s="26">
        <f>F318</f>
        <v>19.6487</v>
      </c>
      <c r="F318" s="26">
        <f>ROUND(19.6487,4)</f>
        <v>19.6487</v>
      </c>
      <c r="G318" s="24"/>
      <c r="H318" s="36"/>
    </row>
    <row r="319" spans="1:8" ht="12.75" customHeight="1">
      <c r="A319" s="22">
        <v>42905</v>
      </c>
      <c r="B319" s="22"/>
      <c r="C319" s="26">
        <f>ROUND(18.722899125,4)</f>
        <v>18.7229</v>
      </c>
      <c r="D319" s="26">
        <f>F319</f>
        <v>20.0616</v>
      </c>
      <c r="E319" s="26">
        <f>F319</f>
        <v>20.0616</v>
      </c>
      <c r="F319" s="26">
        <f>ROUND(20.0616,4)</f>
        <v>20.0616</v>
      </c>
      <c r="G319" s="24"/>
      <c r="H319" s="36"/>
    </row>
    <row r="320" spans="1:8" ht="12.75" customHeight="1">
      <c r="A320" s="22">
        <v>42996</v>
      </c>
      <c r="B320" s="22"/>
      <c r="C320" s="26">
        <f>ROUND(18.722899125,4)</f>
        <v>18.7229</v>
      </c>
      <c r="D320" s="26">
        <f>F320</f>
        <v>20.2686</v>
      </c>
      <c r="E320" s="26">
        <f>F320</f>
        <v>20.2686</v>
      </c>
      <c r="F320" s="26">
        <f>ROUND(20.2686,4)</f>
        <v>20.2686</v>
      </c>
      <c r="G320" s="24"/>
      <c r="H320" s="36"/>
    </row>
    <row r="321" spans="1:8" ht="12.75" customHeight="1">
      <c r="A321" s="22">
        <v>43087</v>
      </c>
      <c r="B321" s="22"/>
      <c r="C321" s="26">
        <f>ROUND(18.722899125,4)</f>
        <v>18.7229</v>
      </c>
      <c r="D321" s="26">
        <f>F321</f>
        <v>20.3589</v>
      </c>
      <c r="E321" s="26">
        <f>F321</f>
        <v>20.3589</v>
      </c>
      <c r="F321" s="26">
        <f>ROUND(20.3589,4)</f>
        <v>20.3589</v>
      </c>
      <c r="G321" s="24"/>
      <c r="H321" s="36"/>
    </row>
    <row r="322" spans="1:8" ht="12.75" customHeight="1">
      <c r="A322" s="22">
        <v>43178</v>
      </c>
      <c r="B322" s="22"/>
      <c r="C322" s="26">
        <f>ROUND(18.722899125,4)</f>
        <v>18.7229</v>
      </c>
      <c r="D322" s="26">
        <f>F322</f>
        <v>20.4026</v>
      </c>
      <c r="E322" s="26">
        <f>F322</f>
        <v>20.4026</v>
      </c>
      <c r="F322" s="26">
        <f>ROUND(20.4026,4)</f>
        <v>20.4026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ROUND(1.82856700791666,4)</f>
        <v>1.8286</v>
      </c>
      <c r="D324" s="26">
        <f>F324</f>
        <v>1.85</v>
      </c>
      <c r="E324" s="26">
        <f>F324</f>
        <v>1.85</v>
      </c>
      <c r="F324" s="26">
        <f>ROUND(1.85,4)</f>
        <v>1.85</v>
      </c>
      <c r="G324" s="24"/>
      <c r="H324" s="36"/>
    </row>
    <row r="325" spans="1:8" ht="12.75" customHeight="1">
      <c r="A325" s="22">
        <v>42723</v>
      </c>
      <c r="B325" s="22"/>
      <c r="C325" s="26">
        <f>ROUND(1.82856700791666,4)</f>
        <v>1.8286</v>
      </c>
      <c r="D325" s="26">
        <f>F325</f>
        <v>1.884</v>
      </c>
      <c r="E325" s="26">
        <f>F325</f>
        <v>1.884</v>
      </c>
      <c r="F325" s="26">
        <f>ROUND(1.884,4)</f>
        <v>1.884</v>
      </c>
      <c r="G325" s="24"/>
      <c r="H325" s="36"/>
    </row>
    <row r="326" spans="1:8" ht="12.75" customHeight="1">
      <c r="A326" s="22">
        <v>42807</v>
      </c>
      <c r="B326" s="22"/>
      <c r="C326" s="26">
        <f>ROUND(1.82856700791666,4)</f>
        <v>1.8286</v>
      </c>
      <c r="D326" s="26">
        <f>F326</f>
        <v>1.9148</v>
      </c>
      <c r="E326" s="26">
        <f>F326</f>
        <v>1.9148</v>
      </c>
      <c r="F326" s="26">
        <f>ROUND(1.9148,4)</f>
        <v>1.9148</v>
      </c>
      <c r="G326" s="24"/>
      <c r="H326" s="36"/>
    </row>
    <row r="327" spans="1:8" ht="12.75" customHeight="1">
      <c r="A327" s="22">
        <v>42905</v>
      </c>
      <c r="B327" s="22"/>
      <c r="C327" s="26">
        <f>ROUND(1.82856700791666,4)</f>
        <v>1.8286</v>
      </c>
      <c r="D327" s="26">
        <f>F327</f>
        <v>1.9508</v>
      </c>
      <c r="E327" s="26">
        <f>F327</f>
        <v>1.9508</v>
      </c>
      <c r="F327" s="26">
        <f>ROUND(1.9508,4)</f>
        <v>1.9508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ROUND(0.133372518132766,6)</f>
        <v>0.133373</v>
      </c>
      <c r="D329" s="28">
        <f>F329</f>
        <v>0.135128</v>
      </c>
      <c r="E329" s="28">
        <f>F329</f>
        <v>0.135128</v>
      </c>
      <c r="F329" s="28">
        <f>ROUND(0.135128,6)</f>
        <v>0.135128</v>
      </c>
      <c r="G329" s="24"/>
      <c r="H329" s="36"/>
    </row>
    <row r="330" spans="1:8" ht="12.75" customHeight="1">
      <c r="A330" s="22">
        <v>42723</v>
      </c>
      <c r="B330" s="22"/>
      <c r="C330" s="28">
        <f>ROUND(0.133372518132766,6)</f>
        <v>0.133373</v>
      </c>
      <c r="D330" s="28">
        <f>F330</f>
        <v>0.138052</v>
      </c>
      <c r="E330" s="28">
        <f>F330</f>
        <v>0.138052</v>
      </c>
      <c r="F330" s="28">
        <f>ROUND(0.138052,6)</f>
        <v>0.138052</v>
      </c>
      <c r="G330" s="24"/>
      <c r="H330" s="36"/>
    </row>
    <row r="331" spans="1:8" ht="12.75" customHeight="1">
      <c r="A331" s="22">
        <v>42807</v>
      </c>
      <c r="B331" s="22"/>
      <c r="C331" s="28">
        <f>ROUND(0.133372518132766,6)</f>
        <v>0.133373</v>
      </c>
      <c r="D331" s="28">
        <f>F331</f>
        <v>0.140907</v>
      </c>
      <c r="E331" s="28">
        <f>F331</f>
        <v>0.140907</v>
      </c>
      <c r="F331" s="28">
        <f>ROUND(0.140907,6)</f>
        <v>0.140907</v>
      </c>
      <c r="G331" s="24"/>
      <c r="H331" s="36"/>
    </row>
    <row r="332" spans="1:8" ht="12.75" customHeight="1">
      <c r="A332" s="22">
        <v>42905</v>
      </c>
      <c r="B332" s="22"/>
      <c r="C332" s="28">
        <f>ROUND(0.133372518132766,6)</f>
        <v>0.133373</v>
      </c>
      <c r="D332" s="28">
        <f>F332</f>
        <v>0.144271</v>
      </c>
      <c r="E332" s="28">
        <f>F332</f>
        <v>0.144271</v>
      </c>
      <c r="F332" s="28">
        <f>ROUND(0.144271,6)</f>
        <v>0.144271</v>
      </c>
      <c r="G332" s="24"/>
      <c r="H332" s="36"/>
    </row>
    <row r="333" spans="1:8" ht="12.75" customHeight="1">
      <c r="A333" s="22">
        <v>42996</v>
      </c>
      <c r="B333" s="22"/>
      <c r="C333" s="28">
        <f>ROUND(0.133372518132766,6)</f>
        <v>0.133373</v>
      </c>
      <c r="D333" s="28">
        <f>F333</f>
        <v>0.146207</v>
      </c>
      <c r="E333" s="28">
        <f>F333</f>
        <v>0.146207</v>
      </c>
      <c r="F333" s="28">
        <f>ROUND(0.146207,6)</f>
        <v>0.146207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ROUND(0.139724137931034,4)</f>
        <v>0.1397</v>
      </c>
      <c r="D335" s="26">
        <f>F335</f>
        <v>0.1397</v>
      </c>
      <c r="E335" s="26">
        <f>F335</f>
        <v>0.1397</v>
      </c>
      <c r="F335" s="26">
        <f>ROUND(0.1397,4)</f>
        <v>0.1397</v>
      </c>
      <c r="G335" s="24"/>
      <c r="H335" s="36"/>
    </row>
    <row r="336" spans="1:8" ht="12.75" customHeight="1">
      <c r="A336" s="22">
        <v>42723</v>
      </c>
      <c r="B336" s="22"/>
      <c r="C336" s="26">
        <f>ROUND(0.139724137931034,4)</f>
        <v>0.1397</v>
      </c>
      <c r="D336" s="26">
        <f>F336</f>
        <v>0.1394</v>
      </c>
      <c r="E336" s="26">
        <f>F336</f>
        <v>0.1394</v>
      </c>
      <c r="F336" s="26">
        <f>ROUND(0.1394,4)</f>
        <v>0.1394</v>
      </c>
      <c r="G336" s="24"/>
      <c r="H336" s="36"/>
    </row>
    <row r="337" spans="1:8" ht="12.75" customHeight="1">
      <c r="A337" s="22">
        <v>42807</v>
      </c>
      <c r="B337" s="22"/>
      <c r="C337" s="26">
        <f>ROUND(0.139724137931034,4)</f>
        <v>0.1397</v>
      </c>
      <c r="D337" s="26">
        <f>F337</f>
        <v>0.139</v>
      </c>
      <c r="E337" s="26">
        <f>F337</f>
        <v>0.139</v>
      </c>
      <c r="F337" s="26">
        <f>ROUND(0.139,4)</f>
        <v>0.139</v>
      </c>
      <c r="G337" s="24"/>
      <c r="H337" s="36"/>
    </row>
    <row r="338" spans="1:8" ht="12.75" customHeight="1">
      <c r="A338" s="22">
        <v>42905</v>
      </c>
      <c r="B338" s="22"/>
      <c r="C338" s="26">
        <f>ROUND(0.139724137931034,4)</f>
        <v>0.1397</v>
      </c>
      <c r="D338" s="26">
        <f>F338</f>
        <v>0.1384</v>
      </c>
      <c r="E338" s="26">
        <f>F338</f>
        <v>0.1384</v>
      </c>
      <c r="F338" s="26">
        <f>ROUND(0.1384,4)</f>
        <v>0.1384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ROUND(0.0712484300427028,4)</f>
        <v>0.0712</v>
      </c>
      <c r="D340" s="26">
        <f>F340</f>
        <v>0.0442</v>
      </c>
      <c r="E340" s="26">
        <f>F340</f>
        <v>0.0442</v>
      </c>
      <c r="F340" s="26">
        <f>ROUND(0.0442,4)</f>
        <v>0.0442</v>
      </c>
      <c r="G340" s="24"/>
      <c r="H340" s="36"/>
    </row>
    <row r="341" spans="1:8" ht="12.75" customHeight="1">
      <c r="A341" s="22">
        <v>42723</v>
      </c>
      <c r="B341" s="22"/>
      <c r="C341" s="26">
        <f>ROUND(0.0712484300427028,4)</f>
        <v>0.0712</v>
      </c>
      <c r="D341" s="26">
        <f>F341</f>
        <v>0.0437</v>
      </c>
      <c r="E341" s="26">
        <f>F341</f>
        <v>0.0437</v>
      </c>
      <c r="F341" s="26">
        <f>ROUND(0.0437,4)</f>
        <v>0.0437</v>
      </c>
      <c r="G341" s="24"/>
      <c r="H341" s="36"/>
    </row>
    <row r="342" spans="1:8" ht="12.75" customHeight="1">
      <c r="A342" s="22">
        <v>42807</v>
      </c>
      <c r="B342" s="22"/>
      <c r="C342" s="26">
        <f>ROUND(0.0712484300427028,4)</f>
        <v>0.0712</v>
      </c>
      <c r="D342" s="26">
        <f>F342</f>
        <v>0.0434</v>
      </c>
      <c r="E342" s="26">
        <f>F342</f>
        <v>0.0434</v>
      </c>
      <c r="F342" s="26">
        <f>ROUND(0.0434,4)</f>
        <v>0.0434</v>
      </c>
      <c r="G342" s="24"/>
      <c r="H342" s="36"/>
    </row>
    <row r="343" spans="1:8" ht="12.75" customHeight="1">
      <c r="A343" s="22">
        <v>42905</v>
      </c>
      <c r="B343" s="22"/>
      <c r="C343" s="26">
        <f>ROUND(0.0712484300427028,4)</f>
        <v>0.0712</v>
      </c>
      <c r="D343" s="26">
        <f>F343</f>
        <v>0.0427</v>
      </c>
      <c r="E343" s="26">
        <f>F343</f>
        <v>0.0427</v>
      </c>
      <c r="F343" s="26">
        <f>ROUND(0.0427,4)</f>
        <v>0.0427</v>
      </c>
      <c r="G343" s="24"/>
      <c r="H343" s="36"/>
    </row>
    <row r="344" spans="1:8" ht="12.75" customHeight="1">
      <c r="A344" s="22">
        <v>42996</v>
      </c>
      <c r="B344" s="22"/>
      <c r="C344" s="26">
        <f>ROUND(0.0712484300427028,4)</f>
        <v>0.0712</v>
      </c>
      <c r="D344" s="26">
        <f>F344</f>
        <v>0.0418</v>
      </c>
      <c r="E344" s="26">
        <f>F344</f>
        <v>0.0418</v>
      </c>
      <c r="F344" s="26">
        <f>ROUND(0.0418,4)</f>
        <v>0.0418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6">
        <f>ROUND(9.9089634,4)</f>
        <v>9.909</v>
      </c>
      <c r="D346" s="26">
        <f>F346</f>
        <v>9.992</v>
      </c>
      <c r="E346" s="26">
        <f>F346</f>
        <v>9.992</v>
      </c>
      <c r="F346" s="26">
        <f>ROUND(9.992,4)</f>
        <v>9.992</v>
      </c>
      <c r="G346" s="24"/>
      <c r="H346" s="36"/>
    </row>
    <row r="347" spans="1:8" ht="12.75" customHeight="1">
      <c r="A347" s="22">
        <v>42723</v>
      </c>
      <c r="B347" s="22"/>
      <c r="C347" s="26">
        <f>ROUND(9.9089634,4)</f>
        <v>9.909</v>
      </c>
      <c r="D347" s="26">
        <f>F347</f>
        <v>10.1314</v>
      </c>
      <c r="E347" s="26">
        <f>F347</f>
        <v>10.1314</v>
      </c>
      <c r="F347" s="26">
        <f>ROUND(10.1314,4)</f>
        <v>10.1314</v>
      </c>
      <c r="G347" s="24"/>
      <c r="H347" s="36"/>
    </row>
    <row r="348" spans="1:8" ht="12.75" customHeight="1">
      <c r="A348" s="22">
        <v>42807</v>
      </c>
      <c r="B348" s="22"/>
      <c r="C348" s="26">
        <f>ROUND(9.9089634,4)</f>
        <v>9.909</v>
      </c>
      <c r="D348" s="26">
        <f>F348</f>
        <v>10.2645</v>
      </c>
      <c r="E348" s="26">
        <f>F348</f>
        <v>10.2645</v>
      </c>
      <c r="F348" s="26">
        <f>ROUND(10.2645,4)</f>
        <v>10.2645</v>
      </c>
      <c r="G348" s="24"/>
      <c r="H348" s="36"/>
    </row>
    <row r="349" spans="1:8" ht="12.75" customHeight="1">
      <c r="A349" s="22">
        <v>42905</v>
      </c>
      <c r="B349" s="22"/>
      <c r="C349" s="26">
        <f>ROUND(9.9089634,4)</f>
        <v>9.909</v>
      </c>
      <c r="D349" s="26">
        <f>F349</f>
        <v>10.4253</v>
      </c>
      <c r="E349" s="26">
        <f>F349</f>
        <v>10.4253</v>
      </c>
      <c r="F349" s="26">
        <f>ROUND(10.4253,4)</f>
        <v>10.4253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6">
        <f>ROUND(10.4529205822738,4)</f>
        <v>10.4529</v>
      </c>
      <c r="D351" s="26">
        <f>F351</f>
        <v>10.5627</v>
      </c>
      <c r="E351" s="26">
        <f>F351</f>
        <v>10.5627</v>
      </c>
      <c r="F351" s="26">
        <f>ROUND(10.5627,4)</f>
        <v>10.5627</v>
      </c>
      <c r="G351" s="24"/>
      <c r="H351" s="36"/>
    </row>
    <row r="352" spans="1:8" ht="12.75" customHeight="1">
      <c r="A352" s="22">
        <v>42723</v>
      </c>
      <c r="B352" s="22"/>
      <c r="C352" s="26">
        <f>ROUND(10.4529205822738,4)</f>
        <v>10.4529</v>
      </c>
      <c r="D352" s="26">
        <f>F352</f>
        <v>10.7421</v>
      </c>
      <c r="E352" s="26">
        <f>F352</f>
        <v>10.7421</v>
      </c>
      <c r="F352" s="26">
        <f>ROUND(10.7421,4)</f>
        <v>10.7421</v>
      </c>
      <c r="G352" s="24"/>
      <c r="H352" s="36"/>
    </row>
    <row r="353" spans="1:8" ht="12.75" customHeight="1">
      <c r="A353" s="22">
        <v>42807</v>
      </c>
      <c r="B353" s="22"/>
      <c r="C353" s="26">
        <f>ROUND(10.4529205822738,4)</f>
        <v>10.4529</v>
      </c>
      <c r="D353" s="26">
        <f>F353</f>
        <v>10.9108</v>
      </c>
      <c r="E353" s="26">
        <f>F353</f>
        <v>10.9108</v>
      </c>
      <c r="F353" s="26">
        <f>ROUND(10.9108,4)</f>
        <v>10.9108</v>
      </c>
      <c r="G353" s="24"/>
      <c r="H353" s="36"/>
    </row>
    <row r="354" spans="1:8" ht="12.75" customHeight="1">
      <c r="A354" s="22">
        <v>42905</v>
      </c>
      <c r="B354" s="22"/>
      <c r="C354" s="26">
        <f>ROUND(10.4529205822738,4)</f>
        <v>10.4529</v>
      </c>
      <c r="D354" s="26">
        <f>F354</f>
        <v>11.1089</v>
      </c>
      <c r="E354" s="26">
        <f>F354</f>
        <v>11.1089</v>
      </c>
      <c r="F354" s="26">
        <f>ROUND(11.1089,4)</f>
        <v>11.1089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ROUND(4.6135328562134,4)</f>
        <v>4.6135</v>
      </c>
      <c r="D356" s="26">
        <f>F356</f>
        <v>4.6</v>
      </c>
      <c r="E356" s="26">
        <f>F356</f>
        <v>4.6</v>
      </c>
      <c r="F356" s="26">
        <f>ROUND(4.6,4)</f>
        <v>4.6</v>
      </c>
      <c r="G356" s="24"/>
      <c r="H356" s="36"/>
    </row>
    <row r="357" spans="1:8" ht="12.75" customHeight="1">
      <c r="A357" s="22">
        <v>42723</v>
      </c>
      <c r="B357" s="22"/>
      <c r="C357" s="26">
        <f>ROUND(4.6135328562134,4)</f>
        <v>4.6135</v>
      </c>
      <c r="D357" s="26">
        <f>F357</f>
        <v>4.5775</v>
      </c>
      <c r="E357" s="26">
        <f>F357</f>
        <v>4.5775</v>
      </c>
      <c r="F357" s="26">
        <f>ROUND(4.5775,4)</f>
        <v>4.5775</v>
      </c>
      <c r="G357" s="24"/>
      <c r="H357" s="36"/>
    </row>
    <row r="358" spans="1:8" ht="12.75" customHeight="1">
      <c r="A358" s="22">
        <v>42807</v>
      </c>
      <c r="B358" s="22"/>
      <c r="C358" s="26">
        <f>ROUND(4.6135328562134,4)</f>
        <v>4.6135</v>
      </c>
      <c r="D358" s="26">
        <f>F358</f>
        <v>4.5594</v>
      </c>
      <c r="E358" s="26">
        <f>F358</f>
        <v>4.5594</v>
      </c>
      <c r="F358" s="26">
        <f>ROUND(4.5594,4)</f>
        <v>4.5594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ROUND(14.182,4)</f>
        <v>14.182</v>
      </c>
      <c r="D360" s="26">
        <f>F360</f>
        <v>14.3388</v>
      </c>
      <c r="E360" s="26">
        <f>F360</f>
        <v>14.3388</v>
      </c>
      <c r="F360" s="26">
        <f>ROUND(14.3388,4)</f>
        <v>14.3388</v>
      </c>
      <c r="G360" s="24"/>
      <c r="H360" s="36"/>
    </row>
    <row r="361" spans="1:8" ht="12.75" customHeight="1">
      <c r="A361" s="22">
        <v>42723</v>
      </c>
      <c r="B361" s="22"/>
      <c r="C361" s="26">
        <f>ROUND(14.182,4)</f>
        <v>14.182</v>
      </c>
      <c r="D361" s="26">
        <f>F361</f>
        <v>14.5918</v>
      </c>
      <c r="E361" s="26">
        <f>F361</f>
        <v>14.5918</v>
      </c>
      <c r="F361" s="26">
        <f>ROUND(14.5918,4)</f>
        <v>14.5918</v>
      </c>
      <c r="G361" s="24"/>
      <c r="H361" s="36"/>
    </row>
    <row r="362" spans="1:8" ht="12.75" customHeight="1">
      <c r="A362" s="22">
        <v>42807</v>
      </c>
      <c r="B362" s="22"/>
      <c r="C362" s="26">
        <f>ROUND(14.182,4)</f>
        <v>14.182</v>
      </c>
      <c r="D362" s="26">
        <f>F362</f>
        <v>14.8287</v>
      </c>
      <c r="E362" s="26">
        <f>F362</f>
        <v>14.8287</v>
      </c>
      <c r="F362" s="26">
        <f>ROUND(14.8287,4)</f>
        <v>14.8287</v>
      </c>
      <c r="G362" s="24"/>
      <c r="H362" s="36"/>
    </row>
    <row r="363" spans="1:8" ht="12.75" customHeight="1">
      <c r="A363" s="22">
        <v>42905</v>
      </c>
      <c r="B363" s="22"/>
      <c r="C363" s="26">
        <f>ROUND(14.182,4)</f>
        <v>14.182</v>
      </c>
      <c r="D363" s="26">
        <f>F363</f>
        <v>15.1086</v>
      </c>
      <c r="E363" s="26">
        <f>F363</f>
        <v>15.1086</v>
      </c>
      <c r="F363" s="26">
        <f>ROUND(15.1086,4)</f>
        <v>15.1086</v>
      </c>
      <c r="G363" s="24"/>
      <c r="H363" s="36"/>
    </row>
    <row r="364" spans="1:8" ht="12.75" customHeight="1">
      <c r="A364" s="22">
        <v>42996</v>
      </c>
      <c r="B364" s="22"/>
      <c r="C364" s="26">
        <f>ROUND(14.182,4)</f>
        <v>14.182</v>
      </c>
      <c r="D364" s="26">
        <f>F364</f>
        <v>15.2337</v>
      </c>
      <c r="E364" s="26">
        <f>F364</f>
        <v>15.2337</v>
      </c>
      <c r="F364" s="26">
        <f>ROUND(15.2337,4)</f>
        <v>15.2337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6">
        <f>ROUND(14.182,4)</f>
        <v>14.182</v>
      </c>
      <c r="D366" s="26">
        <f>F366</f>
        <v>14.3388</v>
      </c>
      <c r="E366" s="26">
        <f>F366</f>
        <v>14.3388</v>
      </c>
      <c r="F366" s="26">
        <f>ROUND(14.3388,4)</f>
        <v>14.3388</v>
      </c>
      <c r="G366" s="24"/>
      <c r="H366" s="36"/>
    </row>
    <row r="367" spans="1:8" ht="12.75" customHeight="1">
      <c r="A367" s="22">
        <v>42723</v>
      </c>
      <c r="B367" s="22"/>
      <c r="C367" s="26">
        <f>ROUND(14.182,4)</f>
        <v>14.182</v>
      </c>
      <c r="D367" s="26">
        <f>F367</f>
        <v>14.5918</v>
      </c>
      <c r="E367" s="26">
        <f>F367</f>
        <v>14.5918</v>
      </c>
      <c r="F367" s="26">
        <f>ROUND(14.5918,4)</f>
        <v>14.5918</v>
      </c>
      <c r="G367" s="24"/>
      <c r="H367" s="36"/>
    </row>
    <row r="368" spans="1:8" ht="12.75" customHeight="1">
      <c r="A368" s="22">
        <v>42807</v>
      </c>
      <c r="B368" s="22"/>
      <c r="C368" s="26">
        <f>ROUND(14.182,4)</f>
        <v>14.182</v>
      </c>
      <c r="D368" s="26">
        <f>F368</f>
        <v>14.8287</v>
      </c>
      <c r="E368" s="26">
        <f>F368</f>
        <v>14.8287</v>
      </c>
      <c r="F368" s="26">
        <f>ROUND(14.8287,4)</f>
        <v>14.8287</v>
      </c>
      <c r="G368" s="24"/>
      <c r="H368" s="36"/>
    </row>
    <row r="369" spans="1:8" ht="12.75" customHeight="1">
      <c r="A369" s="22">
        <v>42905</v>
      </c>
      <c r="B369" s="22"/>
      <c r="C369" s="26">
        <f>ROUND(14.182,4)</f>
        <v>14.182</v>
      </c>
      <c r="D369" s="26">
        <f>F369</f>
        <v>15.1086</v>
      </c>
      <c r="E369" s="26">
        <f>F369</f>
        <v>15.1086</v>
      </c>
      <c r="F369" s="26">
        <f>ROUND(15.1086,4)</f>
        <v>15.1086</v>
      </c>
      <c r="G369" s="24"/>
      <c r="H369" s="36"/>
    </row>
    <row r="370" spans="1:8" ht="12.75" customHeight="1">
      <c r="A370" s="22">
        <v>42996</v>
      </c>
      <c r="B370" s="22"/>
      <c r="C370" s="26">
        <f>ROUND(14.182,4)</f>
        <v>14.182</v>
      </c>
      <c r="D370" s="26">
        <f>F370</f>
        <v>15.2337</v>
      </c>
      <c r="E370" s="26">
        <f>F370</f>
        <v>15.2337</v>
      </c>
      <c r="F370" s="26">
        <f>ROUND(15.2337,4)</f>
        <v>15.2337</v>
      </c>
      <c r="G370" s="24"/>
      <c r="H370" s="36"/>
    </row>
    <row r="371" spans="1:8" ht="12.75" customHeight="1">
      <c r="A371" s="22">
        <v>43087</v>
      </c>
      <c r="B371" s="22"/>
      <c r="C371" s="26">
        <f>ROUND(14.182,4)</f>
        <v>14.182</v>
      </c>
      <c r="D371" s="26">
        <f>F371</f>
        <v>15.2697</v>
      </c>
      <c r="E371" s="26">
        <f>F371</f>
        <v>15.2697</v>
      </c>
      <c r="F371" s="26">
        <f>ROUND(15.2697,4)</f>
        <v>15.2697</v>
      </c>
      <c r="G371" s="24"/>
      <c r="H371" s="36"/>
    </row>
    <row r="372" spans="1:8" ht="12.75" customHeight="1">
      <c r="A372" s="22">
        <v>43178</v>
      </c>
      <c r="B372" s="22"/>
      <c r="C372" s="26">
        <f>ROUND(14.182,4)</f>
        <v>14.182</v>
      </c>
      <c r="D372" s="26">
        <f>F372</f>
        <v>15.3058</v>
      </c>
      <c r="E372" s="26">
        <f>F372</f>
        <v>15.3058</v>
      </c>
      <c r="F372" s="26">
        <f>ROUND(15.3058,4)</f>
        <v>15.3058</v>
      </c>
      <c r="G372" s="24"/>
      <c r="H372" s="36"/>
    </row>
    <row r="373" spans="1:8" ht="12.75" customHeight="1">
      <c r="A373" s="22">
        <v>43269</v>
      </c>
      <c r="B373" s="22"/>
      <c r="C373" s="26">
        <f>ROUND(14.182,4)</f>
        <v>14.182</v>
      </c>
      <c r="D373" s="26">
        <f>F373</f>
        <v>15.3418</v>
      </c>
      <c r="E373" s="26">
        <f>F373</f>
        <v>15.3418</v>
      </c>
      <c r="F373" s="26">
        <f>ROUND(15.3418,4)</f>
        <v>15.3418</v>
      </c>
      <c r="G373" s="24"/>
      <c r="H373" s="36"/>
    </row>
    <row r="374" spans="1:8" ht="12.75" customHeight="1">
      <c r="A374" s="22">
        <v>43360</v>
      </c>
      <c r="B374" s="22"/>
      <c r="C374" s="26">
        <f>ROUND(14.182,4)</f>
        <v>14.182</v>
      </c>
      <c r="D374" s="26">
        <f>F374</f>
        <v>15.6859</v>
      </c>
      <c r="E374" s="26">
        <f>F374</f>
        <v>15.6859</v>
      </c>
      <c r="F374" s="26">
        <f>ROUND(15.6859,4)</f>
        <v>15.6859</v>
      </c>
      <c r="G374" s="24"/>
      <c r="H374" s="36"/>
    </row>
    <row r="375" spans="1:8" ht="12.75" customHeight="1">
      <c r="A375" s="22">
        <v>43448</v>
      </c>
      <c r="B375" s="22"/>
      <c r="C375" s="26">
        <f>ROUND(14.182,4)</f>
        <v>14.182</v>
      </c>
      <c r="D375" s="26">
        <f>F375</f>
        <v>16.2229</v>
      </c>
      <c r="E375" s="26">
        <f>F375</f>
        <v>16.2229</v>
      </c>
      <c r="F375" s="26">
        <f>ROUND(16.2229,4)</f>
        <v>16.2229</v>
      </c>
      <c r="G375" s="24"/>
      <c r="H375" s="36"/>
    </row>
    <row r="376" spans="1:8" ht="12.75" customHeight="1">
      <c r="A376" s="22">
        <v>43542</v>
      </c>
      <c r="B376" s="22"/>
      <c r="C376" s="26">
        <f>ROUND(14.182,4)</f>
        <v>14.182</v>
      </c>
      <c r="D376" s="26">
        <f>F376</f>
        <v>16.7964</v>
      </c>
      <c r="E376" s="26">
        <f>F376</f>
        <v>16.7964</v>
      </c>
      <c r="F376" s="26">
        <f>ROUND(16.7964,4)</f>
        <v>16.7964</v>
      </c>
      <c r="G376" s="24"/>
      <c r="H376" s="36"/>
    </row>
    <row r="377" spans="1:8" ht="12.75" customHeight="1">
      <c r="A377" s="22">
        <v>43630</v>
      </c>
      <c r="B377" s="22"/>
      <c r="C377" s="26">
        <f>ROUND(14.182,4)</f>
        <v>14.182</v>
      </c>
      <c r="D377" s="26">
        <f>F377</f>
        <v>17.3333</v>
      </c>
      <c r="E377" s="26">
        <f>F377</f>
        <v>17.3333</v>
      </c>
      <c r="F377" s="26">
        <f>ROUND(17.3333,4)</f>
        <v>17.3333</v>
      </c>
      <c r="G377" s="24"/>
      <c r="H377" s="36"/>
    </row>
    <row r="378" spans="1:8" ht="12.75" customHeight="1">
      <c r="A378" s="22">
        <v>43724</v>
      </c>
      <c r="B378" s="22"/>
      <c r="C378" s="26">
        <f>ROUND(14.182,4)</f>
        <v>14.182</v>
      </c>
      <c r="D378" s="26">
        <f>F378</f>
        <v>17.9069</v>
      </c>
      <c r="E378" s="26">
        <f>F378</f>
        <v>17.9069</v>
      </c>
      <c r="F378" s="26">
        <f>ROUND(17.9069,4)</f>
        <v>17.9069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42632</v>
      </c>
      <c r="B380" s="22"/>
      <c r="C380" s="26">
        <f>ROUND(1.49488774111943,4)</f>
        <v>1.4949</v>
      </c>
      <c r="D380" s="26">
        <f>F380</f>
        <v>1.4586</v>
      </c>
      <c r="E380" s="26">
        <f>F380</f>
        <v>1.4586</v>
      </c>
      <c r="F380" s="26">
        <f>ROUND(1.4586,4)</f>
        <v>1.4586</v>
      </c>
      <c r="G380" s="24"/>
      <c r="H380" s="36"/>
    </row>
    <row r="381" spans="1:8" ht="12.75" customHeight="1">
      <c r="A381" s="22">
        <v>42723</v>
      </c>
      <c r="B381" s="22"/>
      <c r="C381" s="26">
        <f>ROUND(1.49488774111943,4)</f>
        <v>1.4949</v>
      </c>
      <c r="D381" s="26">
        <f>F381</f>
        <v>1.3948</v>
      </c>
      <c r="E381" s="26">
        <f>F381</f>
        <v>1.3948</v>
      </c>
      <c r="F381" s="26">
        <f>ROUND(1.3948,4)</f>
        <v>1.3948</v>
      </c>
      <c r="G381" s="24"/>
      <c r="H381" s="36"/>
    </row>
    <row r="382" spans="1:8" ht="12.75" customHeight="1">
      <c r="A382" s="22">
        <v>42807</v>
      </c>
      <c r="B382" s="22"/>
      <c r="C382" s="26">
        <f>ROUND(1.49488774111943,4)</f>
        <v>1.4949</v>
      </c>
      <c r="D382" s="26">
        <f>F382</f>
        <v>1.3444</v>
      </c>
      <c r="E382" s="26">
        <f>F382</f>
        <v>1.3444</v>
      </c>
      <c r="F382" s="26">
        <f>ROUND(1.3444,4)</f>
        <v>1.3444</v>
      </c>
      <c r="G382" s="24"/>
      <c r="H382" s="36"/>
    </row>
    <row r="383" spans="1:8" ht="12.75" customHeight="1">
      <c r="A383" s="22">
        <v>42905</v>
      </c>
      <c r="B383" s="22"/>
      <c r="C383" s="26">
        <f>ROUND(1.49488774111943,4)</f>
        <v>1.4949</v>
      </c>
      <c r="D383" s="26">
        <f>F383</f>
        <v>1.2945</v>
      </c>
      <c r="E383" s="26">
        <f>F383</f>
        <v>1.2945</v>
      </c>
      <c r="F383" s="26">
        <f>ROUND(1.2945,4)</f>
        <v>1.2945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42586</v>
      </c>
      <c r="B385" s="22"/>
      <c r="C385" s="27">
        <f>ROUND(569.166,3)</f>
        <v>569.166</v>
      </c>
      <c r="D385" s="27">
        <f>F385</f>
        <v>570.773</v>
      </c>
      <c r="E385" s="27">
        <f>F385</f>
        <v>570.773</v>
      </c>
      <c r="F385" s="27">
        <f>ROUND(570.773,3)</f>
        <v>570.773</v>
      </c>
      <c r="G385" s="24"/>
      <c r="H385" s="36"/>
    </row>
    <row r="386" spans="1:8" ht="12.75" customHeight="1">
      <c r="A386" s="22">
        <v>42677</v>
      </c>
      <c r="B386" s="22"/>
      <c r="C386" s="27">
        <f>ROUND(569.166,3)</f>
        <v>569.166</v>
      </c>
      <c r="D386" s="27">
        <f>F386</f>
        <v>581.665</v>
      </c>
      <c r="E386" s="27">
        <f>F386</f>
        <v>581.665</v>
      </c>
      <c r="F386" s="27">
        <f>ROUND(581.665,3)</f>
        <v>581.665</v>
      </c>
      <c r="G386" s="24"/>
      <c r="H386" s="36"/>
    </row>
    <row r="387" spans="1:8" ht="12.75" customHeight="1">
      <c r="A387" s="22">
        <v>42768</v>
      </c>
      <c r="B387" s="22"/>
      <c r="C387" s="27">
        <f>ROUND(569.166,3)</f>
        <v>569.166</v>
      </c>
      <c r="D387" s="27">
        <f>F387</f>
        <v>593.14</v>
      </c>
      <c r="E387" s="27">
        <f>F387</f>
        <v>593.14</v>
      </c>
      <c r="F387" s="27">
        <f>ROUND(593.14,3)</f>
        <v>593.14</v>
      </c>
      <c r="G387" s="24"/>
      <c r="H387" s="36"/>
    </row>
    <row r="388" spans="1:8" ht="12.75" customHeight="1">
      <c r="A388" s="22">
        <v>42859</v>
      </c>
      <c r="B388" s="22"/>
      <c r="C388" s="27">
        <f>ROUND(569.166,3)</f>
        <v>569.166</v>
      </c>
      <c r="D388" s="27">
        <f>F388</f>
        <v>605.446</v>
      </c>
      <c r="E388" s="27">
        <f>F388</f>
        <v>605.446</v>
      </c>
      <c r="F388" s="27">
        <f>ROUND(605.446,3)</f>
        <v>605.446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42586</v>
      </c>
      <c r="B390" s="22"/>
      <c r="C390" s="27">
        <f>ROUND(491.9,3)</f>
        <v>491.9</v>
      </c>
      <c r="D390" s="27">
        <f>F390</f>
        <v>493.289</v>
      </c>
      <c r="E390" s="27">
        <f>F390</f>
        <v>493.289</v>
      </c>
      <c r="F390" s="27">
        <f>ROUND(493.289,3)</f>
        <v>493.289</v>
      </c>
      <c r="G390" s="24"/>
      <c r="H390" s="36"/>
    </row>
    <row r="391" spans="1:8" ht="12.75" customHeight="1">
      <c r="A391" s="22">
        <v>42677</v>
      </c>
      <c r="B391" s="22"/>
      <c r="C391" s="27">
        <f>ROUND(491.9,3)</f>
        <v>491.9</v>
      </c>
      <c r="D391" s="27">
        <f>F391</f>
        <v>502.703</v>
      </c>
      <c r="E391" s="27">
        <f>F391</f>
        <v>502.703</v>
      </c>
      <c r="F391" s="27">
        <f>ROUND(502.703,3)</f>
        <v>502.703</v>
      </c>
      <c r="G391" s="24"/>
      <c r="H391" s="36"/>
    </row>
    <row r="392" spans="1:8" ht="12.75" customHeight="1">
      <c r="A392" s="22">
        <v>42768</v>
      </c>
      <c r="B392" s="22"/>
      <c r="C392" s="27">
        <f>ROUND(491.9,3)</f>
        <v>491.9</v>
      </c>
      <c r="D392" s="27">
        <f>F392</f>
        <v>512.619</v>
      </c>
      <c r="E392" s="27">
        <f>F392</f>
        <v>512.619</v>
      </c>
      <c r="F392" s="27">
        <f>ROUND(512.619,3)</f>
        <v>512.619</v>
      </c>
      <c r="G392" s="24"/>
      <c r="H392" s="36"/>
    </row>
    <row r="393" spans="1:8" ht="12.75" customHeight="1">
      <c r="A393" s="22">
        <v>42859</v>
      </c>
      <c r="B393" s="22"/>
      <c r="C393" s="27">
        <f>ROUND(491.9,3)</f>
        <v>491.9</v>
      </c>
      <c r="D393" s="27">
        <f>F393</f>
        <v>523.254</v>
      </c>
      <c r="E393" s="27">
        <f>F393</f>
        <v>523.254</v>
      </c>
      <c r="F393" s="27">
        <f>ROUND(523.254,3)</f>
        <v>523.254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42586</v>
      </c>
      <c r="B395" s="22"/>
      <c r="C395" s="27">
        <f>ROUND(571.415,3)</f>
        <v>571.415</v>
      </c>
      <c r="D395" s="27">
        <f>F395</f>
        <v>573.028</v>
      </c>
      <c r="E395" s="27">
        <f>F395</f>
        <v>573.028</v>
      </c>
      <c r="F395" s="27">
        <f>ROUND(573.028,3)</f>
        <v>573.028</v>
      </c>
      <c r="G395" s="24"/>
      <c r="H395" s="36"/>
    </row>
    <row r="396" spans="1:8" ht="12.75" customHeight="1">
      <c r="A396" s="22">
        <v>42677</v>
      </c>
      <c r="B396" s="22"/>
      <c r="C396" s="27">
        <f>ROUND(571.415,3)</f>
        <v>571.415</v>
      </c>
      <c r="D396" s="27">
        <f>F396</f>
        <v>583.964</v>
      </c>
      <c r="E396" s="27">
        <f>F396</f>
        <v>583.964</v>
      </c>
      <c r="F396" s="27">
        <f>ROUND(583.964,3)</f>
        <v>583.964</v>
      </c>
      <c r="G396" s="24"/>
      <c r="H396" s="36"/>
    </row>
    <row r="397" spans="1:8" ht="12.75" customHeight="1">
      <c r="A397" s="22">
        <v>42768</v>
      </c>
      <c r="B397" s="22"/>
      <c r="C397" s="27">
        <f>ROUND(571.415,3)</f>
        <v>571.415</v>
      </c>
      <c r="D397" s="27">
        <f>F397</f>
        <v>595.484</v>
      </c>
      <c r="E397" s="27">
        <f>F397</f>
        <v>595.484</v>
      </c>
      <c r="F397" s="27">
        <f>ROUND(595.484,3)</f>
        <v>595.484</v>
      </c>
      <c r="G397" s="24"/>
      <c r="H397" s="36"/>
    </row>
    <row r="398" spans="1:8" ht="12.75" customHeight="1">
      <c r="A398" s="22">
        <v>42859</v>
      </c>
      <c r="B398" s="22"/>
      <c r="C398" s="27">
        <f>ROUND(571.415,3)</f>
        <v>571.415</v>
      </c>
      <c r="D398" s="27">
        <f>F398</f>
        <v>607.838</v>
      </c>
      <c r="E398" s="27">
        <f>F398</f>
        <v>607.838</v>
      </c>
      <c r="F398" s="27">
        <f>ROUND(607.838,3)</f>
        <v>607.838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42586</v>
      </c>
      <c r="B400" s="22"/>
      <c r="C400" s="27">
        <f>ROUND(519.939,3)</f>
        <v>519.939</v>
      </c>
      <c r="D400" s="27">
        <f>F400</f>
        <v>521.407</v>
      </c>
      <c r="E400" s="27">
        <f>F400</f>
        <v>521.407</v>
      </c>
      <c r="F400" s="27">
        <f>ROUND(521.407,3)</f>
        <v>521.407</v>
      </c>
      <c r="G400" s="24"/>
      <c r="H400" s="36"/>
    </row>
    <row r="401" spans="1:8" ht="12.75" customHeight="1">
      <c r="A401" s="22">
        <v>42677</v>
      </c>
      <c r="B401" s="22"/>
      <c r="C401" s="27">
        <f>ROUND(519.939,3)</f>
        <v>519.939</v>
      </c>
      <c r="D401" s="27">
        <f>F401</f>
        <v>531.357</v>
      </c>
      <c r="E401" s="27">
        <f>F401</f>
        <v>531.357</v>
      </c>
      <c r="F401" s="27">
        <f>ROUND(531.357,3)</f>
        <v>531.357</v>
      </c>
      <c r="G401" s="24"/>
      <c r="H401" s="36"/>
    </row>
    <row r="402" spans="1:8" ht="12.75" customHeight="1">
      <c r="A402" s="22">
        <v>42768</v>
      </c>
      <c r="B402" s="22"/>
      <c r="C402" s="27">
        <f>ROUND(519.939,3)</f>
        <v>519.939</v>
      </c>
      <c r="D402" s="27">
        <f>F402</f>
        <v>541.839</v>
      </c>
      <c r="E402" s="27">
        <f>F402</f>
        <v>541.839</v>
      </c>
      <c r="F402" s="27">
        <f>ROUND(541.839,3)</f>
        <v>541.839</v>
      </c>
      <c r="G402" s="24"/>
      <c r="H402" s="36"/>
    </row>
    <row r="403" spans="1:8" ht="12.75" customHeight="1">
      <c r="A403" s="22">
        <v>42859</v>
      </c>
      <c r="B403" s="22"/>
      <c r="C403" s="27">
        <f>ROUND(519.939,3)</f>
        <v>519.939</v>
      </c>
      <c r="D403" s="27">
        <f>F403</f>
        <v>553.081</v>
      </c>
      <c r="E403" s="27">
        <f>F403</f>
        <v>553.081</v>
      </c>
      <c r="F403" s="27">
        <f>ROUND(553.081,3)</f>
        <v>553.081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42586</v>
      </c>
      <c r="B405" s="22"/>
      <c r="C405" s="27">
        <f>ROUND(246.792876354706,3)</f>
        <v>246.793</v>
      </c>
      <c r="D405" s="27">
        <f>F405</f>
        <v>247.492</v>
      </c>
      <c r="E405" s="27">
        <f>F405</f>
        <v>247.492</v>
      </c>
      <c r="F405" s="27">
        <f>ROUND(247.492,3)</f>
        <v>247.492</v>
      </c>
      <c r="G405" s="24"/>
      <c r="H405" s="36"/>
    </row>
    <row r="406" spans="1:8" ht="12.75" customHeight="1">
      <c r="A406" s="22">
        <v>42677</v>
      </c>
      <c r="B406" s="22"/>
      <c r="C406" s="27">
        <f>ROUND(246.792876354706,3)</f>
        <v>246.793</v>
      </c>
      <c r="D406" s="27">
        <f>F406</f>
        <v>252.23</v>
      </c>
      <c r="E406" s="27">
        <f>F406</f>
        <v>252.23</v>
      </c>
      <c r="F406" s="27">
        <f>ROUND(252.23,3)</f>
        <v>252.23</v>
      </c>
      <c r="G406" s="24"/>
      <c r="H406" s="36"/>
    </row>
    <row r="407" spans="1:8" ht="12.75" customHeight="1">
      <c r="A407" s="22">
        <v>42768</v>
      </c>
      <c r="B407" s="22"/>
      <c r="C407" s="27">
        <f>ROUND(246.792876354706,3)</f>
        <v>246.793</v>
      </c>
      <c r="D407" s="27">
        <f>F407</f>
        <v>257.221</v>
      </c>
      <c r="E407" s="27">
        <f>F407</f>
        <v>257.221</v>
      </c>
      <c r="F407" s="27">
        <f>ROUND(257.221,3)</f>
        <v>257.221</v>
      </c>
      <c r="G407" s="24"/>
      <c r="H407" s="36"/>
    </row>
    <row r="408" spans="1:8" ht="12.75" customHeight="1">
      <c r="A408" s="22">
        <v>42859</v>
      </c>
      <c r="B408" s="22"/>
      <c r="C408" s="27">
        <f>ROUND(246.792876354706,3)</f>
        <v>246.793</v>
      </c>
      <c r="D408" s="27">
        <f>F408</f>
        <v>262.572</v>
      </c>
      <c r="E408" s="27">
        <f>F408</f>
        <v>262.572</v>
      </c>
      <c r="F408" s="27">
        <f>ROUND(262.572,3)</f>
        <v>262.572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42586</v>
      </c>
      <c r="B410" s="22"/>
      <c r="C410" s="27">
        <f>ROUND(668.926403956838,3)</f>
        <v>668.926</v>
      </c>
      <c r="D410" s="27">
        <f>F410</f>
        <v>670.85</v>
      </c>
      <c r="E410" s="27">
        <f>F410</f>
        <v>670.85</v>
      </c>
      <c r="F410" s="27">
        <f>ROUND(670.85,3)</f>
        <v>670.85</v>
      </c>
      <c r="G410" s="24"/>
      <c r="H410" s="36"/>
    </row>
    <row r="411" spans="1:8" ht="12.75" customHeight="1">
      <c r="A411" s="22">
        <v>42677</v>
      </c>
      <c r="B411" s="22"/>
      <c r="C411" s="27">
        <f>ROUND(668.926403956838,3)</f>
        <v>668.926</v>
      </c>
      <c r="D411" s="27">
        <f>F411</f>
        <v>683.648</v>
      </c>
      <c r="E411" s="27">
        <f>F411</f>
        <v>683.648</v>
      </c>
      <c r="F411" s="27">
        <f>ROUND(683.648,3)</f>
        <v>683.648</v>
      </c>
      <c r="G411" s="24"/>
      <c r="H411" s="36"/>
    </row>
    <row r="412" spans="1:8" ht="12.75" customHeight="1">
      <c r="A412" s="22">
        <v>42768</v>
      </c>
      <c r="B412" s="22"/>
      <c r="C412" s="27">
        <f>ROUND(668.926403956838,3)</f>
        <v>668.926</v>
      </c>
      <c r="D412" s="27">
        <f>F412</f>
        <v>697.129</v>
      </c>
      <c r="E412" s="27">
        <f>F412</f>
        <v>697.129</v>
      </c>
      <c r="F412" s="27">
        <f>ROUND(697.129,3)</f>
        <v>697.129</v>
      </c>
      <c r="G412" s="24"/>
      <c r="H412" s="36"/>
    </row>
    <row r="413" spans="1:8" ht="12.75" customHeight="1">
      <c r="A413" s="22">
        <v>42859</v>
      </c>
      <c r="B413" s="22"/>
      <c r="C413" s="27">
        <f>ROUND(668.926403956838,3)</f>
        <v>668.926</v>
      </c>
      <c r="D413" s="27">
        <f>F413</f>
        <v>711.01</v>
      </c>
      <c r="E413" s="27">
        <f>F413</f>
        <v>711.01</v>
      </c>
      <c r="F413" s="27">
        <f>ROUND(711.01,3)</f>
        <v>711.01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42632</v>
      </c>
      <c r="B415" s="22"/>
      <c r="C415" s="24">
        <f>ROUND(24528.95,2)</f>
        <v>24528.95</v>
      </c>
      <c r="D415" s="24">
        <f>F415</f>
        <v>24803.15</v>
      </c>
      <c r="E415" s="24">
        <f>F415</f>
        <v>24803.15</v>
      </c>
      <c r="F415" s="24">
        <f>ROUND(24803.15,2)</f>
        <v>24803.15</v>
      </c>
      <c r="G415" s="24"/>
      <c r="H415" s="36"/>
    </row>
    <row r="416" spans="1:8" ht="12.75" customHeight="1">
      <c r="A416" s="22">
        <v>42723</v>
      </c>
      <c r="B416" s="22"/>
      <c r="C416" s="24">
        <f>ROUND(24528.95,2)</f>
        <v>24528.95</v>
      </c>
      <c r="D416" s="24">
        <f>F416</f>
        <v>25261.2</v>
      </c>
      <c r="E416" s="24">
        <f>F416</f>
        <v>25261.2</v>
      </c>
      <c r="F416" s="24">
        <f>ROUND(25261.2,2)</f>
        <v>25261.2</v>
      </c>
      <c r="G416" s="24"/>
      <c r="H416" s="36"/>
    </row>
    <row r="417" spans="1:8" ht="12.75" customHeight="1">
      <c r="A417" s="22">
        <v>42807</v>
      </c>
      <c r="B417" s="22"/>
      <c r="C417" s="24">
        <f>ROUND(24528.95,2)</f>
        <v>24528.95</v>
      </c>
      <c r="D417" s="24">
        <f>F417</f>
        <v>25694.42</v>
      </c>
      <c r="E417" s="24">
        <f>F417</f>
        <v>25694.42</v>
      </c>
      <c r="F417" s="24">
        <f>ROUND(25694.42,2)</f>
        <v>25694.42</v>
      </c>
      <c r="G417" s="24"/>
      <c r="H417" s="36"/>
    </row>
    <row r="418" spans="1:8" ht="12.75" customHeight="1">
      <c r="A418" s="22" t="s">
        <v>90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42599</v>
      </c>
      <c r="B419" s="22"/>
      <c r="C419" s="27">
        <f>ROUND(7.218,3)</f>
        <v>7.218</v>
      </c>
      <c r="D419" s="27">
        <f>ROUND(7.43,3)</f>
        <v>7.43</v>
      </c>
      <c r="E419" s="27">
        <f>ROUND(7.33,3)</f>
        <v>7.33</v>
      </c>
      <c r="F419" s="27">
        <f>ROUND(7.38,3)</f>
        <v>7.38</v>
      </c>
      <c r="G419" s="24"/>
      <c r="H419" s="36"/>
    </row>
    <row r="420" spans="1:8" ht="12.75" customHeight="1">
      <c r="A420" s="22">
        <v>42634</v>
      </c>
      <c r="B420" s="22"/>
      <c r="C420" s="27">
        <f>ROUND(7.218,3)</f>
        <v>7.218</v>
      </c>
      <c r="D420" s="27">
        <f>ROUND(7.44,3)</f>
        <v>7.44</v>
      </c>
      <c r="E420" s="27">
        <f>ROUND(7.34,3)</f>
        <v>7.34</v>
      </c>
      <c r="F420" s="27">
        <f>ROUND(7.39,3)</f>
        <v>7.39</v>
      </c>
      <c r="G420" s="24"/>
      <c r="H420" s="36"/>
    </row>
    <row r="421" spans="1:8" ht="12.75" customHeight="1">
      <c r="A421" s="22">
        <v>42662</v>
      </c>
      <c r="B421" s="22"/>
      <c r="C421" s="27">
        <f>ROUND(7.218,3)</f>
        <v>7.218</v>
      </c>
      <c r="D421" s="27">
        <f>ROUND(7.48,3)</f>
        <v>7.48</v>
      </c>
      <c r="E421" s="27">
        <f>ROUND(7.38,3)</f>
        <v>7.38</v>
      </c>
      <c r="F421" s="27">
        <f>ROUND(7.43,3)</f>
        <v>7.43</v>
      </c>
      <c r="G421" s="24"/>
      <c r="H421" s="36"/>
    </row>
    <row r="422" spans="1:8" ht="12.75" customHeight="1">
      <c r="A422" s="22">
        <v>42690</v>
      </c>
      <c r="B422" s="22"/>
      <c r="C422" s="27">
        <f>ROUND(7.218,3)</f>
        <v>7.218</v>
      </c>
      <c r="D422" s="27">
        <f>ROUND(7.49,3)</f>
        <v>7.49</v>
      </c>
      <c r="E422" s="27">
        <f>ROUND(7.39,3)</f>
        <v>7.39</v>
      </c>
      <c r="F422" s="27">
        <f>ROUND(7.44,3)</f>
        <v>7.44</v>
      </c>
      <c r="G422" s="24"/>
      <c r="H422" s="36"/>
    </row>
    <row r="423" spans="1:8" ht="12.75" customHeight="1">
      <c r="A423" s="22">
        <v>42725</v>
      </c>
      <c r="B423" s="22"/>
      <c r="C423" s="27">
        <f>ROUND(7.218,3)</f>
        <v>7.218</v>
      </c>
      <c r="D423" s="27">
        <f>ROUND(7.54,3)</f>
        <v>7.54</v>
      </c>
      <c r="E423" s="27">
        <f>ROUND(7.44,3)</f>
        <v>7.44</v>
      </c>
      <c r="F423" s="27">
        <f>ROUND(7.49,3)</f>
        <v>7.49</v>
      </c>
      <c r="G423" s="24"/>
      <c r="H423" s="36"/>
    </row>
    <row r="424" spans="1:8" ht="12.75" customHeight="1">
      <c r="A424" s="22">
        <v>42781</v>
      </c>
      <c r="B424" s="22"/>
      <c r="C424" s="27">
        <f>ROUND(7.218,3)</f>
        <v>7.218</v>
      </c>
      <c r="D424" s="27">
        <f>ROUND(7.6,3)</f>
        <v>7.6</v>
      </c>
      <c r="E424" s="27">
        <f>ROUND(7.5,3)</f>
        <v>7.5</v>
      </c>
      <c r="F424" s="27">
        <f>ROUND(7.55,3)</f>
        <v>7.55</v>
      </c>
      <c r="G424" s="24"/>
      <c r="H424" s="36"/>
    </row>
    <row r="425" spans="1:8" ht="12.75" customHeight="1">
      <c r="A425" s="22">
        <v>42809</v>
      </c>
      <c r="B425" s="22"/>
      <c r="C425" s="27">
        <f>ROUND(7.218,3)</f>
        <v>7.218</v>
      </c>
      <c r="D425" s="27">
        <f>ROUND(7.64,3)</f>
        <v>7.64</v>
      </c>
      <c r="E425" s="27">
        <f>ROUND(7.54,3)</f>
        <v>7.54</v>
      </c>
      <c r="F425" s="27">
        <f>ROUND(7.59,3)</f>
        <v>7.59</v>
      </c>
      <c r="G425" s="24"/>
      <c r="H425" s="36"/>
    </row>
    <row r="426" spans="1:8" ht="12.75" customHeight="1">
      <c r="A426" s="22">
        <v>42907</v>
      </c>
      <c r="B426" s="22"/>
      <c r="C426" s="27">
        <f>ROUND(7.218,3)</f>
        <v>7.218</v>
      </c>
      <c r="D426" s="27">
        <f>ROUND(7.72,3)</f>
        <v>7.72</v>
      </c>
      <c r="E426" s="27">
        <f>ROUND(7.62,3)</f>
        <v>7.62</v>
      </c>
      <c r="F426" s="27">
        <f>ROUND(7.67,3)</f>
        <v>7.67</v>
      </c>
      <c r="G426" s="24"/>
      <c r="H426" s="36"/>
    </row>
    <row r="427" spans="1:8" ht="12.75" customHeight="1">
      <c r="A427" s="22">
        <v>42998</v>
      </c>
      <c r="B427" s="22"/>
      <c r="C427" s="27">
        <f>ROUND(7.218,3)</f>
        <v>7.218</v>
      </c>
      <c r="D427" s="27">
        <f>ROUND(7.76,3)</f>
        <v>7.76</v>
      </c>
      <c r="E427" s="27">
        <f>ROUND(7.66,3)</f>
        <v>7.66</v>
      </c>
      <c r="F427" s="27">
        <f>ROUND(7.71,3)</f>
        <v>7.71</v>
      </c>
      <c r="G427" s="24"/>
      <c r="H427" s="36"/>
    </row>
    <row r="428" spans="1:8" ht="12.75" customHeight="1">
      <c r="A428" s="22">
        <v>43089</v>
      </c>
      <c r="B428" s="22"/>
      <c r="C428" s="27">
        <f>ROUND(7.218,3)</f>
        <v>7.218</v>
      </c>
      <c r="D428" s="27">
        <f>ROUND(7.8,3)</f>
        <v>7.8</v>
      </c>
      <c r="E428" s="27">
        <f>ROUND(7.7,3)</f>
        <v>7.7</v>
      </c>
      <c r="F428" s="27">
        <f>ROUND(7.75,3)</f>
        <v>7.75</v>
      </c>
      <c r="G428" s="24"/>
      <c r="H428" s="36"/>
    </row>
    <row r="429" spans="1:8" ht="12.75" customHeight="1">
      <c r="A429" s="22">
        <v>43179</v>
      </c>
      <c r="B429" s="22"/>
      <c r="C429" s="27">
        <f>ROUND(7.218,3)</f>
        <v>7.218</v>
      </c>
      <c r="D429" s="27">
        <f>ROUND(7.82,3)</f>
        <v>7.82</v>
      </c>
      <c r="E429" s="27">
        <f>ROUND(7.72,3)</f>
        <v>7.72</v>
      </c>
      <c r="F429" s="27">
        <f>ROUND(7.77,3)</f>
        <v>7.77</v>
      </c>
      <c r="G429" s="24"/>
      <c r="H429" s="36"/>
    </row>
    <row r="430" spans="1:8" ht="12.75" customHeight="1">
      <c r="A430" s="22">
        <v>43269</v>
      </c>
      <c r="B430" s="22"/>
      <c r="C430" s="27">
        <f>ROUND(7.218,3)</f>
        <v>7.218</v>
      </c>
      <c r="D430" s="27">
        <f>ROUND(7.85,3)</f>
        <v>7.85</v>
      </c>
      <c r="E430" s="27">
        <f>ROUND(7.75,3)</f>
        <v>7.75</v>
      </c>
      <c r="F430" s="27">
        <f>ROUND(7.8,3)</f>
        <v>7.8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42586</v>
      </c>
      <c r="B432" s="22"/>
      <c r="C432" s="27">
        <f>ROUND(517.734,3)</f>
        <v>517.734</v>
      </c>
      <c r="D432" s="27">
        <f>F432</f>
        <v>519.196</v>
      </c>
      <c r="E432" s="27">
        <f>F432</f>
        <v>519.196</v>
      </c>
      <c r="F432" s="27">
        <f>ROUND(519.196,3)</f>
        <v>519.196</v>
      </c>
      <c r="G432" s="24"/>
      <c r="H432" s="36"/>
    </row>
    <row r="433" spans="1:8" ht="12.75" customHeight="1">
      <c r="A433" s="22">
        <v>42677</v>
      </c>
      <c r="B433" s="22"/>
      <c r="C433" s="27">
        <f>ROUND(517.734,3)</f>
        <v>517.734</v>
      </c>
      <c r="D433" s="27">
        <f>F433</f>
        <v>529.104</v>
      </c>
      <c r="E433" s="27">
        <f>F433</f>
        <v>529.104</v>
      </c>
      <c r="F433" s="27">
        <f>ROUND(529.104,3)</f>
        <v>529.104</v>
      </c>
      <c r="G433" s="24"/>
      <c r="H433" s="36"/>
    </row>
    <row r="434" spans="1:8" ht="12.75" customHeight="1">
      <c r="A434" s="22">
        <v>42768</v>
      </c>
      <c r="B434" s="22"/>
      <c r="C434" s="27">
        <f>ROUND(517.734,3)</f>
        <v>517.734</v>
      </c>
      <c r="D434" s="27">
        <f>F434</f>
        <v>539.542</v>
      </c>
      <c r="E434" s="27">
        <f>F434</f>
        <v>539.542</v>
      </c>
      <c r="F434" s="27">
        <f>ROUND(539.542,3)</f>
        <v>539.542</v>
      </c>
      <c r="G434" s="24"/>
      <c r="H434" s="36"/>
    </row>
    <row r="435" spans="1:8" ht="12.75" customHeight="1">
      <c r="A435" s="22">
        <v>42859</v>
      </c>
      <c r="B435" s="22"/>
      <c r="C435" s="27">
        <f>ROUND(517.734,3)</f>
        <v>517.734</v>
      </c>
      <c r="D435" s="27">
        <f>F435</f>
        <v>550.735</v>
      </c>
      <c r="E435" s="27">
        <f>F435</f>
        <v>550.735</v>
      </c>
      <c r="F435" s="27">
        <f>ROUND(550.735,3)</f>
        <v>550.735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ROUND(99.7652827395982,5)</f>
        <v>99.76528</v>
      </c>
      <c r="D437" s="25">
        <f>F437</f>
        <v>100.06914</v>
      </c>
      <c r="E437" s="25">
        <f>F437</f>
        <v>100.06914</v>
      </c>
      <c r="F437" s="25">
        <f>ROUND(100.069144147157,5)</f>
        <v>100.06914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ROUND(99.7652827395982,5)</f>
        <v>99.76528</v>
      </c>
      <c r="D439" s="25">
        <f>F439</f>
        <v>100.02614</v>
      </c>
      <c r="E439" s="25">
        <f>F439</f>
        <v>100.02614</v>
      </c>
      <c r="F439" s="25">
        <f>ROUND(100.026143965904,5)</f>
        <v>100.02614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ROUND(99.7652827395982,5)</f>
        <v>99.76528</v>
      </c>
      <c r="D441" s="25">
        <f>F441</f>
        <v>99.67545</v>
      </c>
      <c r="E441" s="25">
        <f>F441</f>
        <v>99.67545</v>
      </c>
      <c r="F441" s="25">
        <f>ROUND(99.6754531492086,5)</f>
        <v>99.67545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ROUND(99.7652827395982,5)</f>
        <v>99.76528</v>
      </c>
      <c r="D443" s="25">
        <f>F443</f>
        <v>99.76528</v>
      </c>
      <c r="E443" s="25">
        <f>F443</f>
        <v>99.76528</v>
      </c>
      <c r="F443" s="25">
        <f>ROUND(99.7652827395982,5)</f>
        <v>99.76528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ROUND(99.2565679056574,5)</f>
        <v>99.25657</v>
      </c>
      <c r="D445" s="25">
        <f>F445</f>
        <v>100.09346</v>
      </c>
      <c r="E445" s="25">
        <f>F445</f>
        <v>100.09346</v>
      </c>
      <c r="F445" s="25">
        <f>ROUND(100.093458642662,5)</f>
        <v>100.09346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ROUND(99.2565679056574,5)</f>
        <v>99.25657</v>
      </c>
      <c r="D447" s="25">
        <f>F447</f>
        <v>99.42947</v>
      </c>
      <c r="E447" s="25">
        <f>F447</f>
        <v>99.42947</v>
      </c>
      <c r="F447" s="25">
        <f>ROUND(99.4294735501443,5)</f>
        <v>99.42947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ROUND(99.2565679056574,5)</f>
        <v>99.25657</v>
      </c>
      <c r="D449" s="25">
        <f>F449</f>
        <v>99.13973</v>
      </c>
      <c r="E449" s="25">
        <f>F449</f>
        <v>99.13973</v>
      </c>
      <c r="F449" s="25">
        <f>ROUND(99.1397336130068,5)</f>
        <v>99.13973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ROUND(99.2565679056574,5)</f>
        <v>99.25657</v>
      </c>
      <c r="D451" s="25">
        <f>F451</f>
        <v>99.25657</v>
      </c>
      <c r="E451" s="25">
        <f>F451</f>
        <v>99.25657</v>
      </c>
      <c r="F451" s="25">
        <f>ROUND(99.2565679056574,5)</f>
        <v>99.25657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ROUND(97.5135612890693,5)</f>
        <v>97.51356</v>
      </c>
      <c r="D453" s="25">
        <f>F453</f>
        <v>98.52503</v>
      </c>
      <c r="E453" s="25">
        <f>F453</f>
        <v>98.52503</v>
      </c>
      <c r="F453" s="25">
        <f>ROUND(98.5250328840499,5)</f>
        <v>98.52503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ROUND(97.5135612890693,5)</f>
        <v>97.51356</v>
      </c>
      <c r="D455" s="25">
        <f>F455</f>
        <v>97.8906</v>
      </c>
      <c r="E455" s="25">
        <f>F455</f>
        <v>97.8906</v>
      </c>
      <c r="F455" s="25">
        <f>ROUND(97.8905966696523,5)</f>
        <v>97.8906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ROUND(97.5135612890693,5)</f>
        <v>97.51356</v>
      </c>
      <c r="D457" s="25">
        <f>F457</f>
        <v>97.21754</v>
      </c>
      <c r="E457" s="25">
        <f>F457</f>
        <v>97.21754</v>
      </c>
      <c r="F457" s="25">
        <f>ROUND(97.2175418637305,5)</f>
        <v>97.21754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ROUND(97.5135612890693,5)</f>
        <v>97.51356</v>
      </c>
      <c r="D459" s="25">
        <f>F459</f>
        <v>97.51356</v>
      </c>
      <c r="E459" s="25">
        <f>F459</f>
        <v>97.51356</v>
      </c>
      <c r="F459" s="25">
        <f>ROUND(97.5135612890693,5)</f>
        <v>97.51356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ROUND(96.5520778395762,5)</f>
        <v>96.55208</v>
      </c>
      <c r="D461" s="25">
        <f>F461</f>
        <v>98.58981</v>
      </c>
      <c r="E461" s="25">
        <f>F461</f>
        <v>98.58981</v>
      </c>
      <c r="F461" s="25">
        <f>ROUND(98.5898050118463,5)</f>
        <v>98.58981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ROUND(96.5520778395762,5)</f>
        <v>96.55208</v>
      </c>
      <c r="D463" s="25">
        <f>F463</f>
        <v>95.69739</v>
      </c>
      <c r="E463" s="25">
        <f>F463</f>
        <v>95.69739</v>
      </c>
      <c r="F463" s="25">
        <f>ROUND(95.6973896544408,5)</f>
        <v>95.69739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ROUND(96.5520778395762,5)</f>
        <v>96.55208</v>
      </c>
      <c r="D465" s="25">
        <f>F465</f>
        <v>94.47912</v>
      </c>
      <c r="E465" s="25">
        <f>F465</f>
        <v>94.47912</v>
      </c>
      <c r="F465" s="25">
        <f>ROUND(94.4791235469864,5)</f>
        <v>94.47912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ROUND(96.5520778395762,5)</f>
        <v>96.55208</v>
      </c>
      <c r="D467" s="33">
        <f>F467</f>
        <v>96.55208</v>
      </c>
      <c r="E467" s="33">
        <f>F467</f>
        <v>96.55208</v>
      </c>
      <c r="F467" s="33">
        <f>ROUND(96.5520778395762,5)</f>
        <v>96.55208</v>
      </c>
      <c r="G467" s="34"/>
      <c r="H467" s="37"/>
    </row>
  </sheetData>
  <sheetProtection/>
  <mergeCells count="466">
    <mergeCell ref="A465:B465"/>
    <mergeCell ref="A466:B466"/>
    <mergeCell ref="A467:B467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2016-07-21T15:38:03Z</dcterms:modified>
  <cp:category/>
  <cp:version/>
  <cp:contentType/>
  <cp:contentStatus/>
</cp:coreProperties>
</file>