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<sst xmlns="http://schemas.openxmlformats.org/spreadsheetml/2006/main" count="108" uniqueCount="108">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</sst>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">
      <selection activeCell="M166" sqref="M16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42573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ROUND(1.765,5)</f>
        <v>1.765</v>
      </c>
      <c r="D6" s="26">
        <f>F6</f>
        <v>1.765</v>
      </c>
      <c r="E6" s="26">
        <f>F6</f>
        <v>1.765</v>
      </c>
      <c r="F6" s="26">
        <f>ROUND(1.765,5)</f>
        <v>1.765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ROUND(1.97,5)</f>
        <v>1.97</v>
      </c>
      <c r="D10" s="26">
        <f>F10</f>
        <v>1.97</v>
      </c>
      <c r="E10" s="26">
        <f>F10</f>
        <v>1.97</v>
      </c>
      <c r="F10" s="26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ROUND(2.29,5)</f>
        <v>2.29</v>
      </c>
      <c r="D12" s="26">
        <f>F12</f>
        <v>2.29</v>
      </c>
      <c r="E12" s="26">
        <f>F12</f>
        <v>2.29</v>
      </c>
      <c r="F12" s="26">
        <f>ROUND(2.29,5)</f>
        <v>2.29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ROUND(10.33,5)</f>
        <v>10.33</v>
      </c>
      <c r="D14" s="26">
        <f>F14</f>
        <v>10.33</v>
      </c>
      <c r="E14" s="26">
        <f>F14</f>
        <v>10.33</v>
      </c>
      <c r="F14" s="26">
        <f>ROUND(10.33,5)</f>
        <v>10.33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ROUND(8.51,5)</f>
        <v>8.51</v>
      </c>
      <c r="D16" s="26">
        <f>F16</f>
        <v>8.51</v>
      </c>
      <c r="E16" s="26">
        <f>F16</f>
        <v>8.51</v>
      </c>
      <c r="F16" s="26">
        <f>ROUND(8.51,5)</f>
        <v>8.51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ROUND(8.8,3)</f>
        <v>8.8</v>
      </c>
      <c r="D18" s="27">
        <f>F18</f>
        <v>8.8</v>
      </c>
      <c r="E18" s="27">
        <f>F18</f>
        <v>8.8</v>
      </c>
      <c r="F18" s="27">
        <f>ROUND(8.8,3)</f>
        <v>8.8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ROUND(1.76,3)</f>
        <v>1.76</v>
      </c>
      <c r="D20" s="27">
        <f>F20</f>
        <v>1.76</v>
      </c>
      <c r="E20" s="27">
        <f>F20</f>
        <v>1.76</v>
      </c>
      <c r="F20" s="27">
        <f>ROUND(1.76,3)</f>
        <v>1.76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ROUND(1.815,3)</f>
        <v>1.815</v>
      </c>
      <c r="D22" s="27">
        <f>F22</f>
        <v>1.815</v>
      </c>
      <c r="E22" s="27">
        <f>F22</f>
        <v>1.815</v>
      </c>
      <c r="F22" s="27">
        <f>ROUND(1.815,3)</f>
        <v>1.815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ROUND(7.695,3)</f>
        <v>7.695</v>
      </c>
      <c r="D24" s="27">
        <f>F24</f>
        <v>7.695</v>
      </c>
      <c r="E24" s="27">
        <f>F24</f>
        <v>7.695</v>
      </c>
      <c r="F24" s="27">
        <f>ROUND(7.695,3)</f>
        <v>7.695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ROUND(7.945,3)</f>
        <v>7.945</v>
      </c>
      <c r="D26" s="27">
        <f>F26</f>
        <v>7.945</v>
      </c>
      <c r="E26" s="27">
        <f>F26</f>
        <v>7.945</v>
      </c>
      <c r="F26" s="27">
        <f>ROUND(7.945,3)</f>
        <v>7.945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ROUND(8.16,3)</f>
        <v>8.16</v>
      </c>
      <c r="D28" s="27">
        <f>F28</f>
        <v>8.16</v>
      </c>
      <c r="E28" s="27">
        <f>F28</f>
        <v>8.16</v>
      </c>
      <c r="F28" s="27">
        <f>ROUND(8.16,3)</f>
        <v>8.16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ROUND(8.31,3)</f>
        <v>8.31</v>
      </c>
      <c r="D30" s="27">
        <f>F30</f>
        <v>8.31</v>
      </c>
      <c r="E30" s="27">
        <f>F30</f>
        <v>8.31</v>
      </c>
      <c r="F30" s="27">
        <f>ROUND(8.31,3)</f>
        <v>8.31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ROUND(9.36,3)</f>
        <v>9.36</v>
      </c>
      <c r="D32" s="27">
        <f>F32</f>
        <v>9.36</v>
      </c>
      <c r="E32" s="27">
        <f>F32</f>
        <v>9.36</v>
      </c>
      <c r="F32" s="27">
        <f>ROUND(9.36,3)</f>
        <v>9.36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ROUND(1.79,3)</f>
        <v>1.79</v>
      </c>
      <c r="D34" s="27">
        <f>F34</f>
        <v>1.79</v>
      </c>
      <c r="E34" s="27">
        <f>F34</f>
        <v>1.79</v>
      </c>
      <c r="F34" s="27">
        <f>ROUND(1.79,3)</f>
        <v>1.79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ROUND(1.55,5)</f>
        <v>1.55</v>
      </c>
      <c r="D36" s="26">
        <f>F36</f>
        <v>1.55</v>
      </c>
      <c r="E36" s="26">
        <f>F36</f>
        <v>1.55</v>
      </c>
      <c r="F36" s="26">
        <f>ROUND(1.55,5)</f>
        <v>1.55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ROUND(1.75,3)</f>
        <v>1.75</v>
      </c>
      <c r="D38" s="27">
        <f>F38</f>
        <v>1.75</v>
      </c>
      <c r="E38" s="27">
        <f>F38</f>
        <v>1.75</v>
      </c>
      <c r="F38" s="27">
        <f>ROUND(1.75,3)</f>
        <v>1.75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ROUND(9.24,3)</f>
        <v>9.24</v>
      </c>
      <c r="D40" s="27">
        <f>F40</f>
        <v>9.24</v>
      </c>
      <c r="E40" s="27">
        <f>F40</f>
        <v>9.24</v>
      </c>
      <c r="F40" s="27">
        <f>ROUND(9.24,3)</f>
        <v>9.24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ROUND(1.765,5)</f>
        <v>1.765</v>
      </c>
      <c r="D42" s="26">
        <f>F42</f>
        <v>127.68307</v>
      </c>
      <c r="E42" s="26">
        <f>F42</f>
        <v>127.68307</v>
      </c>
      <c r="F42" s="26">
        <f>ROUND(127.68307,5)</f>
        <v>127.68307</v>
      </c>
      <c r="G42" s="24"/>
      <c r="H42" s="36"/>
    </row>
    <row r="43" spans="1:8" ht="12.75" customHeight="1">
      <c r="A43" s="22">
        <v>42677</v>
      </c>
      <c r="B43" s="22"/>
      <c r="C43" s="26">
        <f>ROUND(1.765,5)</f>
        <v>1.765</v>
      </c>
      <c r="D43" s="26">
        <f>F43</f>
        <v>130.09951</v>
      </c>
      <c r="E43" s="26">
        <f>F43</f>
        <v>130.09951</v>
      </c>
      <c r="F43" s="26">
        <f>ROUND(130.09951,5)</f>
        <v>130.09951</v>
      </c>
      <c r="G43" s="24"/>
      <c r="H43" s="36"/>
    </row>
    <row r="44" spans="1:8" ht="12.75" customHeight="1">
      <c r="A44" s="22">
        <v>42768</v>
      </c>
      <c r="B44" s="22"/>
      <c r="C44" s="26">
        <f>ROUND(1.765,5)</f>
        <v>1.765</v>
      </c>
      <c r="D44" s="26">
        <f>F44</f>
        <v>131.38791</v>
      </c>
      <c r="E44" s="26">
        <f>F44</f>
        <v>131.38791</v>
      </c>
      <c r="F44" s="26">
        <f>ROUND(131.38791,5)</f>
        <v>131.38791</v>
      </c>
      <c r="G44" s="24"/>
      <c r="H44" s="36"/>
    </row>
    <row r="45" spans="1:8" ht="12.75" customHeight="1">
      <c r="A45" s="22">
        <v>42859</v>
      </c>
      <c r="B45" s="22"/>
      <c r="C45" s="26">
        <f>ROUND(1.765,5)</f>
        <v>1.765</v>
      </c>
      <c r="D45" s="26">
        <f>F45</f>
        <v>134.11514</v>
      </c>
      <c r="E45" s="26">
        <f>F45</f>
        <v>134.11514</v>
      </c>
      <c r="F45" s="26">
        <f>ROUND(134.11514,5)</f>
        <v>134.11514</v>
      </c>
      <c r="G45" s="24"/>
      <c r="H45" s="36"/>
    </row>
    <row r="46" spans="1:8" ht="12.75" customHeight="1">
      <c r="A46" s="22">
        <v>42950</v>
      </c>
      <c r="B46" s="22"/>
      <c r="C46" s="26">
        <f>ROUND(1.765,5)</f>
        <v>1.765</v>
      </c>
      <c r="D46" s="26">
        <f>F46</f>
        <v>136.93946</v>
      </c>
      <c r="E46" s="26">
        <f>F46</f>
        <v>136.93946</v>
      </c>
      <c r="F46" s="26">
        <f>ROUND(136.93946,5)</f>
        <v>136.93946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ROUND(9.205,5)</f>
        <v>9.205</v>
      </c>
      <c r="D48" s="26">
        <f>F48</f>
        <v>9.21285</v>
      </c>
      <c r="E48" s="26">
        <f>F48</f>
        <v>9.21285</v>
      </c>
      <c r="F48" s="26">
        <f>ROUND(9.21285,5)</f>
        <v>9.21285</v>
      </c>
      <c r="G48" s="24"/>
      <c r="H48" s="36"/>
    </row>
    <row r="49" spans="1:8" ht="12.75" customHeight="1">
      <c r="A49" s="22">
        <v>42677</v>
      </c>
      <c r="B49" s="22"/>
      <c r="C49" s="26">
        <f>ROUND(9.205,5)</f>
        <v>9.205</v>
      </c>
      <c r="D49" s="26">
        <f>F49</f>
        <v>9.2568</v>
      </c>
      <c r="E49" s="26">
        <f>F49</f>
        <v>9.2568</v>
      </c>
      <c r="F49" s="26">
        <f>ROUND(9.2568,5)</f>
        <v>9.2568</v>
      </c>
      <c r="G49" s="24"/>
      <c r="H49" s="36"/>
    </row>
    <row r="50" spans="1:8" ht="12.75" customHeight="1">
      <c r="A50" s="22">
        <v>42768</v>
      </c>
      <c r="B50" s="22"/>
      <c r="C50" s="26">
        <f>ROUND(9.205,5)</f>
        <v>9.205</v>
      </c>
      <c r="D50" s="26">
        <f>F50</f>
        <v>9.29567</v>
      </c>
      <c r="E50" s="26">
        <f>F50</f>
        <v>9.29567</v>
      </c>
      <c r="F50" s="26">
        <f>ROUND(9.29567,5)</f>
        <v>9.29567</v>
      </c>
      <c r="G50" s="24"/>
      <c r="H50" s="36"/>
    </row>
    <row r="51" spans="1:8" ht="12.75" customHeight="1">
      <c r="A51" s="22">
        <v>42859</v>
      </c>
      <c r="B51" s="22"/>
      <c r="C51" s="26">
        <f>ROUND(9.205,5)</f>
        <v>9.205</v>
      </c>
      <c r="D51" s="26">
        <f>F51</f>
        <v>9.32711</v>
      </c>
      <c r="E51" s="26">
        <f>F51</f>
        <v>9.32711</v>
      </c>
      <c r="F51" s="26">
        <f>ROUND(9.32711,5)</f>
        <v>9.32711</v>
      </c>
      <c r="G51" s="24"/>
      <c r="H51" s="36"/>
    </row>
    <row r="52" spans="1:8" ht="12.75" customHeight="1">
      <c r="A52" s="22">
        <v>42950</v>
      </c>
      <c r="B52" s="22"/>
      <c r="C52" s="26">
        <f>ROUND(9.205,5)</f>
        <v>9.205</v>
      </c>
      <c r="D52" s="26">
        <f>F52</f>
        <v>9.35105</v>
      </c>
      <c r="E52" s="26">
        <f>F52</f>
        <v>9.35105</v>
      </c>
      <c r="F52" s="26">
        <f>ROUND(9.35105,5)</f>
        <v>9.35105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ROUND(9.32,5)</f>
        <v>9.32</v>
      </c>
      <c r="D54" s="26">
        <f>F54</f>
        <v>9.32822</v>
      </c>
      <c r="E54" s="26">
        <f>F54</f>
        <v>9.32822</v>
      </c>
      <c r="F54" s="26">
        <f>ROUND(9.32822,5)</f>
        <v>9.32822</v>
      </c>
      <c r="G54" s="24"/>
      <c r="H54" s="36"/>
    </row>
    <row r="55" spans="1:8" ht="12.75" customHeight="1">
      <c r="A55" s="22">
        <v>42677</v>
      </c>
      <c r="B55" s="22"/>
      <c r="C55" s="26">
        <f>ROUND(9.32,5)</f>
        <v>9.32</v>
      </c>
      <c r="D55" s="26">
        <f>F55</f>
        <v>9.37551</v>
      </c>
      <c r="E55" s="26">
        <f>F55</f>
        <v>9.37551</v>
      </c>
      <c r="F55" s="26">
        <f>ROUND(9.37551,5)</f>
        <v>9.37551</v>
      </c>
      <c r="G55" s="24"/>
      <c r="H55" s="36"/>
    </row>
    <row r="56" spans="1:8" ht="12.75" customHeight="1">
      <c r="A56" s="22">
        <v>42768</v>
      </c>
      <c r="B56" s="22"/>
      <c r="C56" s="26">
        <f>ROUND(9.32,5)</f>
        <v>9.32</v>
      </c>
      <c r="D56" s="26">
        <f>F56</f>
        <v>9.4178</v>
      </c>
      <c r="E56" s="26">
        <f>F56</f>
        <v>9.4178</v>
      </c>
      <c r="F56" s="26">
        <f>ROUND(9.4178,5)</f>
        <v>9.4178</v>
      </c>
      <c r="G56" s="24"/>
      <c r="H56" s="36"/>
    </row>
    <row r="57" spans="1:8" ht="12.75" customHeight="1">
      <c r="A57" s="22">
        <v>42859</v>
      </c>
      <c r="B57" s="22"/>
      <c r="C57" s="26">
        <f>ROUND(9.32,5)</f>
        <v>9.32</v>
      </c>
      <c r="D57" s="26">
        <f>F57</f>
        <v>9.44905</v>
      </c>
      <c r="E57" s="26">
        <f>F57</f>
        <v>9.44905</v>
      </c>
      <c r="F57" s="26">
        <f>ROUND(9.44905,5)</f>
        <v>9.44905</v>
      </c>
      <c r="G57" s="24"/>
      <c r="H57" s="36"/>
    </row>
    <row r="58" spans="1:8" ht="12.75" customHeight="1">
      <c r="A58" s="22">
        <v>42950</v>
      </c>
      <c r="B58" s="22"/>
      <c r="C58" s="26">
        <f>ROUND(9.32,5)</f>
        <v>9.32</v>
      </c>
      <c r="D58" s="26">
        <f>F58</f>
        <v>9.47192</v>
      </c>
      <c r="E58" s="26">
        <f>F58</f>
        <v>9.47192</v>
      </c>
      <c r="F58" s="26">
        <f>ROUND(9.47192,5)</f>
        <v>9.47192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ROUND(107.32742,5)</f>
        <v>107.32742</v>
      </c>
      <c r="D60" s="26">
        <f>F60</f>
        <v>107.63137</v>
      </c>
      <c r="E60" s="26">
        <f>F60</f>
        <v>107.63137</v>
      </c>
      <c r="F60" s="26">
        <f>ROUND(107.63137,5)</f>
        <v>107.63137</v>
      </c>
      <c r="G60" s="24"/>
      <c r="H60" s="36"/>
    </row>
    <row r="61" spans="1:8" ht="12.75" customHeight="1">
      <c r="A61" s="22">
        <v>42677</v>
      </c>
      <c r="B61" s="22"/>
      <c r="C61" s="26">
        <f>ROUND(107.32742,5)</f>
        <v>107.32742</v>
      </c>
      <c r="D61" s="26">
        <f>F61</f>
        <v>108.65168</v>
      </c>
      <c r="E61" s="26">
        <f>F61</f>
        <v>108.65168</v>
      </c>
      <c r="F61" s="26">
        <f>ROUND(108.65168,5)</f>
        <v>108.65168</v>
      </c>
      <c r="G61" s="24"/>
      <c r="H61" s="36"/>
    </row>
    <row r="62" spans="1:8" ht="12.75" customHeight="1">
      <c r="A62" s="22">
        <v>42768</v>
      </c>
      <c r="B62" s="22"/>
      <c r="C62" s="26">
        <f>ROUND(107.32742,5)</f>
        <v>107.32742</v>
      </c>
      <c r="D62" s="26">
        <f>F62</f>
        <v>110.80173</v>
      </c>
      <c r="E62" s="26">
        <f>F62</f>
        <v>110.80173</v>
      </c>
      <c r="F62" s="26">
        <f>ROUND(110.80173,5)</f>
        <v>110.80173</v>
      </c>
      <c r="G62" s="24"/>
      <c r="H62" s="36"/>
    </row>
    <row r="63" spans="1:8" ht="12.75" customHeight="1">
      <c r="A63" s="22">
        <v>42859</v>
      </c>
      <c r="B63" s="22"/>
      <c r="C63" s="26">
        <f>ROUND(107.32742,5)</f>
        <v>107.32742</v>
      </c>
      <c r="D63" s="26">
        <f>F63</f>
        <v>112.05812</v>
      </c>
      <c r="E63" s="26">
        <f>F63</f>
        <v>112.05812</v>
      </c>
      <c r="F63" s="26">
        <f>ROUND(112.05812,5)</f>
        <v>112.05812</v>
      </c>
      <c r="G63" s="24"/>
      <c r="H63" s="36"/>
    </row>
    <row r="64" spans="1:8" ht="12.75" customHeight="1">
      <c r="A64" s="22">
        <v>42950</v>
      </c>
      <c r="B64" s="22"/>
      <c r="C64" s="26">
        <f>ROUND(107.32742,5)</f>
        <v>107.32742</v>
      </c>
      <c r="D64" s="26">
        <f>F64</f>
        <v>114.418</v>
      </c>
      <c r="E64" s="26">
        <f>F64</f>
        <v>114.418</v>
      </c>
      <c r="F64" s="26">
        <f>ROUND(114.418,5)</f>
        <v>114.418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ROUND(9.465,5)</f>
        <v>9.465</v>
      </c>
      <c r="D66" s="26">
        <f>F66</f>
        <v>9.47278</v>
      </c>
      <c r="E66" s="26">
        <f>F66</f>
        <v>9.47278</v>
      </c>
      <c r="F66" s="26">
        <f>ROUND(9.47278,5)</f>
        <v>9.47278</v>
      </c>
      <c r="G66" s="24"/>
      <c r="H66" s="36"/>
    </row>
    <row r="67" spans="1:8" ht="12.75" customHeight="1">
      <c r="A67" s="22">
        <v>42677</v>
      </c>
      <c r="B67" s="22"/>
      <c r="C67" s="26">
        <f>ROUND(9.465,5)</f>
        <v>9.465</v>
      </c>
      <c r="D67" s="26">
        <f>F67</f>
        <v>9.51722</v>
      </c>
      <c r="E67" s="26">
        <f>F67</f>
        <v>9.51722</v>
      </c>
      <c r="F67" s="26">
        <f>ROUND(9.51722,5)</f>
        <v>9.51722</v>
      </c>
      <c r="G67" s="24"/>
      <c r="H67" s="36"/>
    </row>
    <row r="68" spans="1:8" ht="12.75" customHeight="1">
      <c r="A68" s="22">
        <v>42768</v>
      </c>
      <c r="B68" s="22"/>
      <c r="C68" s="26">
        <f>ROUND(9.465,5)</f>
        <v>9.465</v>
      </c>
      <c r="D68" s="26">
        <f>F68</f>
        <v>9.55745</v>
      </c>
      <c r="E68" s="26">
        <f>F68</f>
        <v>9.55745</v>
      </c>
      <c r="F68" s="26">
        <f>ROUND(9.55745,5)</f>
        <v>9.55745</v>
      </c>
      <c r="G68" s="24"/>
      <c r="H68" s="36"/>
    </row>
    <row r="69" spans="1:8" ht="12.75" customHeight="1">
      <c r="A69" s="22">
        <v>42859</v>
      </c>
      <c r="B69" s="22"/>
      <c r="C69" s="26">
        <f>ROUND(9.465,5)</f>
        <v>9.465</v>
      </c>
      <c r="D69" s="26">
        <f>F69</f>
        <v>9.59123</v>
      </c>
      <c r="E69" s="26">
        <f>F69</f>
        <v>9.59123</v>
      </c>
      <c r="F69" s="26">
        <f>ROUND(9.59123,5)</f>
        <v>9.59123</v>
      </c>
      <c r="G69" s="24"/>
      <c r="H69" s="36"/>
    </row>
    <row r="70" spans="1:8" ht="12.75" customHeight="1">
      <c r="A70" s="22">
        <v>42950</v>
      </c>
      <c r="B70" s="22"/>
      <c r="C70" s="26">
        <f>ROUND(9.465,5)</f>
        <v>9.465</v>
      </c>
      <c r="D70" s="26">
        <f>F70</f>
        <v>9.61879</v>
      </c>
      <c r="E70" s="26">
        <f>F70</f>
        <v>9.61879</v>
      </c>
      <c r="F70" s="26">
        <f>ROUND(9.61879,5)</f>
        <v>9.61879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ROUND(1.88,5)</f>
        <v>1.88</v>
      </c>
      <c r="D72" s="26">
        <f>F72</f>
        <v>133.53787</v>
      </c>
      <c r="E72" s="26">
        <f>F72</f>
        <v>133.53787</v>
      </c>
      <c r="F72" s="26">
        <f>ROUND(133.53787,5)</f>
        <v>133.53787</v>
      </c>
      <c r="G72" s="24"/>
      <c r="H72" s="36"/>
    </row>
    <row r="73" spans="1:8" ht="12.75" customHeight="1">
      <c r="A73" s="22">
        <v>42677</v>
      </c>
      <c r="B73" s="22"/>
      <c r="C73" s="26">
        <f>ROUND(1.88,5)</f>
        <v>1.88</v>
      </c>
      <c r="D73" s="26">
        <f>F73</f>
        <v>136.06522</v>
      </c>
      <c r="E73" s="26">
        <f>F73</f>
        <v>136.06522</v>
      </c>
      <c r="F73" s="26">
        <f>ROUND(136.06522,5)</f>
        <v>136.06522</v>
      </c>
      <c r="G73" s="24"/>
      <c r="H73" s="36"/>
    </row>
    <row r="74" spans="1:8" ht="12.75" customHeight="1">
      <c r="A74" s="22">
        <v>42768</v>
      </c>
      <c r="B74" s="22"/>
      <c r="C74" s="26">
        <f>ROUND(1.88,5)</f>
        <v>1.88</v>
      </c>
      <c r="D74" s="26">
        <f>F74</f>
        <v>137.31092</v>
      </c>
      <c r="E74" s="26">
        <f>F74</f>
        <v>137.31092</v>
      </c>
      <c r="F74" s="26">
        <f>ROUND(137.31092,5)</f>
        <v>137.31092</v>
      </c>
      <c r="G74" s="24"/>
      <c r="H74" s="36"/>
    </row>
    <row r="75" spans="1:8" ht="12.75" customHeight="1">
      <c r="A75" s="22">
        <v>42859</v>
      </c>
      <c r="B75" s="22"/>
      <c r="C75" s="26">
        <f>ROUND(1.88,5)</f>
        <v>1.88</v>
      </c>
      <c r="D75" s="26">
        <f>F75</f>
        <v>140.16111</v>
      </c>
      <c r="E75" s="26">
        <f>F75</f>
        <v>140.16111</v>
      </c>
      <c r="F75" s="26">
        <f>ROUND(140.16111,5)</f>
        <v>140.16111</v>
      </c>
      <c r="G75" s="24"/>
      <c r="H75" s="36"/>
    </row>
    <row r="76" spans="1:8" ht="12.75" customHeight="1">
      <c r="A76" s="22">
        <v>42950</v>
      </c>
      <c r="B76" s="22"/>
      <c r="C76" s="26">
        <f>ROUND(1.88,5)</f>
        <v>1.88</v>
      </c>
      <c r="D76" s="26">
        <f>F76</f>
        <v>143.11277</v>
      </c>
      <c r="E76" s="26">
        <f>F76</f>
        <v>143.11277</v>
      </c>
      <c r="F76" s="26">
        <f>ROUND(143.11277,5)</f>
        <v>143.11277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ROUND(9.5,5)</f>
        <v>9.5</v>
      </c>
      <c r="D78" s="26">
        <f>F78</f>
        <v>9.5077</v>
      </c>
      <c r="E78" s="26">
        <f>F78</f>
        <v>9.5077</v>
      </c>
      <c r="F78" s="26">
        <f>ROUND(9.5077,5)</f>
        <v>9.5077</v>
      </c>
      <c r="G78" s="24"/>
      <c r="H78" s="36"/>
    </row>
    <row r="79" spans="1:8" ht="12.75" customHeight="1">
      <c r="A79" s="22">
        <v>42677</v>
      </c>
      <c r="B79" s="22"/>
      <c r="C79" s="26">
        <f>ROUND(9.5,5)</f>
        <v>9.5</v>
      </c>
      <c r="D79" s="26">
        <f>F79</f>
        <v>9.55176</v>
      </c>
      <c r="E79" s="26">
        <f>F79</f>
        <v>9.55176</v>
      </c>
      <c r="F79" s="26">
        <f>ROUND(9.55176,5)</f>
        <v>9.55176</v>
      </c>
      <c r="G79" s="24"/>
      <c r="H79" s="36"/>
    </row>
    <row r="80" spans="1:8" ht="12.75" customHeight="1">
      <c r="A80" s="22">
        <v>42768</v>
      </c>
      <c r="B80" s="22"/>
      <c r="C80" s="26">
        <f>ROUND(9.5,5)</f>
        <v>9.5</v>
      </c>
      <c r="D80" s="26">
        <f>F80</f>
        <v>9.59174</v>
      </c>
      <c r="E80" s="26">
        <f>F80</f>
        <v>9.59174</v>
      </c>
      <c r="F80" s="26">
        <f>ROUND(9.59174,5)</f>
        <v>9.59174</v>
      </c>
      <c r="G80" s="24"/>
      <c r="H80" s="36"/>
    </row>
    <row r="81" spans="1:8" ht="12.75" customHeight="1">
      <c r="A81" s="22">
        <v>42859</v>
      </c>
      <c r="B81" s="22"/>
      <c r="C81" s="26">
        <f>ROUND(9.5,5)</f>
        <v>9.5</v>
      </c>
      <c r="D81" s="26">
        <f>F81</f>
        <v>9.6254</v>
      </c>
      <c r="E81" s="26">
        <f>F81</f>
        <v>9.6254</v>
      </c>
      <c r="F81" s="26">
        <f>ROUND(9.6254,5)</f>
        <v>9.6254</v>
      </c>
      <c r="G81" s="24"/>
      <c r="H81" s="36"/>
    </row>
    <row r="82" spans="1:8" ht="12.75" customHeight="1">
      <c r="A82" s="22">
        <v>42950</v>
      </c>
      <c r="B82" s="22"/>
      <c r="C82" s="26">
        <f>ROUND(9.5,5)</f>
        <v>9.5</v>
      </c>
      <c r="D82" s="26">
        <f>F82</f>
        <v>9.65304</v>
      </c>
      <c r="E82" s="26">
        <f>F82</f>
        <v>9.65304</v>
      </c>
      <c r="F82" s="26">
        <f>ROUND(9.65304,5)</f>
        <v>9.65304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ROUND(9.545,5)</f>
        <v>9.545</v>
      </c>
      <c r="D84" s="26">
        <f>F84</f>
        <v>9.55258</v>
      </c>
      <c r="E84" s="26">
        <f>F84</f>
        <v>9.55258</v>
      </c>
      <c r="F84" s="26">
        <f>ROUND(9.55258,5)</f>
        <v>9.55258</v>
      </c>
      <c r="G84" s="24"/>
      <c r="H84" s="36"/>
    </row>
    <row r="85" spans="1:8" ht="12.75" customHeight="1">
      <c r="A85" s="22">
        <v>42677</v>
      </c>
      <c r="B85" s="22"/>
      <c r="C85" s="26">
        <f>ROUND(9.545,5)</f>
        <v>9.545</v>
      </c>
      <c r="D85" s="26">
        <f>F85</f>
        <v>9.59606</v>
      </c>
      <c r="E85" s="26">
        <f>F85</f>
        <v>9.59606</v>
      </c>
      <c r="F85" s="26">
        <f>ROUND(9.59606,5)</f>
        <v>9.59606</v>
      </c>
      <c r="G85" s="24"/>
      <c r="H85" s="36"/>
    </row>
    <row r="86" spans="1:8" ht="12.75" customHeight="1">
      <c r="A86" s="22">
        <v>42768</v>
      </c>
      <c r="B86" s="22"/>
      <c r="C86" s="26">
        <f>ROUND(9.545,5)</f>
        <v>9.545</v>
      </c>
      <c r="D86" s="26">
        <f>F86</f>
        <v>9.63562</v>
      </c>
      <c r="E86" s="26">
        <f>F86</f>
        <v>9.63562</v>
      </c>
      <c r="F86" s="26">
        <f>ROUND(9.63562,5)</f>
        <v>9.63562</v>
      </c>
      <c r="G86" s="24"/>
      <c r="H86" s="36"/>
    </row>
    <row r="87" spans="1:8" ht="12.75" customHeight="1">
      <c r="A87" s="22">
        <v>42859</v>
      </c>
      <c r="B87" s="22"/>
      <c r="C87" s="26">
        <f>ROUND(9.545,5)</f>
        <v>9.545</v>
      </c>
      <c r="D87" s="26">
        <f>F87</f>
        <v>9.66906</v>
      </c>
      <c r="E87" s="26">
        <f>F87</f>
        <v>9.66906</v>
      </c>
      <c r="F87" s="26">
        <f>ROUND(9.66906,5)</f>
        <v>9.66906</v>
      </c>
      <c r="G87" s="24"/>
      <c r="H87" s="36"/>
    </row>
    <row r="88" spans="1:8" ht="12.75" customHeight="1">
      <c r="A88" s="22">
        <v>42950</v>
      </c>
      <c r="B88" s="22"/>
      <c r="C88" s="26">
        <f>ROUND(9.545,5)</f>
        <v>9.545</v>
      </c>
      <c r="D88" s="26">
        <f>F88</f>
        <v>9.69672</v>
      </c>
      <c r="E88" s="26">
        <f>F88</f>
        <v>9.69672</v>
      </c>
      <c r="F88" s="26">
        <f>ROUND(9.69672,5)</f>
        <v>9.69672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ROUND(133.77722,5)</f>
        <v>133.77722</v>
      </c>
      <c r="D90" s="26">
        <f>F90</f>
        <v>134.15613</v>
      </c>
      <c r="E90" s="26">
        <f>F90</f>
        <v>134.15613</v>
      </c>
      <c r="F90" s="26">
        <f>ROUND(134.15613,5)</f>
        <v>134.15613</v>
      </c>
      <c r="G90" s="24"/>
      <c r="H90" s="36"/>
    </row>
    <row r="91" spans="1:8" ht="12.75" customHeight="1">
      <c r="A91" s="22">
        <v>42677</v>
      </c>
      <c r="B91" s="22"/>
      <c r="C91" s="26">
        <f>ROUND(133.77722,5)</f>
        <v>133.77722</v>
      </c>
      <c r="D91" s="26">
        <f>F91</f>
        <v>135.19318</v>
      </c>
      <c r="E91" s="26">
        <f>F91</f>
        <v>135.19318</v>
      </c>
      <c r="F91" s="26">
        <f>ROUND(135.19318,5)</f>
        <v>135.19318</v>
      </c>
      <c r="G91" s="24"/>
      <c r="H91" s="36"/>
    </row>
    <row r="92" spans="1:8" ht="12.75" customHeight="1">
      <c r="A92" s="22">
        <v>42768</v>
      </c>
      <c r="B92" s="22"/>
      <c r="C92" s="26">
        <f>ROUND(133.77722,5)</f>
        <v>133.77722</v>
      </c>
      <c r="D92" s="26">
        <f>F92</f>
        <v>137.86854</v>
      </c>
      <c r="E92" s="26">
        <f>F92</f>
        <v>137.86854</v>
      </c>
      <c r="F92" s="26">
        <f>ROUND(137.86854,5)</f>
        <v>137.86854</v>
      </c>
      <c r="G92" s="24"/>
      <c r="H92" s="36"/>
    </row>
    <row r="93" spans="1:8" ht="12.75" customHeight="1">
      <c r="A93" s="22">
        <v>42859</v>
      </c>
      <c r="B93" s="22"/>
      <c r="C93" s="26">
        <f>ROUND(133.77722,5)</f>
        <v>133.77722</v>
      </c>
      <c r="D93" s="26">
        <f>F93</f>
        <v>139.19942</v>
      </c>
      <c r="E93" s="26">
        <f>F93</f>
        <v>139.19942</v>
      </c>
      <c r="F93" s="26">
        <f>ROUND(139.19942,5)</f>
        <v>139.19942</v>
      </c>
      <c r="G93" s="24"/>
      <c r="H93" s="36"/>
    </row>
    <row r="94" spans="1:8" ht="12.75" customHeight="1">
      <c r="A94" s="22">
        <v>42950</v>
      </c>
      <c r="B94" s="22"/>
      <c r="C94" s="26">
        <f>ROUND(133.77722,5)</f>
        <v>133.77722</v>
      </c>
      <c r="D94" s="26">
        <f>F94</f>
        <v>142.13103</v>
      </c>
      <c r="E94" s="26">
        <f>F94</f>
        <v>142.13103</v>
      </c>
      <c r="F94" s="26">
        <f>ROUND(142.13103,5)</f>
        <v>142.13103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ROUND(1.97,5)</f>
        <v>1.97</v>
      </c>
      <c r="D96" s="26">
        <f>F96</f>
        <v>142.04622</v>
      </c>
      <c r="E96" s="26">
        <f>F96</f>
        <v>142.04622</v>
      </c>
      <c r="F96" s="26">
        <f>ROUND(142.04622,5)</f>
        <v>142.04622</v>
      </c>
      <c r="G96" s="24"/>
      <c r="H96" s="36"/>
    </row>
    <row r="97" spans="1:8" ht="12.75" customHeight="1">
      <c r="A97" s="22">
        <v>42677</v>
      </c>
      <c r="B97" s="22"/>
      <c r="C97" s="26">
        <f>ROUND(1.97,5)</f>
        <v>1.97</v>
      </c>
      <c r="D97" s="26">
        <f>F97</f>
        <v>144.73442</v>
      </c>
      <c r="E97" s="26">
        <f>F97</f>
        <v>144.73442</v>
      </c>
      <c r="F97" s="26">
        <f>ROUND(144.73442,5)</f>
        <v>144.73442</v>
      </c>
      <c r="G97" s="24"/>
      <c r="H97" s="36"/>
    </row>
    <row r="98" spans="1:8" ht="12.75" customHeight="1">
      <c r="A98" s="22">
        <v>42768</v>
      </c>
      <c r="B98" s="22"/>
      <c r="C98" s="26">
        <f>ROUND(1.97,5)</f>
        <v>1.97</v>
      </c>
      <c r="D98" s="26">
        <f>F98</f>
        <v>145.98543</v>
      </c>
      <c r="E98" s="26">
        <f>F98</f>
        <v>145.98543</v>
      </c>
      <c r="F98" s="26">
        <f>ROUND(145.98543,5)</f>
        <v>145.98543</v>
      </c>
      <c r="G98" s="24"/>
      <c r="H98" s="36"/>
    </row>
    <row r="99" spans="1:8" ht="12.75" customHeight="1">
      <c r="A99" s="22">
        <v>42859</v>
      </c>
      <c r="B99" s="22"/>
      <c r="C99" s="26">
        <f>ROUND(1.97,5)</f>
        <v>1.97</v>
      </c>
      <c r="D99" s="26">
        <f>F99</f>
        <v>149.01552</v>
      </c>
      <c r="E99" s="26">
        <f>F99</f>
        <v>149.01552</v>
      </c>
      <c r="F99" s="26">
        <f>ROUND(149.01552,5)</f>
        <v>149.01552</v>
      </c>
      <c r="G99" s="24"/>
      <c r="H99" s="36"/>
    </row>
    <row r="100" spans="1:8" ht="12.75" customHeight="1">
      <c r="A100" s="22">
        <v>42950</v>
      </c>
      <c r="B100" s="22"/>
      <c r="C100" s="26">
        <f>ROUND(1.97,5)</f>
        <v>1.97</v>
      </c>
      <c r="D100" s="26">
        <f>F100</f>
        <v>152.15361</v>
      </c>
      <c r="E100" s="26">
        <f>F100</f>
        <v>152.15361</v>
      </c>
      <c r="F100" s="26">
        <f>ROUND(152.15361,5)</f>
        <v>152.15361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ROUND(2.29,5)</f>
        <v>2.29</v>
      </c>
      <c r="D102" s="26">
        <f>F102</f>
        <v>131.65692</v>
      </c>
      <c r="E102" s="26">
        <f>F102</f>
        <v>131.65692</v>
      </c>
      <c r="F102" s="26">
        <f>ROUND(131.65692,5)</f>
        <v>131.65692</v>
      </c>
      <c r="G102" s="24"/>
      <c r="H102" s="36"/>
    </row>
    <row r="103" spans="1:8" ht="12.75" customHeight="1">
      <c r="A103" s="22">
        <v>42677</v>
      </c>
      <c r="B103" s="22"/>
      <c r="C103" s="26">
        <f>ROUND(2.29,5)</f>
        <v>2.29</v>
      </c>
      <c r="D103" s="26">
        <f>F103</f>
        <v>132.48815</v>
      </c>
      <c r="E103" s="26">
        <f>F103</f>
        <v>132.48815</v>
      </c>
      <c r="F103" s="26">
        <f>ROUND(132.48815,5)</f>
        <v>132.48815</v>
      </c>
      <c r="G103" s="24"/>
      <c r="H103" s="36"/>
    </row>
    <row r="104" spans="1:8" ht="12.75" customHeight="1">
      <c r="A104" s="22">
        <v>42768</v>
      </c>
      <c r="B104" s="22"/>
      <c r="C104" s="26">
        <f>ROUND(2.29,5)</f>
        <v>2.29</v>
      </c>
      <c r="D104" s="26">
        <f>F104</f>
        <v>135.11019</v>
      </c>
      <c r="E104" s="26">
        <f>F104</f>
        <v>135.11019</v>
      </c>
      <c r="F104" s="26">
        <f>ROUND(135.11019,5)</f>
        <v>135.11019</v>
      </c>
      <c r="G104" s="24"/>
      <c r="H104" s="36"/>
    </row>
    <row r="105" spans="1:8" ht="12.75" customHeight="1">
      <c r="A105" s="22">
        <v>42859</v>
      </c>
      <c r="B105" s="22"/>
      <c r="C105" s="26">
        <f>ROUND(2.29,5)</f>
        <v>2.29</v>
      </c>
      <c r="D105" s="26">
        <f>F105</f>
        <v>137.91445</v>
      </c>
      <c r="E105" s="26">
        <f>F105</f>
        <v>137.91445</v>
      </c>
      <c r="F105" s="26">
        <f>ROUND(137.91445,5)</f>
        <v>137.91445</v>
      </c>
      <c r="G105" s="24"/>
      <c r="H105" s="36"/>
    </row>
    <row r="106" spans="1:8" ht="12.75" customHeight="1">
      <c r="A106" s="22">
        <v>42950</v>
      </c>
      <c r="B106" s="22"/>
      <c r="C106" s="26">
        <f>ROUND(2.29,5)</f>
        <v>2.29</v>
      </c>
      <c r="D106" s="26">
        <f>F106</f>
        <v>140.81869</v>
      </c>
      <c r="E106" s="26">
        <f>F106</f>
        <v>140.81869</v>
      </c>
      <c r="F106" s="26">
        <f>ROUND(140.81869,5)</f>
        <v>140.81869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ROUND(10.33,5)</f>
        <v>10.33</v>
      </c>
      <c r="D108" s="26">
        <f>F108</f>
        <v>10.34241</v>
      </c>
      <c r="E108" s="26">
        <f>F108</f>
        <v>10.34241</v>
      </c>
      <c r="F108" s="26">
        <f>ROUND(10.34241,5)</f>
        <v>10.34241</v>
      </c>
      <c r="G108" s="24"/>
      <c r="H108" s="36"/>
    </row>
    <row r="109" spans="1:8" ht="12.75" customHeight="1">
      <c r="A109" s="22">
        <v>42677</v>
      </c>
      <c r="B109" s="22"/>
      <c r="C109" s="26">
        <f>ROUND(10.33,5)</f>
        <v>10.33</v>
      </c>
      <c r="D109" s="26">
        <f>F109</f>
        <v>10.41875</v>
      </c>
      <c r="E109" s="26">
        <f>F109</f>
        <v>10.41875</v>
      </c>
      <c r="F109" s="26">
        <f>ROUND(10.41875,5)</f>
        <v>10.41875</v>
      </c>
      <c r="G109" s="24"/>
      <c r="H109" s="36"/>
    </row>
    <row r="110" spans="1:8" ht="12.75" customHeight="1">
      <c r="A110" s="22">
        <v>42768</v>
      </c>
      <c r="B110" s="22"/>
      <c r="C110" s="26">
        <f>ROUND(10.33,5)</f>
        <v>10.33</v>
      </c>
      <c r="D110" s="26">
        <f>F110</f>
        <v>10.49334</v>
      </c>
      <c r="E110" s="26">
        <f>F110</f>
        <v>10.49334</v>
      </c>
      <c r="F110" s="26">
        <f>ROUND(10.49334,5)</f>
        <v>10.49334</v>
      </c>
      <c r="G110" s="24"/>
      <c r="H110" s="36"/>
    </row>
    <row r="111" spans="1:8" ht="12.75" customHeight="1">
      <c r="A111" s="22">
        <v>42859</v>
      </c>
      <c r="B111" s="22"/>
      <c r="C111" s="26">
        <f>ROUND(10.33,5)</f>
        <v>10.33</v>
      </c>
      <c r="D111" s="26">
        <f>F111</f>
        <v>10.5553</v>
      </c>
      <c r="E111" s="26">
        <f>F111</f>
        <v>10.5553</v>
      </c>
      <c r="F111" s="26">
        <f>ROUND(10.5553,5)</f>
        <v>10.5553</v>
      </c>
      <c r="G111" s="24"/>
      <c r="H111" s="36"/>
    </row>
    <row r="112" spans="1:8" ht="12.75" customHeight="1">
      <c r="A112" s="22">
        <v>42950</v>
      </c>
      <c r="B112" s="22"/>
      <c r="C112" s="26">
        <f>ROUND(10.33,5)</f>
        <v>10.33</v>
      </c>
      <c r="D112" s="26">
        <f>F112</f>
        <v>10.60931</v>
      </c>
      <c r="E112" s="26">
        <f>F112</f>
        <v>10.60931</v>
      </c>
      <c r="F112" s="26">
        <f>ROUND(10.60931,5)</f>
        <v>10.60931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ROUND(10.45,5)</f>
        <v>10.45</v>
      </c>
      <c r="D114" s="26">
        <f>F114</f>
        <v>10.46216</v>
      </c>
      <c r="E114" s="26">
        <f>F114</f>
        <v>10.46216</v>
      </c>
      <c r="F114" s="26">
        <f>ROUND(10.46216,5)</f>
        <v>10.46216</v>
      </c>
      <c r="G114" s="24"/>
      <c r="H114" s="36"/>
    </row>
    <row r="115" spans="1:8" ht="12.75" customHeight="1">
      <c r="A115" s="22">
        <v>42677</v>
      </c>
      <c r="B115" s="22"/>
      <c r="C115" s="26">
        <f>ROUND(10.45,5)</f>
        <v>10.45</v>
      </c>
      <c r="D115" s="26">
        <f>F115</f>
        <v>10.53607</v>
      </c>
      <c r="E115" s="26">
        <f>F115</f>
        <v>10.53607</v>
      </c>
      <c r="F115" s="26">
        <f>ROUND(10.53607,5)</f>
        <v>10.53607</v>
      </c>
      <c r="G115" s="24"/>
      <c r="H115" s="36"/>
    </row>
    <row r="116" spans="1:8" ht="12.75" customHeight="1">
      <c r="A116" s="22">
        <v>42768</v>
      </c>
      <c r="B116" s="22"/>
      <c r="C116" s="26">
        <f>ROUND(10.45,5)</f>
        <v>10.45</v>
      </c>
      <c r="D116" s="26">
        <f>F116</f>
        <v>10.60591</v>
      </c>
      <c r="E116" s="26">
        <f>F116</f>
        <v>10.60591</v>
      </c>
      <c r="F116" s="26">
        <f>ROUND(10.60591,5)</f>
        <v>10.60591</v>
      </c>
      <c r="G116" s="24"/>
      <c r="H116" s="36"/>
    </row>
    <row r="117" spans="1:8" ht="12.75" customHeight="1">
      <c r="A117" s="22">
        <v>42859</v>
      </c>
      <c r="B117" s="22"/>
      <c r="C117" s="26">
        <f>ROUND(10.45,5)</f>
        <v>10.45</v>
      </c>
      <c r="D117" s="26">
        <f>F117</f>
        <v>10.66802</v>
      </c>
      <c r="E117" s="26">
        <f>F117</f>
        <v>10.66802</v>
      </c>
      <c r="F117" s="26">
        <f>ROUND(10.66802,5)</f>
        <v>10.66802</v>
      </c>
      <c r="G117" s="24"/>
      <c r="H117" s="36"/>
    </row>
    <row r="118" spans="1:8" ht="12.75" customHeight="1">
      <c r="A118" s="22">
        <v>42950</v>
      </c>
      <c r="B118" s="22"/>
      <c r="C118" s="26">
        <f>ROUND(10.45,5)</f>
        <v>10.45</v>
      </c>
      <c r="D118" s="26">
        <f>F118</f>
        <v>10.72181</v>
      </c>
      <c r="E118" s="26">
        <f>F118</f>
        <v>10.72181</v>
      </c>
      <c r="F118" s="26">
        <f>ROUND(10.72181,5)</f>
        <v>10.72181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ROUND(152.1834372,5)</f>
        <v>152.18344</v>
      </c>
      <c r="D120" s="26">
        <f>F120</f>
        <v>152.61452</v>
      </c>
      <c r="E120" s="26">
        <f>F120</f>
        <v>152.61452</v>
      </c>
      <c r="F120" s="26">
        <f>ROUND(152.61452,5)</f>
        <v>152.61452</v>
      </c>
      <c r="G120" s="24"/>
      <c r="H120" s="36"/>
    </row>
    <row r="121" spans="1:8" ht="12.75" customHeight="1">
      <c r="A121" s="22">
        <v>42677</v>
      </c>
      <c r="B121" s="22"/>
      <c r="C121" s="26">
        <f>ROUND(152.1834372,5)</f>
        <v>152.18344</v>
      </c>
      <c r="D121" s="26">
        <f>F121</f>
        <v>155.50279</v>
      </c>
      <c r="E121" s="26">
        <f>F121</f>
        <v>155.50279</v>
      </c>
      <c r="F121" s="26">
        <f>ROUND(155.50279,5)</f>
        <v>155.50279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ROUND(8.51,5)</f>
        <v>8.51</v>
      </c>
      <c r="D123" s="26">
        <f>F123</f>
        <v>8.5169</v>
      </c>
      <c r="E123" s="26">
        <f>F123</f>
        <v>8.5169</v>
      </c>
      <c r="F123" s="26">
        <f>ROUND(8.5169,5)</f>
        <v>8.5169</v>
      </c>
      <c r="G123" s="24"/>
      <c r="H123" s="36"/>
    </row>
    <row r="124" spans="1:8" ht="12.75" customHeight="1">
      <c r="A124" s="22">
        <v>42677</v>
      </c>
      <c r="B124" s="22"/>
      <c r="C124" s="26">
        <f>ROUND(8.51,5)</f>
        <v>8.51</v>
      </c>
      <c r="D124" s="26">
        <f>F124</f>
        <v>8.55768</v>
      </c>
      <c r="E124" s="26">
        <f>F124</f>
        <v>8.55768</v>
      </c>
      <c r="F124" s="26">
        <f>ROUND(8.55768,5)</f>
        <v>8.55768</v>
      </c>
      <c r="G124" s="24"/>
      <c r="H124" s="36"/>
    </row>
    <row r="125" spans="1:8" ht="12.75" customHeight="1">
      <c r="A125" s="22">
        <v>42768</v>
      </c>
      <c r="B125" s="22"/>
      <c r="C125" s="26">
        <f>ROUND(8.51,5)</f>
        <v>8.51</v>
      </c>
      <c r="D125" s="26">
        <f>F125</f>
        <v>8.59114</v>
      </c>
      <c r="E125" s="26">
        <f>F125</f>
        <v>8.59114</v>
      </c>
      <c r="F125" s="26">
        <f>ROUND(8.59114,5)</f>
        <v>8.59114</v>
      </c>
      <c r="G125" s="24"/>
      <c r="H125" s="36"/>
    </row>
    <row r="126" spans="1:8" ht="12.75" customHeight="1">
      <c r="A126" s="22">
        <v>42859</v>
      </c>
      <c r="B126" s="22"/>
      <c r="C126" s="26">
        <f>ROUND(8.51,5)</f>
        <v>8.51</v>
      </c>
      <c r="D126" s="26">
        <f>F126</f>
        <v>8.5997</v>
      </c>
      <c r="E126" s="26">
        <f>F126</f>
        <v>8.5997</v>
      </c>
      <c r="F126" s="26">
        <f>ROUND(8.5997,5)</f>
        <v>8.5997</v>
      </c>
      <c r="G126" s="24"/>
      <c r="H126" s="36"/>
    </row>
    <row r="127" spans="1:8" ht="12.75" customHeight="1">
      <c r="A127" s="22">
        <v>42950</v>
      </c>
      <c r="B127" s="22"/>
      <c r="C127" s="26">
        <f>ROUND(8.51,5)</f>
        <v>8.51</v>
      </c>
      <c r="D127" s="26">
        <f>F127</f>
        <v>8.59173</v>
      </c>
      <c r="E127" s="26">
        <f>F127</f>
        <v>8.59173</v>
      </c>
      <c r="F127" s="26">
        <f>ROUND(8.59173,5)</f>
        <v>8.59173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ROUND(9.405,5)</f>
        <v>9.405</v>
      </c>
      <c r="D129" s="26">
        <f>F129</f>
        <v>9.41279</v>
      </c>
      <c r="E129" s="26">
        <f>F129</f>
        <v>9.41279</v>
      </c>
      <c r="F129" s="26">
        <f>ROUND(9.41279,5)</f>
        <v>9.41279</v>
      </c>
      <c r="G129" s="24"/>
      <c r="H129" s="36"/>
    </row>
    <row r="130" spans="1:8" ht="12.75" customHeight="1">
      <c r="A130" s="22">
        <v>42677</v>
      </c>
      <c r="B130" s="22"/>
      <c r="C130" s="26">
        <f>ROUND(9.405,5)</f>
        <v>9.405</v>
      </c>
      <c r="D130" s="26">
        <f>F130</f>
        <v>9.46056</v>
      </c>
      <c r="E130" s="26">
        <f>F130</f>
        <v>9.46056</v>
      </c>
      <c r="F130" s="26">
        <f>ROUND(9.46056,5)</f>
        <v>9.46056</v>
      </c>
      <c r="G130" s="24"/>
      <c r="H130" s="36"/>
    </row>
    <row r="131" spans="1:8" ht="12.75" customHeight="1">
      <c r="A131" s="22">
        <v>42768</v>
      </c>
      <c r="B131" s="22"/>
      <c r="C131" s="26">
        <f>ROUND(9.405,5)</f>
        <v>9.405</v>
      </c>
      <c r="D131" s="26">
        <f>F131</f>
        <v>9.50492</v>
      </c>
      <c r="E131" s="26">
        <f>F131</f>
        <v>9.50492</v>
      </c>
      <c r="F131" s="26">
        <f>ROUND(9.50492,5)</f>
        <v>9.50492</v>
      </c>
      <c r="G131" s="24"/>
      <c r="H131" s="36"/>
    </row>
    <row r="132" spans="1:8" ht="12.75" customHeight="1">
      <c r="A132" s="22">
        <v>42859</v>
      </c>
      <c r="B132" s="22"/>
      <c r="C132" s="26">
        <f>ROUND(9.405,5)</f>
        <v>9.405</v>
      </c>
      <c r="D132" s="26">
        <f>F132</f>
        <v>9.53535</v>
      </c>
      <c r="E132" s="26">
        <f>F132</f>
        <v>9.53535</v>
      </c>
      <c r="F132" s="26">
        <f>ROUND(9.53535,5)</f>
        <v>9.53535</v>
      </c>
      <c r="G132" s="24"/>
      <c r="H132" s="36"/>
    </row>
    <row r="133" spans="1:8" ht="12.75" customHeight="1">
      <c r="A133" s="22">
        <v>42950</v>
      </c>
      <c r="B133" s="22"/>
      <c r="C133" s="26">
        <f>ROUND(9.405,5)</f>
        <v>9.405</v>
      </c>
      <c r="D133" s="26">
        <f>F133</f>
        <v>9.55809</v>
      </c>
      <c r="E133" s="26">
        <f>F133</f>
        <v>9.55809</v>
      </c>
      <c r="F133" s="26">
        <f>ROUND(9.55809,5)</f>
        <v>9.55809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ROUND(8.8,5)</f>
        <v>8.8</v>
      </c>
      <c r="D135" s="26">
        <f>F135</f>
        <v>8.80742</v>
      </c>
      <c r="E135" s="26">
        <f>F135</f>
        <v>8.80742</v>
      </c>
      <c r="F135" s="26">
        <f>ROUND(8.80742,5)</f>
        <v>8.80742</v>
      </c>
      <c r="G135" s="24"/>
      <c r="H135" s="36"/>
    </row>
    <row r="136" spans="1:8" ht="12.75" customHeight="1">
      <c r="A136" s="22">
        <v>42677</v>
      </c>
      <c r="B136" s="22"/>
      <c r="C136" s="26">
        <f>ROUND(8.8,5)</f>
        <v>8.8</v>
      </c>
      <c r="D136" s="26">
        <f>F136</f>
        <v>8.84809</v>
      </c>
      <c r="E136" s="26">
        <f>F136</f>
        <v>8.84809</v>
      </c>
      <c r="F136" s="26">
        <f>ROUND(8.84809,5)</f>
        <v>8.84809</v>
      </c>
      <c r="G136" s="24"/>
      <c r="H136" s="36"/>
    </row>
    <row r="137" spans="1:8" ht="12.75" customHeight="1">
      <c r="A137" s="22">
        <v>42768</v>
      </c>
      <c r="B137" s="22"/>
      <c r="C137" s="26">
        <f>ROUND(8.8,5)</f>
        <v>8.8</v>
      </c>
      <c r="D137" s="26">
        <f>F137</f>
        <v>8.88186</v>
      </c>
      <c r="E137" s="26">
        <f>F137</f>
        <v>8.88186</v>
      </c>
      <c r="F137" s="26">
        <f>ROUND(8.88186,5)</f>
        <v>8.88186</v>
      </c>
      <c r="G137" s="24"/>
      <c r="H137" s="36"/>
    </row>
    <row r="138" spans="1:8" ht="12.75" customHeight="1">
      <c r="A138" s="22">
        <v>42859</v>
      </c>
      <c r="B138" s="22"/>
      <c r="C138" s="26">
        <f>ROUND(8.8,5)</f>
        <v>8.8</v>
      </c>
      <c r="D138" s="26">
        <f>F138</f>
        <v>8.9024</v>
      </c>
      <c r="E138" s="26">
        <f>F138</f>
        <v>8.9024</v>
      </c>
      <c r="F138" s="26">
        <f>ROUND(8.9024,5)</f>
        <v>8.9024</v>
      </c>
      <c r="G138" s="24"/>
      <c r="H138" s="36"/>
    </row>
    <row r="139" spans="1:8" ht="12.75" customHeight="1">
      <c r="A139" s="22">
        <v>42950</v>
      </c>
      <c r="B139" s="22"/>
      <c r="C139" s="26">
        <f>ROUND(8.8,5)</f>
        <v>8.8</v>
      </c>
      <c r="D139" s="26">
        <f>F139</f>
        <v>8.91173</v>
      </c>
      <c r="E139" s="26">
        <f>F139</f>
        <v>8.91173</v>
      </c>
      <c r="F139" s="26">
        <f>ROUND(8.91173,5)</f>
        <v>8.91173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ROUND(1.76,5)</f>
        <v>1.76</v>
      </c>
      <c r="D141" s="26">
        <f>F141</f>
        <v>299.00269</v>
      </c>
      <c r="E141" s="26">
        <f>F141</f>
        <v>299.00269</v>
      </c>
      <c r="F141" s="26">
        <f>ROUND(299.00269,5)</f>
        <v>299.00269</v>
      </c>
      <c r="G141" s="24"/>
      <c r="H141" s="36"/>
    </row>
    <row r="142" spans="1:8" ht="12.75" customHeight="1">
      <c r="A142" s="22">
        <v>42677</v>
      </c>
      <c r="B142" s="22"/>
      <c r="C142" s="26">
        <f>ROUND(1.76,5)</f>
        <v>1.76</v>
      </c>
      <c r="D142" s="26">
        <f>F142</f>
        <v>304.66131</v>
      </c>
      <c r="E142" s="26">
        <f>F142</f>
        <v>304.66131</v>
      </c>
      <c r="F142" s="26">
        <f>ROUND(304.66131,5)</f>
        <v>304.66131</v>
      </c>
      <c r="G142" s="24"/>
      <c r="H142" s="36"/>
    </row>
    <row r="143" spans="1:8" ht="12.75" customHeight="1">
      <c r="A143" s="22">
        <v>42768</v>
      </c>
      <c r="B143" s="22"/>
      <c r="C143" s="26">
        <f>ROUND(1.76,5)</f>
        <v>1.76</v>
      </c>
      <c r="D143" s="26">
        <f>F143</f>
        <v>303.96475</v>
      </c>
      <c r="E143" s="26">
        <f>F143</f>
        <v>303.96475</v>
      </c>
      <c r="F143" s="26">
        <f>ROUND(303.96475,5)</f>
        <v>303.96475</v>
      </c>
      <c r="G143" s="24"/>
      <c r="H143" s="36"/>
    </row>
    <row r="144" spans="1:8" ht="12.75" customHeight="1">
      <c r="A144" s="22">
        <v>42859</v>
      </c>
      <c r="B144" s="22"/>
      <c r="C144" s="26">
        <f>ROUND(1.76,5)</f>
        <v>1.76</v>
      </c>
      <c r="D144" s="26">
        <f>F144</f>
        <v>310.27506</v>
      </c>
      <c r="E144" s="26">
        <f>F144</f>
        <v>310.27506</v>
      </c>
      <c r="F144" s="26">
        <f>ROUND(310.27506,5)</f>
        <v>310.27506</v>
      </c>
      <c r="G144" s="24"/>
      <c r="H144" s="36"/>
    </row>
    <row r="145" spans="1:8" ht="12.75" customHeight="1">
      <c r="A145" s="22">
        <v>42950</v>
      </c>
      <c r="B145" s="22"/>
      <c r="C145" s="26">
        <f>ROUND(1.76,5)</f>
        <v>1.76</v>
      </c>
      <c r="D145" s="26">
        <f>F145</f>
        <v>316.80945</v>
      </c>
      <c r="E145" s="26">
        <f>F145</f>
        <v>316.80945</v>
      </c>
      <c r="F145" s="26">
        <f>ROUND(316.80945,5)</f>
        <v>316.80945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ROUND(1.815,5)</f>
        <v>1.815</v>
      </c>
      <c r="D147" s="26">
        <f>F147</f>
        <v>249.69012</v>
      </c>
      <c r="E147" s="26">
        <f>F147</f>
        <v>249.69012</v>
      </c>
      <c r="F147" s="26">
        <f>ROUND(249.69012,5)</f>
        <v>249.69012</v>
      </c>
      <c r="G147" s="24"/>
      <c r="H147" s="36"/>
    </row>
    <row r="148" spans="1:8" ht="12.75" customHeight="1">
      <c r="A148" s="22">
        <v>42677</v>
      </c>
      <c r="B148" s="22"/>
      <c r="C148" s="26">
        <f>ROUND(1.815,5)</f>
        <v>1.815</v>
      </c>
      <c r="D148" s="26">
        <f>F148</f>
        <v>254.41563</v>
      </c>
      <c r="E148" s="26">
        <f>F148</f>
        <v>254.41563</v>
      </c>
      <c r="F148" s="26">
        <f>ROUND(254.41563,5)</f>
        <v>254.41563</v>
      </c>
      <c r="G148" s="24"/>
      <c r="H148" s="36"/>
    </row>
    <row r="149" spans="1:8" ht="12.75" customHeight="1">
      <c r="A149" s="22">
        <v>42768</v>
      </c>
      <c r="B149" s="22"/>
      <c r="C149" s="26">
        <f>ROUND(1.815,5)</f>
        <v>1.815</v>
      </c>
      <c r="D149" s="26">
        <f>F149</f>
        <v>255.87793</v>
      </c>
      <c r="E149" s="26">
        <f>F149</f>
        <v>255.87793</v>
      </c>
      <c r="F149" s="26">
        <f>ROUND(255.87793,5)</f>
        <v>255.87793</v>
      </c>
      <c r="G149" s="24"/>
      <c r="H149" s="36"/>
    </row>
    <row r="150" spans="1:8" ht="12.75" customHeight="1">
      <c r="A150" s="22">
        <v>42859</v>
      </c>
      <c r="B150" s="22"/>
      <c r="C150" s="26">
        <f>ROUND(1.815,5)</f>
        <v>1.815</v>
      </c>
      <c r="D150" s="26">
        <f>F150</f>
        <v>261.18931</v>
      </c>
      <c r="E150" s="26">
        <f>F150</f>
        <v>261.18931</v>
      </c>
      <c r="F150" s="26">
        <f>ROUND(261.18931,5)</f>
        <v>261.18931</v>
      </c>
      <c r="G150" s="24"/>
      <c r="H150" s="36"/>
    </row>
    <row r="151" spans="1:8" ht="12.75" customHeight="1">
      <c r="A151" s="22">
        <v>42950</v>
      </c>
      <c r="B151" s="22"/>
      <c r="C151" s="26">
        <f>ROUND(1.815,5)</f>
        <v>1.815</v>
      </c>
      <c r="D151" s="26">
        <f>F151</f>
        <v>266.68968</v>
      </c>
      <c r="E151" s="26">
        <f>F151</f>
        <v>266.68968</v>
      </c>
      <c r="F151" s="26">
        <f>ROUND(266.68968,5)</f>
        <v>266.68968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ROUND(7.695,5)</f>
        <v>7.695</v>
      </c>
      <c r="D153" s="26">
        <f>F153</f>
        <v>7.70034</v>
      </c>
      <c r="E153" s="26">
        <f>F153</f>
        <v>7.70034</v>
      </c>
      <c r="F153" s="26">
        <f>ROUND(7.70034,5)</f>
        <v>7.70034</v>
      </c>
      <c r="G153" s="24"/>
      <c r="H153" s="36"/>
    </row>
    <row r="154" spans="1:8" ht="12.75" customHeight="1">
      <c r="A154" s="22">
        <v>42677</v>
      </c>
      <c r="B154" s="22"/>
      <c r="C154" s="26">
        <f>ROUND(7.695,5)</f>
        <v>7.695</v>
      </c>
      <c r="D154" s="26">
        <f>F154</f>
        <v>7.69677</v>
      </c>
      <c r="E154" s="26">
        <f>F154</f>
        <v>7.69677</v>
      </c>
      <c r="F154" s="26">
        <f>ROUND(7.69677,5)</f>
        <v>7.69677</v>
      </c>
      <c r="G154" s="24"/>
      <c r="H154" s="36"/>
    </row>
    <row r="155" spans="1:8" ht="12.75" customHeight="1">
      <c r="A155" s="22">
        <v>42768</v>
      </c>
      <c r="B155" s="22"/>
      <c r="C155" s="26">
        <f>ROUND(7.695,5)</f>
        <v>7.695</v>
      </c>
      <c r="D155" s="26">
        <f>F155</f>
        <v>7.59736</v>
      </c>
      <c r="E155" s="26">
        <f>F155</f>
        <v>7.59736</v>
      </c>
      <c r="F155" s="26">
        <f>ROUND(7.59736,5)</f>
        <v>7.59736</v>
      </c>
      <c r="G155" s="24"/>
      <c r="H155" s="36"/>
    </row>
    <row r="156" spans="1:8" ht="12.75" customHeight="1">
      <c r="A156" s="22">
        <v>42859</v>
      </c>
      <c r="B156" s="22"/>
      <c r="C156" s="26">
        <f>ROUND(7.695,5)</f>
        <v>7.695</v>
      </c>
      <c r="D156" s="26">
        <f>F156</f>
        <v>6.92227</v>
      </c>
      <c r="E156" s="26">
        <f>F156</f>
        <v>6.92227</v>
      </c>
      <c r="F156" s="26">
        <f>ROUND(6.92227,5)</f>
        <v>6.92227</v>
      </c>
      <c r="G156" s="24"/>
      <c r="H156" s="36"/>
    </row>
    <row r="157" spans="1:8" ht="12.75" customHeight="1">
      <c r="A157" s="22">
        <v>42950</v>
      </c>
      <c r="B157" s="22"/>
      <c r="C157" s="26">
        <f>ROUND(7.695,5)</f>
        <v>7.695</v>
      </c>
      <c r="D157" s="26">
        <f>F157</f>
        <v>2.89266</v>
      </c>
      <c r="E157" s="26">
        <f>F157</f>
        <v>2.89266</v>
      </c>
      <c r="F157" s="26">
        <v>2.89266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ROUND(7.945,5)</f>
        <v>7.945</v>
      </c>
      <c r="D159" s="26">
        <f>F159</f>
        <v>7.95269</v>
      </c>
      <c r="E159" s="26">
        <f>F159</f>
        <v>7.95269</v>
      </c>
      <c r="F159" s="26">
        <f>ROUND(7.95269,5)</f>
        <v>7.95269</v>
      </c>
      <c r="G159" s="24"/>
      <c r="H159" s="36"/>
    </row>
    <row r="160" spans="1:8" ht="12.75" customHeight="1">
      <c r="A160" s="22">
        <v>42677</v>
      </c>
      <c r="B160" s="22"/>
      <c r="C160" s="26">
        <f>ROUND(7.945,5)</f>
        <v>7.945</v>
      </c>
      <c r="D160" s="26">
        <f>F160</f>
        <v>7.97899</v>
      </c>
      <c r="E160" s="26">
        <f>F160</f>
        <v>7.97899</v>
      </c>
      <c r="F160" s="26">
        <f>ROUND(7.97899,5)</f>
        <v>7.97899</v>
      </c>
      <c r="G160" s="24"/>
      <c r="H160" s="36"/>
    </row>
    <row r="161" spans="1:8" ht="12.75" customHeight="1">
      <c r="A161" s="22">
        <v>42768</v>
      </c>
      <c r="B161" s="22"/>
      <c r="C161" s="26">
        <f>ROUND(7.945,5)</f>
        <v>7.945</v>
      </c>
      <c r="D161" s="26">
        <f>F161</f>
        <v>7.97715</v>
      </c>
      <c r="E161" s="26">
        <f>F161</f>
        <v>7.97715</v>
      </c>
      <c r="F161" s="26">
        <f>ROUND(7.97715,5)</f>
        <v>7.97715</v>
      </c>
      <c r="G161" s="24"/>
      <c r="H161" s="36"/>
    </row>
    <row r="162" spans="1:8" ht="12.75" customHeight="1">
      <c r="A162" s="22">
        <v>42859</v>
      </c>
      <c r="B162" s="22"/>
      <c r="C162" s="26">
        <f>ROUND(7.945,5)</f>
        <v>7.945</v>
      </c>
      <c r="D162" s="26">
        <f>F162</f>
        <v>7.91202</v>
      </c>
      <c r="E162" s="26">
        <f>F162</f>
        <v>7.91202</v>
      </c>
      <c r="F162" s="26">
        <f>ROUND(7.91202,5)</f>
        <v>7.91202</v>
      </c>
      <c r="G162" s="24"/>
      <c r="H162" s="36"/>
    </row>
    <row r="163" spans="1:8" ht="12.75" customHeight="1">
      <c r="A163" s="22">
        <v>42950</v>
      </c>
      <c r="B163" s="22"/>
      <c r="C163" s="26">
        <f>ROUND(7.945,5)</f>
        <v>7.945</v>
      </c>
      <c r="D163" s="26">
        <f>F163</f>
        <v>7.76529</v>
      </c>
      <c r="E163" s="26">
        <f>F163</f>
        <v>7.76529</v>
      </c>
      <c r="F163" s="26">
        <f>ROUND(7.76529,5)</f>
        <v>7.76529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ROUND(8.16,5)</f>
        <v>8.16</v>
      </c>
      <c r="D165" s="26">
        <f>F165</f>
        <v>8.16756</v>
      </c>
      <c r="E165" s="26">
        <f>F165</f>
        <v>8.16756</v>
      </c>
      <c r="F165" s="26">
        <f>ROUND(8.16756,5)</f>
        <v>8.16756</v>
      </c>
      <c r="G165" s="24"/>
      <c r="H165" s="36"/>
    </row>
    <row r="166" spans="1:8" ht="12.75" customHeight="1">
      <c r="A166" s="22">
        <v>42677</v>
      </c>
      <c r="B166" s="22"/>
      <c r="C166" s="26">
        <f>ROUND(8.16,5)</f>
        <v>8.16</v>
      </c>
      <c r="D166" s="26">
        <f>F166</f>
        <v>8.20026</v>
      </c>
      <c r="E166" s="26">
        <f>F166</f>
        <v>8.20026</v>
      </c>
      <c r="F166" s="26">
        <f>ROUND(8.20026,5)</f>
        <v>8.20026</v>
      </c>
      <c r="G166" s="24"/>
      <c r="H166" s="36"/>
    </row>
    <row r="167" spans="1:8" ht="12.75" customHeight="1">
      <c r="A167" s="22">
        <v>42768</v>
      </c>
      <c r="B167" s="22"/>
      <c r="C167" s="26">
        <f>ROUND(8.16,5)</f>
        <v>8.16</v>
      </c>
      <c r="D167" s="26">
        <f>F167</f>
        <v>8.21688</v>
      </c>
      <c r="E167" s="26">
        <f>F167</f>
        <v>8.21688</v>
      </c>
      <c r="F167" s="26">
        <f>ROUND(8.21688,5)</f>
        <v>8.21688</v>
      </c>
      <c r="G167" s="24"/>
      <c r="H167" s="36"/>
    </row>
    <row r="168" spans="1:8" ht="12.75" customHeight="1">
      <c r="A168" s="22">
        <v>42859</v>
      </c>
      <c r="B168" s="22"/>
      <c r="C168" s="26">
        <f>ROUND(8.16,5)</f>
        <v>8.16</v>
      </c>
      <c r="D168" s="26">
        <f>F168</f>
        <v>8.20586</v>
      </c>
      <c r="E168" s="26">
        <f>F168</f>
        <v>8.20586</v>
      </c>
      <c r="F168" s="26">
        <f>ROUND(8.20586,5)</f>
        <v>8.20586</v>
      </c>
      <c r="G168" s="24"/>
      <c r="H168" s="36"/>
    </row>
    <row r="169" spans="1:8" ht="12.75" customHeight="1">
      <c r="A169" s="22">
        <v>42950</v>
      </c>
      <c r="B169" s="22"/>
      <c r="C169" s="26">
        <f>ROUND(8.16,5)</f>
        <v>8.16</v>
      </c>
      <c r="D169" s="26">
        <f>F169</f>
        <v>8.1574</v>
      </c>
      <c r="E169" s="26">
        <f>F169</f>
        <v>8.1574</v>
      </c>
      <c r="F169" s="26">
        <f>ROUND(8.1574,5)</f>
        <v>8.1574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ROUND(8.31,5)</f>
        <v>8.31</v>
      </c>
      <c r="D171" s="26">
        <f>F171</f>
        <v>8.31781</v>
      </c>
      <c r="E171" s="26">
        <f>F171</f>
        <v>8.31781</v>
      </c>
      <c r="F171" s="26">
        <f>ROUND(8.31781,5)</f>
        <v>8.31781</v>
      </c>
      <c r="G171" s="24"/>
      <c r="H171" s="36"/>
    </row>
    <row r="172" spans="1:8" ht="12.75" customHeight="1">
      <c r="A172" s="22">
        <v>42677</v>
      </c>
      <c r="B172" s="22"/>
      <c r="C172" s="26">
        <f>ROUND(8.31,5)</f>
        <v>8.31</v>
      </c>
      <c r="D172" s="26">
        <f>F172</f>
        <v>8.35665</v>
      </c>
      <c r="E172" s="26">
        <f>F172</f>
        <v>8.35665</v>
      </c>
      <c r="F172" s="26">
        <f>ROUND(8.35665,5)</f>
        <v>8.35665</v>
      </c>
      <c r="G172" s="24"/>
      <c r="H172" s="36"/>
    </row>
    <row r="173" spans="1:8" ht="12.75" customHeight="1">
      <c r="A173" s="22">
        <v>42768</v>
      </c>
      <c r="B173" s="22"/>
      <c r="C173" s="26">
        <f>ROUND(8.31,5)</f>
        <v>8.31</v>
      </c>
      <c r="D173" s="26">
        <f>F173</f>
        <v>8.38362</v>
      </c>
      <c r="E173" s="26">
        <f>F173</f>
        <v>8.38362</v>
      </c>
      <c r="F173" s="26">
        <f>ROUND(8.38362,5)</f>
        <v>8.38362</v>
      </c>
      <c r="G173" s="24"/>
      <c r="H173" s="36"/>
    </row>
    <row r="174" spans="1:8" ht="12.75" customHeight="1">
      <c r="A174" s="22">
        <v>42859</v>
      </c>
      <c r="B174" s="22"/>
      <c r="C174" s="26">
        <f>ROUND(8.31,5)</f>
        <v>8.31</v>
      </c>
      <c r="D174" s="26">
        <f>F174</f>
        <v>8.38329</v>
      </c>
      <c r="E174" s="26">
        <f>F174</f>
        <v>8.38329</v>
      </c>
      <c r="F174" s="26">
        <f>ROUND(8.38329,5)</f>
        <v>8.38329</v>
      </c>
      <c r="G174" s="24"/>
      <c r="H174" s="36"/>
    </row>
    <row r="175" spans="1:8" ht="12.75" customHeight="1">
      <c r="A175" s="22">
        <v>42950</v>
      </c>
      <c r="B175" s="22"/>
      <c r="C175" s="26">
        <f>ROUND(8.31,5)</f>
        <v>8.31</v>
      </c>
      <c r="D175" s="26">
        <f>F175</f>
        <v>8.35907</v>
      </c>
      <c r="E175" s="26">
        <f>F175</f>
        <v>8.35907</v>
      </c>
      <c r="F175" s="26">
        <f>ROUND(8.35907,5)</f>
        <v>8.35907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ROUND(9.36,5)</f>
        <v>9.36</v>
      </c>
      <c r="D177" s="26">
        <f>F177</f>
        <v>9.36726</v>
      </c>
      <c r="E177" s="26">
        <f>F177</f>
        <v>9.36726</v>
      </c>
      <c r="F177" s="26">
        <f>ROUND(9.36726,5)</f>
        <v>9.36726</v>
      </c>
      <c r="G177" s="24"/>
      <c r="H177" s="36"/>
    </row>
    <row r="178" spans="1:8" ht="12.75" customHeight="1">
      <c r="A178" s="22">
        <v>42677</v>
      </c>
      <c r="B178" s="22"/>
      <c r="C178" s="26">
        <f>ROUND(9.36,5)</f>
        <v>9.36</v>
      </c>
      <c r="D178" s="26">
        <f>F178</f>
        <v>9.40895</v>
      </c>
      <c r="E178" s="26">
        <f>F178</f>
        <v>9.40895</v>
      </c>
      <c r="F178" s="26">
        <f>ROUND(9.40895,5)</f>
        <v>9.40895</v>
      </c>
      <c r="G178" s="24"/>
      <c r="H178" s="36"/>
    </row>
    <row r="179" spans="1:8" ht="12.75" customHeight="1">
      <c r="A179" s="22">
        <v>42768</v>
      </c>
      <c r="B179" s="22"/>
      <c r="C179" s="26">
        <f>ROUND(9.36,5)</f>
        <v>9.36</v>
      </c>
      <c r="D179" s="26">
        <f>F179</f>
        <v>9.44612</v>
      </c>
      <c r="E179" s="26">
        <f>F179</f>
        <v>9.44612</v>
      </c>
      <c r="F179" s="26">
        <f>ROUND(9.44612,5)</f>
        <v>9.44612</v>
      </c>
      <c r="G179" s="24"/>
      <c r="H179" s="36"/>
    </row>
    <row r="180" spans="1:8" ht="12.75" customHeight="1">
      <c r="A180" s="22">
        <v>42859</v>
      </c>
      <c r="B180" s="22"/>
      <c r="C180" s="26">
        <f>ROUND(9.36,5)</f>
        <v>9.36</v>
      </c>
      <c r="D180" s="26">
        <f>F180</f>
        <v>9.47361</v>
      </c>
      <c r="E180" s="26">
        <f>F180</f>
        <v>9.47361</v>
      </c>
      <c r="F180" s="26">
        <f>ROUND(9.47361,5)</f>
        <v>9.47361</v>
      </c>
      <c r="G180" s="24"/>
      <c r="H180" s="36"/>
    </row>
    <row r="181" spans="1:8" ht="12.75" customHeight="1">
      <c r="A181" s="22">
        <v>42950</v>
      </c>
      <c r="B181" s="22"/>
      <c r="C181" s="26">
        <f>ROUND(9.36,5)</f>
        <v>9.36</v>
      </c>
      <c r="D181" s="26">
        <f>F181</f>
        <v>9.49376</v>
      </c>
      <c r="E181" s="26">
        <f>F181</f>
        <v>9.49376</v>
      </c>
      <c r="F181" s="26">
        <f>ROUND(9.49376,5)</f>
        <v>9.49376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ROUND(1.79,5)</f>
        <v>1.79</v>
      </c>
      <c r="D183" s="26">
        <f>F183</f>
        <v>188.35299</v>
      </c>
      <c r="E183" s="26">
        <f>F183</f>
        <v>188.35299</v>
      </c>
      <c r="F183" s="26">
        <f>ROUND(188.35299,5)</f>
        <v>188.35299</v>
      </c>
      <c r="G183" s="24"/>
      <c r="H183" s="36"/>
    </row>
    <row r="184" spans="1:8" ht="12.75" customHeight="1">
      <c r="A184" s="22">
        <v>42677</v>
      </c>
      <c r="B184" s="22"/>
      <c r="C184" s="26">
        <f>ROUND(1.79,5)</f>
        <v>1.79</v>
      </c>
      <c r="D184" s="26">
        <f>F184</f>
        <v>189.64065</v>
      </c>
      <c r="E184" s="26">
        <f>F184</f>
        <v>189.64065</v>
      </c>
      <c r="F184" s="26">
        <f>ROUND(189.64065,5)</f>
        <v>189.64065</v>
      </c>
      <c r="G184" s="24"/>
      <c r="H184" s="36"/>
    </row>
    <row r="185" spans="1:8" ht="12.75" customHeight="1">
      <c r="A185" s="22">
        <v>42768</v>
      </c>
      <c r="B185" s="22"/>
      <c r="C185" s="26">
        <f>ROUND(1.79,5)</f>
        <v>1.79</v>
      </c>
      <c r="D185" s="26">
        <f>F185</f>
        <v>193.39366</v>
      </c>
      <c r="E185" s="26">
        <f>F185</f>
        <v>193.39366</v>
      </c>
      <c r="F185" s="26">
        <f>ROUND(193.39366,5)</f>
        <v>193.39366</v>
      </c>
      <c r="G185" s="24"/>
      <c r="H185" s="36"/>
    </row>
    <row r="186" spans="1:8" ht="12.75" customHeight="1">
      <c r="A186" s="22">
        <v>42859</v>
      </c>
      <c r="B186" s="22"/>
      <c r="C186" s="26">
        <f>ROUND(1.79,5)</f>
        <v>1.79</v>
      </c>
      <c r="D186" s="26">
        <f>F186</f>
        <v>195.08731</v>
      </c>
      <c r="E186" s="26">
        <f>F186</f>
        <v>195.08731</v>
      </c>
      <c r="F186" s="26">
        <f>ROUND(195.08731,5)</f>
        <v>195.08731</v>
      </c>
      <c r="G186" s="24"/>
      <c r="H186" s="36"/>
    </row>
    <row r="187" spans="1:8" ht="12.75" customHeight="1">
      <c r="A187" s="22">
        <v>42950</v>
      </c>
      <c r="B187" s="22"/>
      <c r="C187" s="26">
        <f>ROUND(1.79,5)</f>
        <v>1.79</v>
      </c>
      <c r="D187" s="26">
        <f>F187</f>
        <v>199.19601</v>
      </c>
      <c r="E187" s="26">
        <f>F187</f>
        <v>199.19601</v>
      </c>
      <c r="F187" s="26">
        <f>ROUND(199.19601,5)</f>
        <v>199.19601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ROUND(1.55,5)</f>
        <v>1.55</v>
      </c>
      <c r="D189" s="26">
        <f>F189</f>
        <v>139.88511</v>
      </c>
      <c r="E189" s="26">
        <f>F189</f>
        <v>139.88511</v>
      </c>
      <c r="F189" s="26">
        <f>ROUND(139.88511,5)</f>
        <v>139.88511</v>
      </c>
      <c r="G189" s="24"/>
      <c r="H189" s="36"/>
    </row>
    <row r="190" spans="1:8" ht="12.75" customHeight="1">
      <c r="A190" s="22">
        <v>42677</v>
      </c>
      <c r="B190" s="22"/>
      <c r="C190" s="26">
        <f>ROUND(1.55,5)</f>
        <v>1.55</v>
      </c>
      <c r="D190" s="26">
        <f>F190</f>
        <v>142.53248</v>
      </c>
      <c r="E190" s="26">
        <f>F190</f>
        <v>142.53248</v>
      </c>
      <c r="F190" s="26">
        <f>ROUND(142.53248,5)</f>
        <v>142.53248</v>
      </c>
      <c r="G190" s="24"/>
      <c r="H190" s="36"/>
    </row>
    <row r="191" spans="1:8" ht="12.75" customHeight="1">
      <c r="A191" s="22">
        <v>42768</v>
      </c>
      <c r="B191" s="22"/>
      <c r="C191" s="26">
        <f>ROUND(1.55,5)</f>
        <v>1.55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ROUND(1.55,5)</f>
        <v>1.55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ROUND(1.55,5)</f>
        <v>1.55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ROUND(1.75,5)</f>
        <v>1.75</v>
      </c>
      <c r="D195" s="26">
        <f>F195</f>
        <v>146.17837</v>
      </c>
      <c r="E195" s="26">
        <f>F195</f>
        <v>146.17837</v>
      </c>
      <c r="F195" s="26">
        <f>ROUND(146.17837,5)</f>
        <v>146.17837</v>
      </c>
      <c r="G195" s="24"/>
      <c r="H195" s="36"/>
    </row>
    <row r="196" spans="1:8" ht="12.75" customHeight="1">
      <c r="A196" s="22">
        <v>42677</v>
      </c>
      <c r="B196" s="22"/>
      <c r="C196" s="26">
        <f>ROUND(1.75,5)</f>
        <v>1.75</v>
      </c>
      <c r="D196" s="26">
        <f>F196</f>
        <v>148.94482</v>
      </c>
      <c r="E196" s="26">
        <f>F196</f>
        <v>148.94482</v>
      </c>
      <c r="F196" s="26">
        <f>ROUND(148.94482,5)</f>
        <v>148.94482</v>
      </c>
      <c r="G196" s="24"/>
      <c r="H196" s="36"/>
    </row>
    <row r="197" spans="1:8" ht="12.75" customHeight="1">
      <c r="A197" s="22">
        <v>42768</v>
      </c>
      <c r="B197" s="22"/>
      <c r="C197" s="26">
        <f>ROUND(1.75,5)</f>
        <v>1.75</v>
      </c>
      <c r="D197" s="26">
        <f>F197</f>
        <v>149.93264</v>
      </c>
      <c r="E197" s="26">
        <f>F197</f>
        <v>149.93264</v>
      </c>
      <c r="F197" s="26">
        <f>ROUND(149.93264,5)</f>
        <v>149.93264</v>
      </c>
      <c r="G197" s="24"/>
      <c r="H197" s="36"/>
    </row>
    <row r="198" spans="1:8" ht="12.75" customHeight="1">
      <c r="A198" s="22">
        <v>42859</v>
      </c>
      <c r="B198" s="22"/>
      <c r="C198" s="26">
        <f>ROUND(1.75,5)</f>
        <v>1.75</v>
      </c>
      <c r="D198" s="26">
        <f>F198</f>
        <v>153.04503</v>
      </c>
      <c r="E198" s="26">
        <f>F198</f>
        <v>153.04503</v>
      </c>
      <c r="F198" s="26">
        <f>ROUND(153.04503,5)</f>
        <v>153.04503</v>
      </c>
      <c r="G198" s="24"/>
      <c r="H198" s="36"/>
    </row>
    <row r="199" spans="1:8" ht="12.75" customHeight="1">
      <c r="A199" s="22">
        <v>42950</v>
      </c>
      <c r="B199" s="22"/>
      <c r="C199" s="26">
        <f>ROUND(1.75,5)</f>
        <v>1.75</v>
      </c>
      <c r="D199" s="26">
        <f>F199</f>
        <v>156.26809</v>
      </c>
      <c r="E199" s="26">
        <f>F199</f>
        <v>156.26809</v>
      </c>
      <c r="F199" s="26">
        <f>ROUND(156.26809,5)</f>
        <v>156.26809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ROUND(9.24,5)</f>
        <v>9.24</v>
      </c>
      <c r="D201" s="26">
        <f>F201</f>
        <v>9.2474</v>
      </c>
      <c r="E201" s="26">
        <f>F201</f>
        <v>9.2474</v>
      </c>
      <c r="F201" s="26">
        <f>ROUND(9.2474,5)</f>
        <v>9.2474</v>
      </c>
      <c r="G201" s="24"/>
      <c r="H201" s="36"/>
    </row>
    <row r="202" spans="1:8" ht="12.75" customHeight="1">
      <c r="A202" s="22">
        <v>42677</v>
      </c>
      <c r="B202" s="22"/>
      <c r="C202" s="26">
        <f>ROUND(9.24,5)</f>
        <v>9.24</v>
      </c>
      <c r="D202" s="26">
        <f>F202</f>
        <v>9.29268</v>
      </c>
      <c r="E202" s="26">
        <f>F202</f>
        <v>9.29268</v>
      </c>
      <c r="F202" s="26">
        <f>ROUND(9.29268,5)</f>
        <v>9.29268</v>
      </c>
      <c r="G202" s="24"/>
      <c r="H202" s="36"/>
    </row>
    <row r="203" spans="1:8" ht="12.75" customHeight="1">
      <c r="A203" s="22">
        <v>42768</v>
      </c>
      <c r="B203" s="22"/>
      <c r="C203" s="26">
        <f>ROUND(9.24,5)</f>
        <v>9.24</v>
      </c>
      <c r="D203" s="26">
        <f>F203</f>
        <v>9.33421</v>
      </c>
      <c r="E203" s="26">
        <f>F203</f>
        <v>9.33421</v>
      </c>
      <c r="F203" s="26">
        <f>ROUND(9.33421,5)</f>
        <v>9.33421</v>
      </c>
      <c r="G203" s="24"/>
      <c r="H203" s="36"/>
    </row>
    <row r="204" spans="1:8" ht="12.75" customHeight="1">
      <c r="A204" s="22">
        <v>42859</v>
      </c>
      <c r="B204" s="22"/>
      <c r="C204" s="26">
        <f>ROUND(9.24,5)</f>
        <v>9.24</v>
      </c>
      <c r="D204" s="26">
        <f>F204</f>
        <v>9.36123</v>
      </c>
      <c r="E204" s="26">
        <f>F204</f>
        <v>9.36123</v>
      </c>
      <c r="F204" s="26">
        <f>ROUND(9.36123,5)</f>
        <v>9.36123</v>
      </c>
      <c r="G204" s="24"/>
      <c r="H204" s="36"/>
    </row>
    <row r="205" spans="1:8" ht="12.75" customHeight="1">
      <c r="A205" s="22">
        <v>42950</v>
      </c>
      <c r="B205" s="22"/>
      <c r="C205" s="26">
        <f>ROUND(9.24,5)</f>
        <v>9.24</v>
      </c>
      <c r="D205" s="26">
        <f>F205</f>
        <v>9.38002</v>
      </c>
      <c r="E205" s="26">
        <f>F205</f>
        <v>9.38002</v>
      </c>
      <c r="F205" s="26">
        <f>ROUND(9.38002,5)</f>
        <v>9.38002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ROUND(9.45,5)</f>
        <v>9.45</v>
      </c>
      <c r="D207" s="26">
        <f>F207</f>
        <v>9.45694</v>
      </c>
      <c r="E207" s="26">
        <f>F207</f>
        <v>9.45694</v>
      </c>
      <c r="F207" s="26">
        <f>ROUND(9.45694,5)</f>
        <v>9.45694</v>
      </c>
      <c r="G207" s="24"/>
      <c r="H207" s="36"/>
    </row>
    <row r="208" spans="1:8" ht="12.75" customHeight="1">
      <c r="A208" s="22">
        <v>42677</v>
      </c>
      <c r="B208" s="22"/>
      <c r="C208" s="26">
        <f>ROUND(9.45,5)</f>
        <v>9.45</v>
      </c>
      <c r="D208" s="26">
        <f>F208</f>
        <v>9.49941</v>
      </c>
      <c r="E208" s="26">
        <f>F208</f>
        <v>9.49941</v>
      </c>
      <c r="F208" s="26">
        <f>ROUND(9.49941,5)</f>
        <v>9.49941</v>
      </c>
      <c r="G208" s="24"/>
      <c r="H208" s="36"/>
    </row>
    <row r="209" spans="1:8" ht="12.75" customHeight="1">
      <c r="A209" s="22">
        <v>42768</v>
      </c>
      <c r="B209" s="22"/>
      <c r="C209" s="26">
        <f>ROUND(9.45,5)</f>
        <v>9.45</v>
      </c>
      <c r="D209" s="26">
        <f>F209</f>
        <v>9.53873</v>
      </c>
      <c r="E209" s="26">
        <f>F209</f>
        <v>9.53873</v>
      </c>
      <c r="F209" s="26">
        <f>ROUND(9.53873,5)</f>
        <v>9.53873</v>
      </c>
      <c r="G209" s="24"/>
      <c r="H209" s="36"/>
    </row>
    <row r="210" spans="1:8" ht="12.75" customHeight="1">
      <c r="A210" s="22">
        <v>42859</v>
      </c>
      <c r="B210" s="22"/>
      <c r="C210" s="26">
        <f>ROUND(9.45,5)</f>
        <v>9.45</v>
      </c>
      <c r="D210" s="26">
        <f>F210</f>
        <v>9.5658</v>
      </c>
      <c r="E210" s="26">
        <f>F210</f>
        <v>9.5658</v>
      </c>
      <c r="F210" s="26">
        <f>ROUND(9.5658,5)</f>
        <v>9.5658</v>
      </c>
      <c r="G210" s="24"/>
      <c r="H210" s="36"/>
    </row>
    <row r="211" spans="1:8" ht="12.75" customHeight="1">
      <c r="A211" s="22">
        <v>42950</v>
      </c>
      <c r="B211" s="22"/>
      <c r="C211" s="26">
        <f>ROUND(9.45,5)</f>
        <v>9.45</v>
      </c>
      <c r="D211" s="26">
        <f>F211</f>
        <v>9.58611</v>
      </c>
      <c r="E211" s="26">
        <f>F211</f>
        <v>9.58611</v>
      </c>
      <c r="F211" s="26">
        <f>ROUND(9.58611,5)</f>
        <v>9.58611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ROUND(9.54,5)</f>
        <v>9.54</v>
      </c>
      <c r="D213" s="26">
        <f>F213</f>
        <v>9.54735</v>
      </c>
      <c r="E213" s="26">
        <f>F213</f>
        <v>9.54735</v>
      </c>
      <c r="F213" s="26">
        <f>ROUND(9.54735,5)</f>
        <v>9.54735</v>
      </c>
      <c r="G213" s="24"/>
      <c r="H213" s="36"/>
    </row>
    <row r="214" spans="1:8" ht="12.75" customHeight="1">
      <c r="A214" s="22">
        <v>42677</v>
      </c>
      <c r="B214" s="22"/>
      <c r="C214" s="26">
        <f>ROUND(9.54,5)</f>
        <v>9.54</v>
      </c>
      <c r="D214" s="26">
        <f>F214</f>
        <v>9.59244</v>
      </c>
      <c r="E214" s="26">
        <f>F214</f>
        <v>9.59244</v>
      </c>
      <c r="F214" s="26">
        <f>ROUND(9.59244,5)</f>
        <v>9.59244</v>
      </c>
      <c r="G214" s="24"/>
      <c r="H214" s="36"/>
    </row>
    <row r="215" spans="1:8" ht="12.75" customHeight="1">
      <c r="A215" s="22">
        <v>42768</v>
      </c>
      <c r="B215" s="22"/>
      <c r="C215" s="26">
        <f>ROUND(9.54,5)</f>
        <v>9.54</v>
      </c>
      <c r="D215" s="26">
        <f>F215</f>
        <v>9.6345</v>
      </c>
      <c r="E215" s="26">
        <f>F215</f>
        <v>9.6345</v>
      </c>
      <c r="F215" s="26">
        <f>ROUND(9.6345,5)</f>
        <v>9.6345</v>
      </c>
      <c r="G215" s="24"/>
      <c r="H215" s="36"/>
    </row>
    <row r="216" spans="1:8" ht="12.75" customHeight="1">
      <c r="A216" s="22">
        <v>42859</v>
      </c>
      <c r="B216" s="22"/>
      <c r="C216" s="26">
        <f>ROUND(9.54,5)</f>
        <v>9.54</v>
      </c>
      <c r="D216" s="26">
        <f>F216</f>
        <v>9.66417</v>
      </c>
      <c r="E216" s="26">
        <f>F216</f>
        <v>9.66417</v>
      </c>
      <c r="F216" s="26">
        <f>ROUND(9.66417,5)</f>
        <v>9.66417</v>
      </c>
      <c r="G216" s="24"/>
      <c r="H216" s="36"/>
    </row>
    <row r="217" spans="1:8" ht="12.75" customHeight="1">
      <c r="A217" s="22">
        <v>42950</v>
      </c>
      <c r="B217" s="22"/>
      <c r="C217" s="26">
        <f>ROUND(9.54,5)</f>
        <v>9.54</v>
      </c>
      <c r="D217" s="26">
        <f>F217</f>
        <v>9.68711</v>
      </c>
      <c r="E217" s="26">
        <f>F217</f>
        <v>9.68711</v>
      </c>
      <c r="F217" s="26">
        <f>ROUND(9.68711,5)</f>
        <v>9.68711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42580</v>
      </c>
      <c r="B219" s="22"/>
      <c r="C219" s="25">
        <f>ROUND(15.73616471875,4)</f>
        <v>15.7362</v>
      </c>
      <c r="D219" s="25">
        <f>F219</f>
        <v>15.7474</v>
      </c>
      <c r="E219" s="25">
        <f>F219</f>
        <v>15.7474</v>
      </c>
      <c r="F219" s="25">
        <f>ROUND(15.7474,4)</f>
        <v>15.7474</v>
      </c>
      <c r="G219" s="24"/>
      <c r="H219" s="36"/>
    </row>
    <row r="220" spans="1:8" ht="12.75" customHeight="1">
      <c r="A220" s="22">
        <v>42597</v>
      </c>
      <c r="B220" s="22"/>
      <c r="C220" s="25">
        <f>ROUND(15.73616471875,4)</f>
        <v>15.7362</v>
      </c>
      <c r="D220" s="25">
        <f>F220</f>
        <v>15.809</v>
      </c>
      <c r="E220" s="25">
        <f>F220</f>
        <v>15.809</v>
      </c>
      <c r="F220" s="25">
        <f>ROUND(15.809,4)</f>
        <v>15.809</v>
      </c>
      <c r="G220" s="24"/>
      <c r="H220" s="36"/>
    </row>
    <row r="221" spans="1:8" ht="12.75" customHeight="1">
      <c r="A221" s="22">
        <v>42643</v>
      </c>
      <c r="B221" s="22"/>
      <c r="C221" s="25">
        <f>ROUND(15.73616471875,4)</f>
        <v>15.7362</v>
      </c>
      <c r="D221" s="25">
        <f>F221</f>
        <v>15.9827</v>
      </c>
      <c r="E221" s="25">
        <f>F221</f>
        <v>15.9827</v>
      </c>
      <c r="F221" s="25">
        <f>ROUND(15.9827,4)</f>
        <v>15.9827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5">
        <f>ROUND(18.751794565,4)</f>
        <v>18.7518</v>
      </c>
      <c r="D223" s="25">
        <f>F223</f>
        <v>18.8292</v>
      </c>
      <c r="E223" s="25">
        <f>F223</f>
        <v>18.8292</v>
      </c>
      <c r="F223" s="25">
        <f>ROUND(18.8292,4)</f>
        <v>18.8292</v>
      </c>
      <c r="G223" s="24"/>
      <c r="H223" s="36"/>
    </row>
    <row r="224" spans="1:8" ht="12.75" customHeight="1">
      <c r="A224" s="22">
        <v>42600</v>
      </c>
      <c r="B224" s="22"/>
      <c r="C224" s="25">
        <f>ROUND(18.751794565,4)</f>
        <v>18.7518</v>
      </c>
      <c r="D224" s="25">
        <f>F224</f>
        <v>18.8406</v>
      </c>
      <c r="E224" s="25">
        <f>F224</f>
        <v>18.8406</v>
      </c>
      <c r="F224" s="25">
        <f>ROUND(18.8406,4)</f>
        <v>18.8406</v>
      </c>
      <c r="G224" s="24"/>
      <c r="H224" s="36"/>
    </row>
    <row r="225" spans="1:8" ht="12.75" customHeight="1">
      <c r="A225" s="22">
        <v>42613</v>
      </c>
      <c r="B225" s="22"/>
      <c r="C225" s="25">
        <f>ROUND(18.751794565,4)</f>
        <v>18.7518</v>
      </c>
      <c r="D225" s="25">
        <f>F225</f>
        <v>18.8927</v>
      </c>
      <c r="E225" s="25">
        <f>F225</f>
        <v>18.8927</v>
      </c>
      <c r="F225" s="25">
        <f>ROUND(18.8927,4)</f>
        <v>18.8927</v>
      </c>
      <c r="G225" s="24"/>
      <c r="H225" s="36"/>
    </row>
    <row r="226" spans="1:8" ht="12.75" customHeight="1">
      <c r="A226" s="22">
        <v>42621</v>
      </c>
      <c r="B226" s="22"/>
      <c r="C226" s="25">
        <f>ROUND(18.751794565,4)</f>
        <v>18.7518</v>
      </c>
      <c r="D226" s="25">
        <f>F226</f>
        <v>18.924</v>
      </c>
      <c r="E226" s="25">
        <f>F226</f>
        <v>18.924</v>
      </c>
      <c r="F226" s="25">
        <f>ROUND(18.924,4)</f>
        <v>18.924</v>
      </c>
      <c r="G226" s="24"/>
      <c r="H226" s="36"/>
    </row>
    <row r="227" spans="1:8" ht="12.75" customHeight="1">
      <c r="A227" s="22">
        <v>42850</v>
      </c>
      <c r="B227" s="22"/>
      <c r="C227" s="25">
        <f>ROUND(18.751794565,4)</f>
        <v>18.7518</v>
      </c>
      <c r="D227" s="25">
        <f>F227</f>
        <v>19.8595</v>
      </c>
      <c r="E227" s="25">
        <f>F227</f>
        <v>19.8595</v>
      </c>
      <c r="F227" s="25">
        <f>ROUND(19.8595,4)</f>
        <v>19.8595</v>
      </c>
      <c r="G227" s="24"/>
      <c r="H227" s="36"/>
    </row>
    <row r="228" spans="1:8" ht="12.75" customHeight="1">
      <c r="A228" s="22" t="s">
        <v>62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42576</v>
      </c>
      <c r="B229" s="22"/>
      <c r="C229" s="25">
        <f>ROUND(14.32025,4)</f>
        <v>14.3203</v>
      </c>
      <c r="D229" s="25">
        <f>F229</f>
        <v>14.323</v>
      </c>
      <c r="E229" s="25">
        <f>F229</f>
        <v>14.323</v>
      </c>
      <c r="F229" s="25">
        <f>ROUND(14.323,4)</f>
        <v>14.323</v>
      </c>
      <c r="G229" s="24"/>
      <c r="H229" s="36"/>
    </row>
    <row r="230" spans="1:8" ht="12.75" customHeight="1">
      <c r="A230" s="22">
        <v>42577</v>
      </c>
      <c r="B230" s="22"/>
      <c r="C230" s="25">
        <f>ROUND(14.32025,4)</f>
        <v>14.3203</v>
      </c>
      <c r="D230" s="25">
        <f>F230</f>
        <v>14.3231</v>
      </c>
      <c r="E230" s="25">
        <f>F230</f>
        <v>14.3231</v>
      </c>
      <c r="F230" s="25">
        <f>ROUND(14.3231,4)</f>
        <v>14.3231</v>
      </c>
      <c r="G230" s="24"/>
      <c r="H230" s="36"/>
    </row>
    <row r="231" spans="1:8" ht="12.75" customHeight="1">
      <c r="A231" s="22">
        <v>42578</v>
      </c>
      <c r="B231" s="22"/>
      <c r="C231" s="25">
        <f>ROUND(14.32025,4)</f>
        <v>14.3203</v>
      </c>
      <c r="D231" s="25">
        <f>F231</f>
        <v>14.3231</v>
      </c>
      <c r="E231" s="25">
        <f>F231</f>
        <v>14.3231</v>
      </c>
      <c r="F231" s="25">
        <f>ROUND(14.3231,4)</f>
        <v>14.3231</v>
      </c>
      <c r="G231" s="24"/>
      <c r="H231" s="36"/>
    </row>
    <row r="232" spans="1:8" ht="12.75" customHeight="1">
      <c r="A232" s="22">
        <v>42579</v>
      </c>
      <c r="B232" s="22"/>
      <c r="C232" s="25">
        <f>ROUND(14.32025,4)</f>
        <v>14.3203</v>
      </c>
      <c r="D232" s="25">
        <f>F232</f>
        <v>14.326</v>
      </c>
      <c r="E232" s="25">
        <f>F232</f>
        <v>14.326</v>
      </c>
      <c r="F232" s="25">
        <f>ROUND(14.326,4)</f>
        <v>14.326</v>
      </c>
      <c r="G232" s="24"/>
      <c r="H232" s="36"/>
    </row>
    <row r="233" spans="1:8" ht="12.75" customHeight="1">
      <c r="A233" s="22">
        <v>42580</v>
      </c>
      <c r="B233" s="22"/>
      <c r="C233" s="25">
        <f>ROUND(14.32025,4)</f>
        <v>14.3203</v>
      </c>
      <c r="D233" s="25">
        <f>F233</f>
        <v>14.3289</v>
      </c>
      <c r="E233" s="25">
        <f>F233</f>
        <v>14.3289</v>
      </c>
      <c r="F233" s="25">
        <f>ROUND(14.3289,4)</f>
        <v>14.3289</v>
      </c>
      <c r="G233" s="24"/>
      <c r="H233" s="36"/>
    </row>
    <row r="234" spans="1:8" ht="12.75" customHeight="1">
      <c r="A234" s="22">
        <v>42583</v>
      </c>
      <c r="B234" s="22"/>
      <c r="C234" s="25">
        <f>ROUND(14.32025,4)</f>
        <v>14.3203</v>
      </c>
      <c r="D234" s="25">
        <f>F234</f>
        <v>14.3376</v>
      </c>
      <c r="E234" s="25">
        <f>F234</f>
        <v>14.3376</v>
      </c>
      <c r="F234" s="25">
        <f>ROUND(14.3376,4)</f>
        <v>14.3376</v>
      </c>
      <c r="G234" s="24"/>
      <c r="H234" s="36"/>
    </row>
    <row r="235" spans="1:8" ht="12.75" customHeight="1">
      <c r="A235" s="22">
        <v>42584</v>
      </c>
      <c r="B235" s="22"/>
      <c r="C235" s="25">
        <f>ROUND(14.32025,4)</f>
        <v>14.3203</v>
      </c>
      <c r="D235" s="25">
        <f>F235</f>
        <v>14.3406</v>
      </c>
      <c r="E235" s="25">
        <f>F235</f>
        <v>14.3406</v>
      </c>
      <c r="F235" s="25">
        <f>ROUND(14.3406,4)</f>
        <v>14.3406</v>
      </c>
      <c r="G235" s="24"/>
      <c r="H235" s="36"/>
    </row>
    <row r="236" spans="1:8" ht="12.75" customHeight="1">
      <c r="A236" s="22">
        <v>42587</v>
      </c>
      <c r="B236" s="22"/>
      <c r="C236" s="25">
        <f>ROUND(14.32025,4)</f>
        <v>14.3203</v>
      </c>
      <c r="D236" s="25">
        <f>F236</f>
        <v>14.349</v>
      </c>
      <c r="E236" s="25">
        <f>F236</f>
        <v>14.349</v>
      </c>
      <c r="F236" s="25">
        <f>ROUND(14.349,4)</f>
        <v>14.349</v>
      </c>
      <c r="G236" s="24"/>
      <c r="H236" s="36"/>
    </row>
    <row r="237" spans="1:8" ht="12.75" customHeight="1">
      <c r="A237" s="22">
        <v>42593</v>
      </c>
      <c r="B237" s="22"/>
      <c r="C237" s="25">
        <f>ROUND(14.32025,4)</f>
        <v>14.3203</v>
      </c>
      <c r="D237" s="25">
        <f>F237</f>
        <v>14.3659</v>
      </c>
      <c r="E237" s="25">
        <f>F237</f>
        <v>14.3659</v>
      </c>
      <c r="F237" s="25">
        <f>ROUND(14.3659,4)</f>
        <v>14.3659</v>
      </c>
      <c r="G237" s="24"/>
      <c r="H237" s="36"/>
    </row>
    <row r="238" spans="1:8" ht="12.75" customHeight="1">
      <c r="A238" s="22">
        <v>42597</v>
      </c>
      <c r="B238" s="22"/>
      <c r="C238" s="25">
        <f>ROUND(14.32025,4)</f>
        <v>14.3203</v>
      </c>
      <c r="D238" s="25">
        <f>F238</f>
        <v>14.3772</v>
      </c>
      <c r="E238" s="25">
        <f>F238</f>
        <v>14.3772</v>
      </c>
      <c r="F238" s="25">
        <f>ROUND(14.3772,4)</f>
        <v>14.3772</v>
      </c>
      <c r="G238" s="24"/>
      <c r="H238" s="36"/>
    </row>
    <row r="239" spans="1:8" ht="12.75" customHeight="1">
      <c r="A239" s="22">
        <v>42598</v>
      </c>
      <c r="B239" s="22"/>
      <c r="C239" s="25">
        <f>ROUND(14.32025,4)</f>
        <v>14.3203</v>
      </c>
      <c r="D239" s="25">
        <f>F239</f>
        <v>14.38</v>
      </c>
      <c r="E239" s="25">
        <f>F239</f>
        <v>14.38</v>
      </c>
      <c r="F239" s="25">
        <f>ROUND(14.38,4)</f>
        <v>14.38</v>
      </c>
      <c r="G239" s="24"/>
      <c r="H239" s="36"/>
    </row>
    <row r="240" spans="1:8" ht="12.75" customHeight="1">
      <c r="A240" s="22">
        <v>42599</v>
      </c>
      <c r="B240" s="22"/>
      <c r="C240" s="25">
        <f>ROUND(14.32025,4)</f>
        <v>14.3203</v>
      </c>
      <c r="D240" s="25">
        <f>F240</f>
        <v>14.3828</v>
      </c>
      <c r="E240" s="25">
        <f>F240</f>
        <v>14.3828</v>
      </c>
      <c r="F240" s="25">
        <f>ROUND(14.3828,4)</f>
        <v>14.3828</v>
      </c>
      <c r="G240" s="24"/>
      <c r="H240" s="36"/>
    </row>
    <row r="241" spans="1:8" ht="12.75" customHeight="1">
      <c r="A241" s="22">
        <v>42600</v>
      </c>
      <c r="B241" s="22"/>
      <c r="C241" s="25">
        <f>ROUND(14.32025,4)</f>
        <v>14.3203</v>
      </c>
      <c r="D241" s="25">
        <f>F241</f>
        <v>14.3856</v>
      </c>
      <c r="E241" s="25">
        <f>F241</f>
        <v>14.3856</v>
      </c>
      <c r="F241" s="25">
        <f>ROUND(14.3856,4)</f>
        <v>14.3856</v>
      </c>
      <c r="G241" s="24"/>
      <c r="H241" s="36"/>
    </row>
    <row r="242" spans="1:8" ht="12.75" customHeight="1">
      <c r="A242" s="22">
        <v>42605</v>
      </c>
      <c r="B242" s="22"/>
      <c r="C242" s="25">
        <f>ROUND(14.32025,4)</f>
        <v>14.3203</v>
      </c>
      <c r="D242" s="25">
        <f>F242</f>
        <v>14.3997</v>
      </c>
      <c r="E242" s="25">
        <f>F242</f>
        <v>14.3997</v>
      </c>
      <c r="F242" s="25">
        <f>ROUND(14.3997,4)</f>
        <v>14.3997</v>
      </c>
      <c r="G242" s="24"/>
      <c r="H242" s="36"/>
    </row>
    <row r="243" spans="1:8" ht="12.75" customHeight="1">
      <c r="A243" s="22">
        <v>42608</v>
      </c>
      <c r="B243" s="22"/>
      <c r="C243" s="25">
        <f>ROUND(14.32025,4)</f>
        <v>14.3203</v>
      </c>
      <c r="D243" s="25">
        <f>F243</f>
        <v>14.4082</v>
      </c>
      <c r="E243" s="25">
        <f>F243</f>
        <v>14.4082</v>
      </c>
      <c r="F243" s="25">
        <f>ROUND(14.4082,4)</f>
        <v>14.4082</v>
      </c>
      <c r="G243" s="24"/>
      <c r="H243" s="36"/>
    </row>
    <row r="244" spans="1:8" ht="12.75" customHeight="1">
      <c r="A244" s="22">
        <v>42611</v>
      </c>
      <c r="B244" s="22"/>
      <c r="C244" s="25">
        <f>ROUND(14.32025,4)</f>
        <v>14.3203</v>
      </c>
      <c r="D244" s="25">
        <f>F244</f>
        <v>14.4166</v>
      </c>
      <c r="E244" s="25">
        <f>F244</f>
        <v>14.4166</v>
      </c>
      <c r="F244" s="25">
        <f>ROUND(14.4166,4)</f>
        <v>14.4166</v>
      </c>
      <c r="G244" s="24"/>
      <c r="H244" s="36"/>
    </row>
    <row r="245" spans="1:8" ht="12.75" customHeight="1">
      <c r="A245" s="22">
        <v>42613</v>
      </c>
      <c r="B245" s="22"/>
      <c r="C245" s="25">
        <f>ROUND(14.32025,4)</f>
        <v>14.3203</v>
      </c>
      <c r="D245" s="25">
        <f>F245</f>
        <v>14.4222</v>
      </c>
      <c r="E245" s="25">
        <f>F245</f>
        <v>14.4222</v>
      </c>
      <c r="F245" s="25">
        <f>ROUND(14.4222,4)</f>
        <v>14.4222</v>
      </c>
      <c r="G245" s="24"/>
      <c r="H245" s="36"/>
    </row>
    <row r="246" spans="1:8" ht="12.75" customHeight="1">
      <c r="A246" s="22">
        <v>42619</v>
      </c>
      <c r="B246" s="22"/>
      <c r="C246" s="25">
        <f>ROUND(14.32025,4)</f>
        <v>14.3203</v>
      </c>
      <c r="D246" s="25">
        <f>F246</f>
        <v>14.4391</v>
      </c>
      <c r="E246" s="25">
        <f>F246</f>
        <v>14.4391</v>
      </c>
      <c r="F246" s="25">
        <f>ROUND(14.4391,4)</f>
        <v>14.4391</v>
      </c>
      <c r="G246" s="24"/>
      <c r="H246" s="36"/>
    </row>
    <row r="247" spans="1:8" ht="12.75" customHeight="1">
      <c r="A247" s="22">
        <v>42621</v>
      </c>
      <c r="B247" s="22"/>
      <c r="C247" s="25">
        <f>ROUND(14.32025,4)</f>
        <v>14.3203</v>
      </c>
      <c r="D247" s="25">
        <f>F247</f>
        <v>14.4447</v>
      </c>
      <c r="E247" s="25">
        <f>F247</f>
        <v>14.4447</v>
      </c>
      <c r="F247" s="25">
        <f>ROUND(14.4447,4)</f>
        <v>14.4447</v>
      </c>
      <c r="G247" s="24"/>
      <c r="H247" s="36"/>
    </row>
    <row r="248" spans="1:8" ht="12.75" customHeight="1">
      <c r="A248" s="22">
        <v>42622</v>
      </c>
      <c r="B248" s="22"/>
      <c r="C248" s="25">
        <f>ROUND(14.32025,4)</f>
        <v>14.3203</v>
      </c>
      <c r="D248" s="25">
        <f>F248</f>
        <v>14.4475</v>
      </c>
      <c r="E248" s="25">
        <f>F248</f>
        <v>14.4475</v>
      </c>
      <c r="F248" s="25">
        <f>ROUND(14.4475,4)</f>
        <v>14.4475</v>
      </c>
      <c r="G248" s="24"/>
      <c r="H248" s="36"/>
    </row>
    <row r="249" spans="1:8" ht="12.75" customHeight="1">
      <c r="A249" s="22">
        <v>42626</v>
      </c>
      <c r="B249" s="22"/>
      <c r="C249" s="25">
        <f>ROUND(14.32025,4)</f>
        <v>14.3203</v>
      </c>
      <c r="D249" s="25">
        <f>F249</f>
        <v>14.4587</v>
      </c>
      <c r="E249" s="25">
        <f>F249</f>
        <v>14.4587</v>
      </c>
      <c r="F249" s="25">
        <f>ROUND(14.4587,4)</f>
        <v>14.4587</v>
      </c>
      <c r="G249" s="24"/>
      <c r="H249" s="36"/>
    </row>
    <row r="250" spans="1:8" ht="12.75" customHeight="1">
      <c r="A250" s="22">
        <v>42628</v>
      </c>
      <c r="B250" s="22"/>
      <c r="C250" s="25">
        <f>ROUND(14.32025,4)</f>
        <v>14.3203</v>
      </c>
      <c r="D250" s="25">
        <f>F250</f>
        <v>14.4644</v>
      </c>
      <c r="E250" s="25">
        <f>F250</f>
        <v>14.4644</v>
      </c>
      <c r="F250" s="25">
        <f>ROUND(14.4644,4)</f>
        <v>14.4644</v>
      </c>
      <c r="G250" s="24"/>
      <c r="H250" s="36"/>
    </row>
    <row r="251" spans="1:8" ht="12.75" customHeight="1">
      <c r="A251" s="22">
        <v>42640</v>
      </c>
      <c r="B251" s="22"/>
      <c r="C251" s="25">
        <f>ROUND(14.32025,4)</f>
        <v>14.3203</v>
      </c>
      <c r="D251" s="25">
        <f>F251</f>
        <v>14.498</v>
      </c>
      <c r="E251" s="25">
        <f>F251</f>
        <v>14.498</v>
      </c>
      <c r="F251" s="25">
        <f>ROUND(14.498,4)</f>
        <v>14.498</v>
      </c>
      <c r="G251" s="24"/>
      <c r="H251" s="36"/>
    </row>
    <row r="252" spans="1:8" ht="12.75" customHeight="1">
      <c r="A252" s="22">
        <v>42641</v>
      </c>
      <c r="B252" s="22"/>
      <c r="C252" s="25">
        <f>ROUND(14.32025,4)</f>
        <v>14.3203</v>
      </c>
      <c r="D252" s="25">
        <f>F252</f>
        <v>14.5008</v>
      </c>
      <c r="E252" s="25">
        <f>F252</f>
        <v>14.5008</v>
      </c>
      <c r="F252" s="25">
        <f>ROUND(14.5008,4)</f>
        <v>14.5008</v>
      </c>
      <c r="G252" s="24"/>
      <c r="H252" s="36"/>
    </row>
    <row r="253" spans="1:8" ht="12.75" customHeight="1">
      <c r="A253" s="22">
        <v>42643</v>
      </c>
      <c r="B253" s="22"/>
      <c r="C253" s="25">
        <f>ROUND(14.32025,4)</f>
        <v>14.3203</v>
      </c>
      <c r="D253" s="25">
        <f>F253</f>
        <v>14.5064</v>
      </c>
      <c r="E253" s="25">
        <f>F253</f>
        <v>14.5064</v>
      </c>
      <c r="F253" s="25">
        <f>ROUND(14.5064,4)</f>
        <v>14.5064</v>
      </c>
      <c r="G253" s="24"/>
      <c r="H253" s="36"/>
    </row>
    <row r="254" spans="1:8" ht="12.75" customHeight="1">
      <c r="A254" s="22">
        <v>42657</v>
      </c>
      <c r="B254" s="22"/>
      <c r="C254" s="25">
        <f>ROUND(14.32025,4)</f>
        <v>14.3203</v>
      </c>
      <c r="D254" s="25">
        <f>F254</f>
        <v>14.5452</v>
      </c>
      <c r="E254" s="25">
        <f>F254</f>
        <v>14.5452</v>
      </c>
      <c r="F254" s="25">
        <f>ROUND(14.5452,4)</f>
        <v>14.5452</v>
      </c>
      <c r="G254" s="24"/>
      <c r="H254" s="36"/>
    </row>
    <row r="255" spans="1:8" ht="12.75" customHeight="1">
      <c r="A255" s="22">
        <v>42662</v>
      </c>
      <c r="B255" s="22"/>
      <c r="C255" s="25">
        <f>ROUND(14.32025,4)</f>
        <v>14.3203</v>
      </c>
      <c r="D255" s="25">
        <f>F255</f>
        <v>14.5591</v>
      </c>
      <c r="E255" s="25">
        <f>F255</f>
        <v>14.5591</v>
      </c>
      <c r="F255" s="25">
        <f>ROUND(14.5591,4)</f>
        <v>14.5591</v>
      </c>
      <c r="G255" s="24"/>
      <c r="H255" s="36"/>
    </row>
    <row r="256" spans="1:8" ht="12.75" customHeight="1">
      <c r="A256" s="22">
        <v>42669</v>
      </c>
      <c r="B256" s="22"/>
      <c r="C256" s="25">
        <f>ROUND(14.32025,4)</f>
        <v>14.3203</v>
      </c>
      <c r="D256" s="25">
        <f>F256</f>
        <v>14.5785</v>
      </c>
      <c r="E256" s="25">
        <f>F256</f>
        <v>14.5785</v>
      </c>
      <c r="F256" s="25">
        <f>ROUND(14.5785,4)</f>
        <v>14.5785</v>
      </c>
      <c r="G256" s="24"/>
      <c r="H256" s="36"/>
    </row>
    <row r="257" spans="1:8" ht="12.75" customHeight="1">
      <c r="A257" s="22">
        <v>42670</v>
      </c>
      <c r="B257" s="22"/>
      <c r="C257" s="25">
        <f>ROUND(14.32025,4)</f>
        <v>14.3203</v>
      </c>
      <c r="D257" s="25">
        <f>F257</f>
        <v>14.5813</v>
      </c>
      <c r="E257" s="25">
        <f>F257</f>
        <v>14.5813</v>
      </c>
      <c r="F257" s="25">
        <f>ROUND(14.5813,4)</f>
        <v>14.5813</v>
      </c>
      <c r="G257" s="24"/>
      <c r="H257" s="36"/>
    </row>
    <row r="258" spans="1:8" ht="12.75" customHeight="1">
      <c r="A258" s="22">
        <v>42681</v>
      </c>
      <c r="B258" s="22"/>
      <c r="C258" s="25">
        <f>ROUND(14.32025,4)</f>
        <v>14.3203</v>
      </c>
      <c r="D258" s="25">
        <f>F258</f>
        <v>14.6124</v>
      </c>
      <c r="E258" s="25">
        <f>F258</f>
        <v>14.6124</v>
      </c>
      <c r="F258" s="25">
        <f>ROUND(14.6124,4)</f>
        <v>14.6124</v>
      </c>
      <c r="G258" s="24"/>
      <c r="H258" s="36"/>
    </row>
    <row r="259" spans="1:8" ht="12.75" customHeight="1">
      <c r="A259" s="22">
        <v>42691</v>
      </c>
      <c r="B259" s="22"/>
      <c r="C259" s="25">
        <f>ROUND(14.32025,4)</f>
        <v>14.3203</v>
      </c>
      <c r="D259" s="25">
        <f>F259</f>
        <v>14.6407</v>
      </c>
      <c r="E259" s="25">
        <f>F259</f>
        <v>14.6407</v>
      </c>
      <c r="F259" s="25">
        <f>ROUND(14.6407,4)</f>
        <v>14.6407</v>
      </c>
      <c r="G259" s="24"/>
      <c r="H259" s="36"/>
    </row>
    <row r="260" spans="1:8" ht="12.75" customHeight="1">
      <c r="A260" s="22">
        <v>42702</v>
      </c>
      <c r="B260" s="22"/>
      <c r="C260" s="25">
        <f>ROUND(14.32025,4)</f>
        <v>14.3203</v>
      </c>
      <c r="D260" s="25">
        <f>F260</f>
        <v>14.6718</v>
      </c>
      <c r="E260" s="25">
        <f>F260</f>
        <v>14.6718</v>
      </c>
      <c r="F260" s="25">
        <f>ROUND(14.6718,4)</f>
        <v>14.6718</v>
      </c>
      <c r="G260" s="24"/>
      <c r="H260" s="36"/>
    </row>
    <row r="261" spans="1:8" ht="12.75" customHeight="1">
      <c r="A261" s="22">
        <v>42718</v>
      </c>
      <c r="B261" s="22"/>
      <c r="C261" s="25">
        <f>ROUND(14.32025,4)</f>
        <v>14.3203</v>
      </c>
      <c r="D261" s="25">
        <f>F261</f>
        <v>14.7171</v>
      </c>
      <c r="E261" s="25">
        <f>F261</f>
        <v>14.7171</v>
      </c>
      <c r="F261" s="25">
        <f>ROUND(14.7171,4)</f>
        <v>14.7171</v>
      </c>
      <c r="G261" s="24"/>
      <c r="H261" s="36"/>
    </row>
    <row r="262" spans="1:8" ht="12.75" customHeight="1">
      <c r="A262" s="22">
        <v>42748</v>
      </c>
      <c r="B262" s="22"/>
      <c r="C262" s="25">
        <f>ROUND(14.32025,4)</f>
        <v>14.3203</v>
      </c>
      <c r="D262" s="25">
        <f>F262</f>
        <v>14.8019</v>
      </c>
      <c r="E262" s="25">
        <f>F262</f>
        <v>14.8019</v>
      </c>
      <c r="F262" s="25">
        <f>ROUND(14.8019,4)</f>
        <v>14.8019</v>
      </c>
      <c r="G262" s="24"/>
      <c r="H262" s="36"/>
    </row>
    <row r="263" spans="1:8" ht="12.75" customHeight="1">
      <c r="A263" s="22">
        <v>42837</v>
      </c>
      <c r="B263" s="22"/>
      <c r="C263" s="25">
        <f>ROUND(14.32025,4)</f>
        <v>14.3203</v>
      </c>
      <c r="D263" s="25">
        <f>F263</f>
        <v>15.0564</v>
      </c>
      <c r="E263" s="25">
        <f>F263</f>
        <v>15.0564</v>
      </c>
      <c r="F263" s="25">
        <f>ROUND(15.0564,4)</f>
        <v>15.0564</v>
      </c>
      <c r="G263" s="24"/>
      <c r="H263" s="36"/>
    </row>
    <row r="264" spans="1:8" ht="12.75" customHeight="1">
      <c r="A264" s="22">
        <v>42928</v>
      </c>
      <c r="B264" s="22"/>
      <c r="C264" s="25">
        <f>ROUND(14.32025,4)</f>
        <v>14.3203</v>
      </c>
      <c r="D264" s="25">
        <f>F264</f>
        <v>15.3204</v>
      </c>
      <c r="E264" s="25">
        <f>F264</f>
        <v>15.3204</v>
      </c>
      <c r="F264" s="25">
        <f>ROUND(15.3204,4)</f>
        <v>15.3204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5">
        <f>ROUND(1.098875,4)</f>
        <v>1.0989</v>
      </c>
      <c r="D266" s="25">
        <f>F266</f>
        <v>1.1013</v>
      </c>
      <c r="E266" s="25">
        <f>F266</f>
        <v>1.1013</v>
      </c>
      <c r="F266" s="25">
        <f>ROUND(1.1013,4)</f>
        <v>1.1013</v>
      </c>
      <c r="G266" s="24"/>
      <c r="H266" s="36"/>
    </row>
    <row r="267" spans="1:8" ht="12.75" customHeight="1">
      <c r="A267" s="22">
        <v>42723</v>
      </c>
      <c r="B267" s="22"/>
      <c r="C267" s="25">
        <f>ROUND(1.098875,4)</f>
        <v>1.0989</v>
      </c>
      <c r="D267" s="25">
        <f>F267</f>
        <v>1.1056</v>
      </c>
      <c r="E267" s="25">
        <f>F267</f>
        <v>1.1056</v>
      </c>
      <c r="F267" s="25">
        <f>ROUND(1.1056,4)</f>
        <v>1.1056</v>
      </c>
      <c r="G267" s="24"/>
      <c r="H267" s="36"/>
    </row>
    <row r="268" spans="1:8" ht="12.75" customHeight="1">
      <c r="A268" s="22">
        <v>42807</v>
      </c>
      <c r="B268" s="22"/>
      <c r="C268" s="25">
        <f>ROUND(1.098875,4)</f>
        <v>1.0989</v>
      </c>
      <c r="D268" s="25">
        <f>F268</f>
        <v>1.11</v>
      </c>
      <c r="E268" s="25">
        <f>F268</f>
        <v>1.11</v>
      </c>
      <c r="F268" s="25">
        <f>ROUND(1.11,4)</f>
        <v>1.11</v>
      </c>
      <c r="G268" s="24"/>
      <c r="H268" s="36"/>
    </row>
    <row r="269" spans="1:8" ht="12.75" customHeight="1">
      <c r="A269" s="22">
        <v>42905</v>
      </c>
      <c r="B269" s="22"/>
      <c r="C269" s="25">
        <f>ROUND(1.098875,4)</f>
        <v>1.0989</v>
      </c>
      <c r="D269" s="25">
        <f>F269</f>
        <v>1.115</v>
      </c>
      <c r="E269" s="25">
        <f>F269</f>
        <v>1.115</v>
      </c>
      <c r="F269" s="25">
        <f>ROUND(1.115,4)</f>
        <v>1.115</v>
      </c>
      <c r="G269" s="24"/>
      <c r="H269" s="36"/>
    </row>
    <row r="270" spans="1:8" ht="12.75" customHeight="1">
      <c r="A270" s="22" t="s">
        <v>64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42632</v>
      </c>
      <c r="B271" s="22"/>
      <c r="C271" s="25">
        <f>ROUND(10.662679146875,4)</f>
        <v>10.6627</v>
      </c>
      <c r="D271" s="25">
        <f>F271</f>
        <v>10.7584</v>
      </c>
      <c r="E271" s="25">
        <f>F271</f>
        <v>10.7584</v>
      </c>
      <c r="F271" s="25">
        <f>ROUND(10.7584,4)</f>
        <v>10.7584</v>
      </c>
      <c r="G271" s="24"/>
      <c r="H271" s="36"/>
    </row>
    <row r="272" spans="1:8" ht="12.75" customHeight="1">
      <c r="A272" s="22">
        <v>42723</v>
      </c>
      <c r="B272" s="22"/>
      <c r="C272" s="25">
        <f>ROUND(10.662679146875,4)</f>
        <v>10.6627</v>
      </c>
      <c r="D272" s="25">
        <f>F272</f>
        <v>10.9191</v>
      </c>
      <c r="E272" s="25">
        <f>F272</f>
        <v>10.9191</v>
      </c>
      <c r="F272" s="25">
        <f>ROUND(10.9191,4)</f>
        <v>10.9191</v>
      </c>
      <c r="G272" s="24"/>
      <c r="H272" s="36"/>
    </row>
    <row r="273" spans="1:8" ht="12.75" customHeight="1">
      <c r="A273" s="22">
        <v>42807</v>
      </c>
      <c r="B273" s="22"/>
      <c r="C273" s="25">
        <f>ROUND(10.662679146875,4)</f>
        <v>10.6627</v>
      </c>
      <c r="D273" s="25">
        <f>F273</f>
        <v>11.0727</v>
      </c>
      <c r="E273" s="25">
        <f>F273</f>
        <v>11.0727</v>
      </c>
      <c r="F273" s="25">
        <f>ROUND(11.0727,4)</f>
        <v>11.0727</v>
      </c>
      <c r="G273" s="24"/>
      <c r="H273" s="36"/>
    </row>
    <row r="274" spans="1:8" ht="12.75" customHeight="1">
      <c r="A274" s="22">
        <v>42905</v>
      </c>
      <c r="B274" s="22"/>
      <c r="C274" s="25">
        <f>ROUND(10.662679146875,4)</f>
        <v>10.6627</v>
      </c>
      <c r="D274" s="25">
        <f>F274</f>
        <v>11.2564</v>
      </c>
      <c r="E274" s="25">
        <f>F274</f>
        <v>11.2564</v>
      </c>
      <c r="F274" s="25">
        <f>ROUND(11.2564,4)</f>
        <v>11.2564</v>
      </c>
      <c r="G274" s="24"/>
      <c r="H274" s="36"/>
    </row>
    <row r="275" spans="1:8" ht="12.75" customHeight="1">
      <c r="A275" s="22">
        <v>42996</v>
      </c>
      <c r="B275" s="22"/>
      <c r="C275" s="25">
        <f>ROUND(10.662679146875,4)</f>
        <v>10.6627</v>
      </c>
      <c r="D275" s="25">
        <f>F275</f>
        <v>11.3292</v>
      </c>
      <c r="E275" s="25">
        <f>F275</f>
        <v>11.3292</v>
      </c>
      <c r="F275" s="25">
        <f>ROUND(11.3292,4)</f>
        <v>11.3292</v>
      </c>
      <c r="G275" s="24"/>
      <c r="H275" s="36"/>
    </row>
    <row r="276" spans="1:8" ht="12.75" customHeight="1">
      <c r="A276" s="22">
        <v>43087</v>
      </c>
      <c r="B276" s="22"/>
      <c r="C276" s="25">
        <f>ROUND(10.662679146875,4)</f>
        <v>10.6627</v>
      </c>
      <c r="D276" s="25">
        <f>F276</f>
        <v>11.3332</v>
      </c>
      <c r="E276" s="25">
        <f>F276</f>
        <v>11.3332</v>
      </c>
      <c r="F276" s="25">
        <f>ROUND(11.3332,4)</f>
        <v>11.3332</v>
      </c>
      <c r="G276" s="24"/>
      <c r="H276" s="36"/>
    </row>
    <row r="277" spans="1:8" ht="12.75" customHeight="1">
      <c r="A277" s="22">
        <v>43178</v>
      </c>
      <c r="B277" s="22"/>
      <c r="C277" s="25">
        <f>ROUND(10.662679146875,4)</f>
        <v>10.6627</v>
      </c>
      <c r="D277" s="25">
        <f>F277</f>
        <v>11.3382</v>
      </c>
      <c r="E277" s="25">
        <f>F277</f>
        <v>11.3382</v>
      </c>
      <c r="F277" s="25">
        <f>ROUND(11.3382,4)</f>
        <v>11.3382</v>
      </c>
      <c r="G277" s="24"/>
      <c r="H277" s="36"/>
    </row>
    <row r="278" spans="1:8" ht="12.75" customHeight="1">
      <c r="A278" s="22" t="s">
        <v>65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ROUND(3.89889460644178,4)</f>
        <v>3.8989</v>
      </c>
      <c r="D279" s="25">
        <f>F279</f>
        <v>4.208</v>
      </c>
      <c r="E279" s="25">
        <f>F279</f>
        <v>4.208</v>
      </c>
      <c r="F279" s="25">
        <f>ROUND(4.208,4)</f>
        <v>4.208</v>
      </c>
      <c r="G279" s="24"/>
      <c r="H279" s="36"/>
    </row>
    <row r="280" spans="1:8" ht="12.75" customHeight="1">
      <c r="A280" s="22">
        <v>42723</v>
      </c>
      <c r="B280" s="22"/>
      <c r="C280" s="25">
        <f>ROUND(3.89889460644178,4)</f>
        <v>3.8989</v>
      </c>
      <c r="D280" s="25">
        <f>F280</f>
        <v>4.2179</v>
      </c>
      <c r="E280" s="25">
        <f>F280</f>
        <v>4.2179</v>
      </c>
      <c r="F280" s="25">
        <f>ROUND(4.2179,4)</f>
        <v>4.2179</v>
      </c>
      <c r="G280" s="24"/>
      <c r="H280" s="36"/>
    </row>
    <row r="281" spans="1:8" ht="12.75" customHeight="1">
      <c r="A281" s="22">
        <v>42807</v>
      </c>
      <c r="B281" s="22"/>
      <c r="C281" s="25">
        <f>ROUND(3.89889460644178,4)</f>
        <v>3.8989</v>
      </c>
      <c r="D281" s="25">
        <f>F281</f>
        <v>4.3056</v>
      </c>
      <c r="E281" s="25">
        <f>F281</f>
        <v>4.3056</v>
      </c>
      <c r="F281" s="25">
        <f>ROUND(4.3056,4)</f>
        <v>4.3056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5">
        <f>ROUND(1.33178325,4)</f>
        <v>1.3318</v>
      </c>
      <c r="D283" s="25">
        <f>F283</f>
        <v>1.3438</v>
      </c>
      <c r="E283" s="25">
        <f>F283</f>
        <v>1.3438</v>
      </c>
      <c r="F283" s="25">
        <f>ROUND(1.3438,4)</f>
        <v>1.3438</v>
      </c>
      <c r="G283" s="24"/>
      <c r="H283" s="36"/>
    </row>
    <row r="284" spans="1:8" ht="12.75" customHeight="1">
      <c r="A284" s="22">
        <v>42723</v>
      </c>
      <c r="B284" s="22"/>
      <c r="C284" s="25">
        <f>ROUND(1.33178325,4)</f>
        <v>1.3318</v>
      </c>
      <c r="D284" s="25">
        <f>F284</f>
        <v>1.3567</v>
      </c>
      <c r="E284" s="25">
        <f>F284</f>
        <v>1.3567</v>
      </c>
      <c r="F284" s="25">
        <f>ROUND(1.3567,4)</f>
        <v>1.3567</v>
      </c>
      <c r="G284" s="24"/>
      <c r="H284" s="36"/>
    </row>
    <row r="285" spans="1:8" ht="12.75" customHeight="1">
      <c r="A285" s="22">
        <v>42807</v>
      </c>
      <c r="B285" s="22"/>
      <c r="C285" s="25">
        <f>ROUND(1.33178325,4)</f>
        <v>1.3318</v>
      </c>
      <c r="D285" s="25">
        <f>F285</f>
        <v>1.3722</v>
      </c>
      <c r="E285" s="25">
        <f>F285</f>
        <v>1.3722</v>
      </c>
      <c r="F285" s="25">
        <f>ROUND(1.3722,4)</f>
        <v>1.3722</v>
      </c>
      <c r="G285" s="24"/>
      <c r="H285" s="36"/>
    </row>
    <row r="286" spans="1:8" ht="12.75" customHeight="1">
      <c r="A286" s="22">
        <v>42905</v>
      </c>
      <c r="B286" s="22"/>
      <c r="C286" s="25">
        <f>ROUND(1.33178325,4)</f>
        <v>1.3318</v>
      </c>
      <c r="D286" s="25">
        <f>F286</f>
        <v>1.3876</v>
      </c>
      <c r="E286" s="25">
        <f>F286</f>
        <v>1.3876</v>
      </c>
      <c r="F286" s="25">
        <f>ROUND(1.3876,4)</f>
        <v>1.3876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5">
        <f>ROUND(10.8758639021797,4)</f>
        <v>10.8759</v>
      </c>
      <c r="D288" s="25">
        <f>F288</f>
        <v>10.9953</v>
      </c>
      <c r="E288" s="25">
        <f>F288</f>
        <v>10.9953</v>
      </c>
      <c r="F288" s="25">
        <f>ROUND(10.9953,4)</f>
        <v>10.9953</v>
      </c>
      <c r="G288" s="24"/>
      <c r="H288" s="36"/>
    </row>
    <row r="289" spans="1:8" ht="12.75" customHeight="1">
      <c r="A289" s="22">
        <v>42723</v>
      </c>
      <c r="B289" s="22"/>
      <c r="C289" s="25">
        <f>ROUND(10.8758639021797,4)</f>
        <v>10.8759</v>
      </c>
      <c r="D289" s="25">
        <f>F289</f>
        <v>11.1925</v>
      </c>
      <c r="E289" s="25">
        <f>F289</f>
        <v>11.1925</v>
      </c>
      <c r="F289" s="25">
        <f>ROUND(11.1925,4)</f>
        <v>11.1925</v>
      </c>
      <c r="G289" s="24"/>
      <c r="H289" s="36"/>
    </row>
    <row r="290" spans="1:8" ht="12.75" customHeight="1">
      <c r="A290" s="22">
        <v>42807</v>
      </c>
      <c r="B290" s="22"/>
      <c r="C290" s="25">
        <f>ROUND(10.8758639021797,4)</f>
        <v>10.8759</v>
      </c>
      <c r="D290" s="25">
        <f>F290</f>
        <v>11.3783</v>
      </c>
      <c r="E290" s="25">
        <f>F290</f>
        <v>11.3783</v>
      </c>
      <c r="F290" s="25">
        <f>ROUND(11.3783,4)</f>
        <v>11.3783</v>
      </c>
      <c r="G290" s="24"/>
      <c r="H290" s="36"/>
    </row>
    <row r="291" spans="1:8" ht="12.75" customHeight="1">
      <c r="A291" s="22">
        <v>42905</v>
      </c>
      <c r="B291" s="22"/>
      <c r="C291" s="25">
        <f>ROUND(10.8758639021797,4)</f>
        <v>10.8759</v>
      </c>
      <c r="D291" s="25">
        <f>F291</f>
        <v>11.5995</v>
      </c>
      <c r="E291" s="25">
        <f>F291</f>
        <v>11.5995</v>
      </c>
      <c r="F291" s="25">
        <f>ROUND(11.5995,4)</f>
        <v>11.5995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5">
        <f>ROUND(2.16655192025623,4)</f>
        <v>2.1666</v>
      </c>
      <c r="D293" s="25">
        <f>F293</f>
        <v>2.1604</v>
      </c>
      <c r="E293" s="25">
        <f>F293</f>
        <v>2.1604</v>
      </c>
      <c r="F293" s="25">
        <f>ROUND(2.1604,4)</f>
        <v>2.1604</v>
      </c>
      <c r="G293" s="24"/>
      <c r="H293" s="36"/>
    </row>
    <row r="294" spans="1:8" ht="12.75" customHeight="1">
      <c r="A294" s="22">
        <v>42723</v>
      </c>
      <c r="B294" s="22"/>
      <c r="C294" s="25">
        <f>ROUND(2.16655192025623,4)</f>
        <v>2.1666</v>
      </c>
      <c r="D294" s="25">
        <f>F294</f>
        <v>2.1881</v>
      </c>
      <c r="E294" s="25">
        <f>F294</f>
        <v>2.1881</v>
      </c>
      <c r="F294" s="25">
        <f>ROUND(2.1881,4)</f>
        <v>2.1881</v>
      </c>
      <c r="G294" s="24"/>
      <c r="H294" s="36"/>
    </row>
    <row r="295" spans="1:8" ht="12.75" customHeight="1">
      <c r="A295" s="22">
        <v>42807</v>
      </c>
      <c r="B295" s="22"/>
      <c r="C295" s="25">
        <f>ROUND(2.16655192025623,4)</f>
        <v>2.1666</v>
      </c>
      <c r="D295" s="25">
        <f>F295</f>
        <v>2.2132</v>
      </c>
      <c r="E295" s="25">
        <f>F295</f>
        <v>2.2132</v>
      </c>
      <c r="F295" s="25">
        <f>ROUND(2.2132,4)</f>
        <v>2.2132</v>
      </c>
      <c r="G295" s="24"/>
      <c r="H295" s="36"/>
    </row>
    <row r="296" spans="1:8" ht="12.75" customHeight="1">
      <c r="A296" s="22">
        <v>42905</v>
      </c>
      <c r="B296" s="22"/>
      <c r="C296" s="25">
        <f>ROUND(2.16655192025623,4)</f>
        <v>2.1666</v>
      </c>
      <c r="D296" s="25">
        <f>F296</f>
        <v>2.2418</v>
      </c>
      <c r="E296" s="25">
        <f>F296</f>
        <v>2.2418</v>
      </c>
      <c r="F296" s="25">
        <f>ROUND(2.2418,4)</f>
        <v>2.2418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5">
        <f>ROUND(2.11362764198843,4)</f>
        <v>2.1136</v>
      </c>
      <c r="D298" s="25">
        <f>F298</f>
        <v>2.1432</v>
      </c>
      <c r="E298" s="25">
        <f>F298</f>
        <v>2.1432</v>
      </c>
      <c r="F298" s="25">
        <f>ROUND(2.1432,4)</f>
        <v>2.1432</v>
      </c>
      <c r="G298" s="24"/>
      <c r="H298" s="36"/>
    </row>
    <row r="299" spans="1:8" ht="12.75" customHeight="1">
      <c r="A299" s="22">
        <v>42723</v>
      </c>
      <c r="B299" s="22"/>
      <c r="C299" s="25">
        <f>ROUND(2.11362764198843,4)</f>
        <v>2.1136</v>
      </c>
      <c r="D299" s="25">
        <f>F299</f>
        <v>2.1904</v>
      </c>
      <c r="E299" s="25">
        <f>F299</f>
        <v>2.1904</v>
      </c>
      <c r="F299" s="25">
        <f>ROUND(2.1904,4)</f>
        <v>2.1904</v>
      </c>
      <c r="G299" s="24"/>
      <c r="H299" s="36"/>
    </row>
    <row r="300" spans="1:8" ht="12.75" customHeight="1">
      <c r="A300" s="22">
        <v>42807</v>
      </c>
      <c r="B300" s="22"/>
      <c r="C300" s="25">
        <f>ROUND(2.11362764198843,4)</f>
        <v>2.1136</v>
      </c>
      <c r="D300" s="25">
        <f>F300</f>
        <v>2.2354</v>
      </c>
      <c r="E300" s="25">
        <f>F300</f>
        <v>2.2354</v>
      </c>
      <c r="F300" s="25">
        <f>ROUND(2.2354,4)</f>
        <v>2.2354</v>
      </c>
      <c r="G300" s="24"/>
      <c r="H300" s="36"/>
    </row>
    <row r="301" spans="1:8" ht="12.75" customHeight="1">
      <c r="A301" s="22">
        <v>42905</v>
      </c>
      <c r="B301" s="22"/>
      <c r="C301" s="25">
        <f>ROUND(2.11362764198843,4)</f>
        <v>2.1136</v>
      </c>
      <c r="D301" s="25">
        <f>F301</f>
        <v>2.2894</v>
      </c>
      <c r="E301" s="25">
        <f>F301</f>
        <v>2.2894</v>
      </c>
      <c r="F301" s="25">
        <f>ROUND(2.2894,4)</f>
        <v>2.2894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42632</v>
      </c>
      <c r="B303" s="22"/>
      <c r="C303" s="25">
        <f>ROUND(15.73616471875,4)</f>
        <v>15.7362</v>
      </c>
      <c r="D303" s="25">
        <f>F303</f>
        <v>15.9414</v>
      </c>
      <c r="E303" s="25">
        <f>F303</f>
        <v>15.9414</v>
      </c>
      <c r="F303" s="25">
        <f>ROUND(15.9414,4)</f>
        <v>15.9414</v>
      </c>
      <c r="G303" s="24"/>
      <c r="H303" s="36"/>
    </row>
    <row r="304" spans="1:8" ht="12.75" customHeight="1">
      <c r="A304" s="22">
        <v>42723</v>
      </c>
      <c r="B304" s="22"/>
      <c r="C304" s="25">
        <f>ROUND(15.73616471875,4)</f>
        <v>15.7362</v>
      </c>
      <c r="D304" s="25">
        <f>F304</f>
        <v>16.2861</v>
      </c>
      <c r="E304" s="25">
        <f>F304</f>
        <v>16.2861</v>
      </c>
      <c r="F304" s="25">
        <f>ROUND(16.2861,4)</f>
        <v>16.2861</v>
      </c>
      <c r="G304" s="24"/>
      <c r="H304" s="36"/>
    </row>
    <row r="305" spans="1:8" ht="12.75" customHeight="1">
      <c r="A305" s="22">
        <v>42807</v>
      </c>
      <c r="B305" s="22"/>
      <c r="C305" s="25">
        <f>ROUND(15.73616471875,4)</f>
        <v>15.7362</v>
      </c>
      <c r="D305" s="25">
        <f>F305</f>
        <v>16.617</v>
      </c>
      <c r="E305" s="25">
        <f>F305</f>
        <v>16.617</v>
      </c>
      <c r="F305" s="25">
        <f>ROUND(16.617,4)</f>
        <v>16.617</v>
      </c>
      <c r="G305" s="24"/>
      <c r="H305" s="36"/>
    </row>
    <row r="306" spans="1:8" ht="12.75" customHeight="1">
      <c r="A306" s="22">
        <v>42905</v>
      </c>
      <c r="B306" s="22"/>
      <c r="C306" s="25">
        <f>ROUND(15.73616471875,4)</f>
        <v>15.7362</v>
      </c>
      <c r="D306" s="25">
        <f>F306</f>
        <v>17.0082</v>
      </c>
      <c r="E306" s="25">
        <f>F306</f>
        <v>17.0082</v>
      </c>
      <c r="F306" s="25">
        <f>ROUND(17.0082,4)</f>
        <v>17.0082</v>
      </c>
      <c r="G306" s="24"/>
      <c r="H306" s="36"/>
    </row>
    <row r="307" spans="1:8" ht="12.75" customHeight="1">
      <c r="A307" s="22">
        <v>42996</v>
      </c>
      <c r="B307" s="22"/>
      <c r="C307" s="25">
        <f>ROUND(15.73616471875,4)</f>
        <v>15.7362</v>
      </c>
      <c r="D307" s="25">
        <f>F307</f>
        <v>17.207</v>
      </c>
      <c r="E307" s="25">
        <f>F307</f>
        <v>17.207</v>
      </c>
      <c r="F307" s="25">
        <f>ROUND(17.207,4)</f>
        <v>17.207</v>
      </c>
      <c r="G307" s="24"/>
      <c r="H307" s="36"/>
    </row>
    <row r="308" spans="1:8" ht="12.75" customHeight="1">
      <c r="A308" s="22">
        <v>43087</v>
      </c>
      <c r="B308" s="22"/>
      <c r="C308" s="25">
        <f>ROUND(15.73616471875,4)</f>
        <v>15.7362</v>
      </c>
      <c r="D308" s="25">
        <f>F308</f>
        <v>17.3318</v>
      </c>
      <c r="E308" s="25">
        <f>F308</f>
        <v>17.3318</v>
      </c>
      <c r="F308" s="25">
        <f>ROUND(17.3318,4)</f>
        <v>17.3318</v>
      </c>
      <c r="G308" s="24"/>
      <c r="H308" s="36"/>
    </row>
    <row r="309" spans="1:8" ht="12.75" customHeight="1">
      <c r="A309" s="22">
        <v>43178</v>
      </c>
      <c r="B309" s="22"/>
      <c r="C309" s="25">
        <f>ROUND(15.73616471875,4)</f>
        <v>15.7362</v>
      </c>
      <c r="D309" s="25">
        <f>F309</f>
        <v>17.4896</v>
      </c>
      <c r="E309" s="25">
        <f>F309</f>
        <v>17.4896</v>
      </c>
      <c r="F309" s="25">
        <f>ROUND(17.4896,4)</f>
        <v>17.4896</v>
      </c>
      <c r="G309" s="24"/>
      <c r="H309" s="36"/>
    </row>
    <row r="310" spans="1:8" ht="12.75" customHeight="1">
      <c r="A310" s="22" t="s">
        <v>71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42632</v>
      </c>
      <c r="B311" s="22"/>
      <c r="C311" s="25">
        <f>ROUND(14.4905135340248,4)</f>
        <v>14.4905</v>
      </c>
      <c r="D311" s="25">
        <f>F311</f>
        <v>14.689</v>
      </c>
      <c r="E311" s="25">
        <f>F311</f>
        <v>14.689</v>
      </c>
      <c r="F311" s="25">
        <f>ROUND(14.689,4)</f>
        <v>14.689</v>
      </c>
      <c r="G311" s="24"/>
      <c r="H311" s="36"/>
    </row>
    <row r="312" spans="1:8" ht="12.75" customHeight="1">
      <c r="A312" s="22">
        <v>42723</v>
      </c>
      <c r="B312" s="22"/>
      <c r="C312" s="25">
        <f>ROUND(14.4905135340248,4)</f>
        <v>14.4905</v>
      </c>
      <c r="D312" s="25">
        <f>F312</f>
        <v>15.0253</v>
      </c>
      <c r="E312" s="25">
        <f>F312</f>
        <v>15.0253</v>
      </c>
      <c r="F312" s="25">
        <f>ROUND(15.0253,4)</f>
        <v>15.0253</v>
      </c>
      <c r="G312" s="24"/>
      <c r="H312" s="36"/>
    </row>
    <row r="313" spans="1:8" ht="12.75" customHeight="1">
      <c r="A313" s="22">
        <v>42807</v>
      </c>
      <c r="B313" s="22"/>
      <c r="C313" s="25">
        <f>ROUND(14.4905135340248,4)</f>
        <v>14.4905</v>
      </c>
      <c r="D313" s="25">
        <f>F313</f>
        <v>15.3483</v>
      </c>
      <c r="E313" s="25">
        <f>F313</f>
        <v>15.3483</v>
      </c>
      <c r="F313" s="25">
        <f>ROUND(15.3483,4)</f>
        <v>15.3483</v>
      </c>
      <c r="G313" s="24"/>
      <c r="H313" s="36"/>
    </row>
    <row r="314" spans="1:8" ht="12.75" customHeight="1">
      <c r="A314" s="22">
        <v>42905</v>
      </c>
      <c r="B314" s="22"/>
      <c r="C314" s="25">
        <f>ROUND(14.4905135340248,4)</f>
        <v>14.4905</v>
      </c>
      <c r="D314" s="25">
        <f>F314</f>
        <v>15.7314</v>
      </c>
      <c r="E314" s="25">
        <f>F314</f>
        <v>15.7314</v>
      </c>
      <c r="F314" s="25">
        <f>ROUND(15.7314,4)</f>
        <v>15.7314</v>
      </c>
      <c r="G314" s="24"/>
      <c r="H314" s="36"/>
    </row>
    <row r="315" spans="1:8" ht="12.75" customHeight="1">
      <c r="A315" s="22">
        <v>42996</v>
      </c>
      <c r="B315" s="22"/>
      <c r="C315" s="25">
        <f>ROUND(14.4905135340248,4)</f>
        <v>14.4905</v>
      </c>
      <c r="D315" s="25">
        <f>F315</f>
        <v>15.9305</v>
      </c>
      <c r="E315" s="25">
        <f>F315</f>
        <v>15.9305</v>
      </c>
      <c r="F315" s="25">
        <f>ROUND(15.9305,4)</f>
        <v>15.9305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42632</v>
      </c>
      <c r="B317" s="22"/>
      <c r="C317" s="25">
        <f>ROUND(18.751794565,4)</f>
        <v>18.7518</v>
      </c>
      <c r="D317" s="25">
        <f>F317</f>
        <v>18.967</v>
      </c>
      <c r="E317" s="25">
        <f>F317</f>
        <v>18.967</v>
      </c>
      <c r="F317" s="25">
        <f>ROUND(18.967,4)</f>
        <v>18.967</v>
      </c>
      <c r="G317" s="24"/>
      <c r="H317" s="36"/>
    </row>
    <row r="318" spans="1:8" ht="12.75" customHeight="1">
      <c r="A318" s="22">
        <v>42723</v>
      </c>
      <c r="B318" s="22"/>
      <c r="C318" s="25">
        <f>ROUND(18.751794565,4)</f>
        <v>18.7518</v>
      </c>
      <c r="D318" s="25">
        <f>F318</f>
        <v>19.3301</v>
      </c>
      <c r="E318" s="25">
        <f>F318</f>
        <v>19.3301</v>
      </c>
      <c r="F318" s="25">
        <f>ROUND(19.3301,4)</f>
        <v>19.3301</v>
      </c>
      <c r="G318" s="24"/>
      <c r="H318" s="36"/>
    </row>
    <row r="319" spans="1:8" ht="12.75" customHeight="1">
      <c r="A319" s="22">
        <v>42807</v>
      </c>
      <c r="B319" s="22"/>
      <c r="C319" s="25">
        <f>ROUND(18.751794565,4)</f>
        <v>18.7518</v>
      </c>
      <c r="D319" s="25">
        <f>F319</f>
        <v>19.6785</v>
      </c>
      <c r="E319" s="25">
        <f>F319</f>
        <v>19.6785</v>
      </c>
      <c r="F319" s="25">
        <f>ROUND(19.6785,4)</f>
        <v>19.6785</v>
      </c>
      <c r="G319" s="24"/>
      <c r="H319" s="36"/>
    </row>
    <row r="320" spans="1:8" ht="12.75" customHeight="1">
      <c r="A320" s="22">
        <v>42905</v>
      </c>
      <c r="B320" s="22"/>
      <c r="C320" s="25">
        <f>ROUND(18.751794565,4)</f>
        <v>18.7518</v>
      </c>
      <c r="D320" s="25">
        <f>F320</f>
        <v>20.0927</v>
      </c>
      <c r="E320" s="25">
        <f>F320</f>
        <v>20.0927</v>
      </c>
      <c r="F320" s="25">
        <f>ROUND(20.0927,4)</f>
        <v>20.0927</v>
      </c>
      <c r="G320" s="24"/>
      <c r="H320" s="36"/>
    </row>
    <row r="321" spans="1:8" ht="12.75" customHeight="1">
      <c r="A321" s="22">
        <v>42996</v>
      </c>
      <c r="B321" s="22"/>
      <c r="C321" s="25">
        <f>ROUND(18.751794565,4)</f>
        <v>18.7518</v>
      </c>
      <c r="D321" s="25">
        <f>F321</f>
        <v>20.3048</v>
      </c>
      <c r="E321" s="25">
        <f>F321</f>
        <v>20.3048</v>
      </c>
      <c r="F321" s="25">
        <f>ROUND(20.3048,4)</f>
        <v>20.3048</v>
      </c>
      <c r="G321" s="24"/>
      <c r="H321" s="36"/>
    </row>
    <row r="322" spans="1:8" ht="12.75" customHeight="1">
      <c r="A322" s="22">
        <v>43087</v>
      </c>
      <c r="B322" s="22"/>
      <c r="C322" s="25">
        <f>ROUND(18.751794565,4)</f>
        <v>18.7518</v>
      </c>
      <c r="D322" s="25">
        <f>F322</f>
        <v>20.3983</v>
      </c>
      <c r="E322" s="25">
        <f>F322</f>
        <v>20.3983</v>
      </c>
      <c r="F322" s="25">
        <f>ROUND(20.3983,4)</f>
        <v>20.3983</v>
      </c>
      <c r="G322" s="24"/>
      <c r="H322" s="36"/>
    </row>
    <row r="323" spans="1:8" ht="12.75" customHeight="1">
      <c r="A323" s="22">
        <v>43178</v>
      </c>
      <c r="B323" s="22"/>
      <c r="C323" s="25">
        <f>ROUND(18.751794565,4)</f>
        <v>18.7518</v>
      </c>
      <c r="D323" s="25">
        <f>F323</f>
        <v>20.4457</v>
      </c>
      <c r="E323" s="25">
        <f>F323</f>
        <v>20.4457</v>
      </c>
      <c r="F323" s="25">
        <f>ROUND(20.4457,4)</f>
        <v>20.4457</v>
      </c>
      <c r="G323" s="24"/>
      <c r="H323" s="36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5">
        <f>ROUND(1.84608294336801,4)</f>
        <v>1.8461</v>
      </c>
      <c r="D325" s="25">
        <f>F325</f>
        <v>1.8674</v>
      </c>
      <c r="E325" s="25">
        <f>F325</f>
        <v>1.8674</v>
      </c>
      <c r="F325" s="25">
        <f>ROUND(1.8674,4)</f>
        <v>1.8674</v>
      </c>
      <c r="G325" s="24"/>
      <c r="H325" s="36"/>
    </row>
    <row r="326" spans="1:8" ht="12.75" customHeight="1">
      <c r="A326" s="22">
        <v>42723</v>
      </c>
      <c r="B326" s="22"/>
      <c r="C326" s="25">
        <f>ROUND(1.84608294336801,4)</f>
        <v>1.8461</v>
      </c>
      <c r="D326" s="25">
        <f>F326</f>
        <v>1.902</v>
      </c>
      <c r="E326" s="25">
        <f>F326</f>
        <v>1.902</v>
      </c>
      <c r="F326" s="25">
        <f>ROUND(1.902,4)</f>
        <v>1.902</v>
      </c>
      <c r="G326" s="24"/>
      <c r="H326" s="36"/>
    </row>
    <row r="327" spans="1:8" ht="12.75" customHeight="1">
      <c r="A327" s="22">
        <v>42807</v>
      </c>
      <c r="B327" s="22"/>
      <c r="C327" s="25">
        <f>ROUND(1.84608294336801,4)</f>
        <v>1.8461</v>
      </c>
      <c r="D327" s="25">
        <f>F327</f>
        <v>1.9333</v>
      </c>
      <c r="E327" s="25">
        <f>F327</f>
        <v>1.9333</v>
      </c>
      <c r="F327" s="25">
        <f>ROUND(1.9333,4)</f>
        <v>1.9333</v>
      </c>
      <c r="G327" s="24"/>
      <c r="H327" s="36"/>
    </row>
    <row r="328" spans="1:8" ht="12.75" customHeight="1">
      <c r="A328" s="22">
        <v>42905</v>
      </c>
      <c r="B328" s="22"/>
      <c r="C328" s="25">
        <f>ROUND(1.84608294336801,4)</f>
        <v>1.8461</v>
      </c>
      <c r="D328" s="25">
        <f>F328</f>
        <v>1.9698</v>
      </c>
      <c r="E328" s="25">
        <f>F328</f>
        <v>1.9698</v>
      </c>
      <c r="F328" s="25">
        <f>ROUND(1.9698,4)</f>
        <v>1.9698</v>
      </c>
      <c r="G328" s="24"/>
      <c r="H328" s="36"/>
    </row>
    <row r="329" spans="1:8" ht="12.75" customHeight="1">
      <c r="A329" s="22" t="s">
        <v>74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42632</v>
      </c>
      <c r="B330" s="22"/>
      <c r="C330" s="28">
        <f>ROUND(0.134937573616019,6)</f>
        <v>0.134938</v>
      </c>
      <c r="D330" s="28">
        <f>F330</f>
        <v>0.136678</v>
      </c>
      <c r="E330" s="28">
        <f>F330</f>
        <v>0.136678</v>
      </c>
      <c r="F330" s="28">
        <f>ROUND(0.136678,6)</f>
        <v>0.136678</v>
      </c>
      <c r="G330" s="24"/>
      <c r="H330" s="36"/>
    </row>
    <row r="331" spans="1:8" ht="12.75" customHeight="1">
      <c r="A331" s="22">
        <v>42723</v>
      </c>
      <c r="B331" s="22"/>
      <c r="C331" s="28">
        <f>ROUND(0.134937573616019,6)</f>
        <v>0.134938</v>
      </c>
      <c r="D331" s="28">
        <f>F331</f>
        <v>0.13963</v>
      </c>
      <c r="E331" s="28">
        <f>F331</f>
        <v>0.13963</v>
      </c>
      <c r="F331" s="28">
        <f>ROUND(0.13963,6)</f>
        <v>0.13963</v>
      </c>
      <c r="G331" s="24"/>
      <c r="H331" s="36"/>
    </row>
    <row r="332" spans="1:8" ht="12.75" customHeight="1">
      <c r="A332" s="22">
        <v>42807</v>
      </c>
      <c r="B332" s="22"/>
      <c r="C332" s="28">
        <f>ROUND(0.134937573616019,6)</f>
        <v>0.134938</v>
      </c>
      <c r="D332" s="28">
        <f>F332</f>
        <v>0.142507</v>
      </c>
      <c r="E332" s="28">
        <f>F332</f>
        <v>0.142507</v>
      </c>
      <c r="F332" s="28">
        <f>ROUND(0.142507,6)</f>
        <v>0.142507</v>
      </c>
      <c r="G332" s="24"/>
      <c r="H332" s="36"/>
    </row>
    <row r="333" spans="1:8" ht="12.75" customHeight="1">
      <c r="A333" s="22">
        <v>42905</v>
      </c>
      <c r="B333" s="22"/>
      <c r="C333" s="28">
        <f>ROUND(0.134937573616019,6)</f>
        <v>0.134938</v>
      </c>
      <c r="D333" s="28">
        <f>F333</f>
        <v>0.145917</v>
      </c>
      <c r="E333" s="28">
        <f>F333</f>
        <v>0.145917</v>
      </c>
      <c r="F333" s="28">
        <f>ROUND(0.145917,6)</f>
        <v>0.145917</v>
      </c>
      <c r="G333" s="24"/>
      <c r="H333" s="36"/>
    </row>
    <row r="334" spans="1:8" ht="12.75" customHeight="1">
      <c r="A334" s="22">
        <v>42996</v>
      </c>
      <c r="B334" s="22"/>
      <c r="C334" s="28">
        <f>ROUND(0.134937573616019,6)</f>
        <v>0.134938</v>
      </c>
      <c r="D334" s="28">
        <f>F334</f>
        <v>0.147921</v>
      </c>
      <c r="E334" s="28">
        <f>F334</f>
        <v>0.147921</v>
      </c>
      <c r="F334" s="28">
        <f>ROUND(0.147921,6)</f>
        <v>0.147921</v>
      </c>
      <c r="G334" s="24"/>
      <c r="H334" s="36"/>
    </row>
    <row r="335" spans="1:8" ht="12.75" customHeight="1">
      <c r="A335" s="22" t="s">
        <v>75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5">
        <f>ROUND(0.140940406476059,4)</f>
        <v>0.1409</v>
      </c>
      <c r="D336" s="25">
        <f>F336</f>
        <v>0.141</v>
      </c>
      <c r="E336" s="25">
        <f>F336</f>
        <v>0.141</v>
      </c>
      <c r="F336" s="25">
        <f>ROUND(0.141,4)</f>
        <v>0.141</v>
      </c>
      <c r="G336" s="24"/>
      <c r="H336" s="36"/>
    </row>
    <row r="337" spans="1:8" ht="12.75" customHeight="1">
      <c r="A337" s="22">
        <v>42723</v>
      </c>
      <c r="B337" s="22"/>
      <c r="C337" s="25">
        <f>ROUND(0.140940406476059,4)</f>
        <v>0.1409</v>
      </c>
      <c r="D337" s="25">
        <f>F337</f>
        <v>0.1407</v>
      </c>
      <c r="E337" s="25">
        <f>F337</f>
        <v>0.1407</v>
      </c>
      <c r="F337" s="25">
        <f>ROUND(0.1407,4)</f>
        <v>0.1407</v>
      </c>
      <c r="G337" s="24"/>
      <c r="H337" s="36"/>
    </row>
    <row r="338" spans="1:8" ht="12.75" customHeight="1">
      <c r="A338" s="22">
        <v>42807</v>
      </c>
      <c r="B338" s="22"/>
      <c r="C338" s="25">
        <f>ROUND(0.140940406476059,4)</f>
        <v>0.1409</v>
      </c>
      <c r="D338" s="25">
        <f>F338</f>
        <v>0.1405</v>
      </c>
      <c r="E338" s="25">
        <f>F338</f>
        <v>0.1405</v>
      </c>
      <c r="F338" s="25">
        <f>ROUND(0.1405,4)</f>
        <v>0.1405</v>
      </c>
      <c r="G338" s="24"/>
      <c r="H338" s="36"/>
    </row>
    <row r="339" spans="1:8" ht="12.75" customHeight="1">
      <c r="A339" s="22">
        <v>42905</v>
      </c>
      <c r="B339" s="22"/>
      <c r="C339" s="25">
        <f>ROUND(0.140940406476059,4)</f>
        <v>0.1409</v>
      </c>
      <c r="D339" s="25">
        <f>F339</f>
        <v>0.1392</v>
      </c>
      <c r="E339" s="25">
        <f>F339</f>
        <v>0.1392</v>
      </c>
      <c r="F339" s="25">
        <f>ROUND(0.1392,4)</f>
        <v>0.1392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42632</v>
      </c>
      <c r="B341" s="22"/>
      <c r="C341" s="25">
        <f>ROUND(0.0719429791509671,4)</f>
        <v>0.0719</v>
      </c>
      <c r="D341" s="25">
        <f>F341</f>
        <v>0.0429</v>
      </c>
      <c r="E341" s="25">
        <f>F341</f>
        <v>0.0429</v>
      </c>
      <c r="F341" s="25">
        <f>ROUND(0.0429,4)</f>
        <v>0.0429</v>
      </c>
      <c r="G341" s="24"/>
      <c r="H341" s="36"/>
    </row>
    <row r="342" spans="1:8" ht="12.75" customHeight="1">
      <c r="A342" s="22">
        <v>42723</v>
      </c>
      <c r="B342" s="22"/>
      <c r="C342" s="25">
        <f>ROUND(0.0719429791509671,4)</f>
        <v>0.0719</v>
      </c>
      <c r="D342" s="25">
        <f>F342</f>
        <v>0.0419</v>
      </c>
      <c r="E342" s="25">
        <f>F342</f>
        <v>0.0419</v>
      </c>
      <c r="F342" s="25">
        <f>ROUND(0.0419,4)</f>
        <v>0.0419</v>
      </c>
      <c r="G342" s="24"/>
      <c r="H342" s="36"/>
    </row>
    <row r="343" spans="1:8" ht="12.75" customHeight="1">
      <c r="A343" s="22">
        <v>42807</v>
      </c>
      <c r="B343" s="22"/>
      <c r="C343" s="25">
        <f>ROUND(0.0719429791509671,4)</f>
        <v>0.0719</v>
      </c>
      <c r="D343" s="25">
        <f>F343</f>
        <v>0.0415</v>
      </c>
      <c r="E343" s="25">
        <f>F343</f>
        <v>0.0415</v>
      </c>
      <c r="F343" s="25">
        <f>ROUND(0.0415,4)</f>
        <v>0.0415</v>
      </c>
      <c r="G343" s="24"/>
      <c r="H343" s="36"/>
    </row>
    <row r="344" spans="1:8" ht="12.75" customHeight="1">
      <c r="A344" s="22">
        <v>42905</v>
      </c>
      <c r="B344" s="22"/>
      <c r="C344" s="25">
        <f>ROUND(0.0719429791509671,4)</f>
        <v>0.0719</v>
      </c>
      <c r="D344" s="25">
        <f>F344</f>
        <v>0.0411</v>
      </c>
      <c r="E344" s="25">
        <f>F344</f>
        <v>0.0411</v>
      </c>
      <c r="F344" s="25">
        <f>ROUND(0.0411,4)</f>
        <v>0.0411</v>
      </c>
      <c r="G344" s="24"/>
      <c r="H344" s="36"/>
    </row>
    <row r="345" spans="1:8" ht="12.75" customHeight="1">
      <c r="A345" s="22">
        <v>42996</v>
      </c>
      <c r="B345" s="22"/>
      <c r="C345" s="25">
        <f>ROUND(0.0719429791509671,4)</f>
        <v>0.0719</v>
      </c>
      <c r="D345" s="25">
        <f>F345</f>
        <v>0.0405</v>
      </c>
      <c r="E345" s="25">
        <f>F345</f>
        <v>0.0405</v>
      </c>
      <c r="F345" s="25">
        <f>ROUND(0.0405,4)</f>
        <v>0.0405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5">
        <f>ROUND(9.999830575,4)</f>
        <v>9.9998</v>
      </c>
      <c r="D347" s="25">
        <f>F347</f>
        <v>10.0819</v>
      </c>
      <c r="E347" s="25">
        <f>F347</f>
        <v>10.0819</v>
      </c>
      <c r="F347" s="25">
        <f>ROUND(10.0819,4)</f>
        <v>10.0819</v>
      </c>
      <c r="G347" s="24"/>
      <c r="H347" s="36"/>
    </row>
    <row r="348" spans="1:8" ht="12.75" customHeight="1">
      <c r="A348" s="22">
        <v>42723</v>
      </c>
      <c r="B348" s="22"/>
      <c r="C348" s="25">
        <f>ROUND(9.999830575,4)</f>
        <v>9.9998</v>
      </c>
      <c r="D348" s="25">
        <f>F348</f>
        <v>10.2229</v>
      </c>
      <c r="E348" s="25">
        <f>F348</f>
        <v>10.2229</v>
      </c>
      <c r="F348" s="25">
        <f>ROUND(10.2229,4)</f>
        <v>10.2229</v>
      </c>
      <c r="G348" s="24"/>
      <c r="H348" s="36"/>
    </row>
    <row r="349" spans="1:8" ht="12.75" customHeight="1">
      <c r="A349" s="22">
        <v>42807</v>
      </c>
      <c r="B349" s="22"/>
      <c r="C349" s="25">
        <f>ROUND(9.999830575,4)</f>
        <v>9.9998</v>
      </c>
      <c r="D349" s="25">
        <f>F349</f>
        <v>10.3577</v>
      </c>
      <c r="E349" s="25">
        <f>F349</f>
        <v>10.3577</v>
      </c>
      <c r="F349" s="25">
        <f>ROUND(10.3577,4)</f>
        <v>10.3577</v>
      </c>
      <c r="G349" s="24"/>
      <c r="H349" s="36"/>
    </row>
    <row r="350" spans="1:8" ht="12.75" customHeight="1">
      <c r="A350" s="22">
        <v>42905</v>
      </c>
      <c r="B350" s="22"/>
      <c r="C350" s="25">
        <f>ROUND(9.999830575,4)</f>
        <v>9.9998</v>
      </c>
      <c r="D350" s="25">
        <f>F350</f>
        <v>10.5189</v>
      </c>
      <c r="E350" s="25">
        <f>F350</f>
        <v>10.5189</v>
      </c>
      <c r="F350" s="25">
        <f>ROUND(10.5189,4)</f>
        <v>10.5189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5">
        <f>ROUND(10.5489871086556,4)</f>
        <v>10.549</v>
      </c>
      <c r="D352" s="25">
        <f>F352</f>
        <v>10.658</v>
      </c>
      <c r="E352" s="25">
        <f>F352</f>
        <v>10.658</v>
      </c>
      <c r="F352" s="25">
        <f>ROUND(10.658,4)</f>
        <v>10.658</v>
      </c>
      <c r="G352" s="24"/>
      <c r="H352" s="36"/>
    </row>
    <row r="353" spans="1:8" ht="12.75" customHeight="1">
      <c r="A353" s="22">
        <v>42723</v>
      </c>
      <c r="B353" s="22"/>
      <c r="C353" s="25">
        <f>ROUND(10.5489871086556,4)</f>
        <v>10.549</v>
      </c>
      <c r="D353" s="25">
        <f>F353</f>
        <v>10.8397</v>
      </c>
      <c r="E353" s="25">
        <f>F353</f>
        <v>10.8397</v>
      </c>
      <c r="F353" s="25">
        <f>ROUND(10.8397,4)</f>
        <v>10.8397</v>
      </c>
      <c r="G353" s="24"/>
      <c r="H353" s="36"/>
    </row>
    <row r="354" spans="1:8" ht="12.75" customHeight="1">
      <c r="A354" s="22">
        <v>42807</v>
      </c>
      <c r="B354" s="22"/>
      <c r="C354" s="25">
        <f>ROUND(10.5489871086556,4)</f>
        <v>10.549</v>
      </c>
      <c r="D354" s="25">
        <f>F354</f>
        <v>11.0092</v>
      </c>
      <c r="E354" s="25">
        <f>F354</f>
        <v>11.0092</v>
      </c>
      <c r="F354" s="25">
        <f>ROUND(11.0092,4)</f>
        <v>11.0092</v>
      </c>
      <c r="G354" s="24"/>
      <c r="H354" s="36"/>
    </row>
    <row r="355" spans="1:8" ht="12.75" customHeight="1">
      <c r="A355" s="22">
        <v>42905</v>
      </c>
      <c r="B355" s="22"/>
      <c r="C355" s="25">
        <f>ROUND(10.5489871086556,4)</f>
        <v>10.549</v>
      </c>
      <c r="D355" s="25">
        <f>F355</f>
        <v>11.2105</v>
      </c>
      <c r="E355" s="25">
        <f>F355</f>
        <v>11.2105</v>
      </c>
      <c r="F355" s="25">
        <f>ROUND(11.2105,4)</f>
        <v>11.2105</v>
      </c>
      <c r="G355" s="24"/>
      <c r="H355" s="36"/>
    </row>
    <row r="356" spans="1:8" ht="12.75" customHeight="1">
      <c r="A356" s="22" t="s">
        <v>79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ROUND(4.68242160677501,4)</f>
        <v>4.6824</v>
      </c>
      <c r="D357" s="25">
        <f>F357</f>
        <v>4.6678</v>
      </c>
      <c r="E357" s="25">
        <f>F357</f>
        <v>4.6678</v>
      </c>
      <c r="F357" s="25">
        <f>ROUND(4.6678,4)</f>
        <v>4.6678</v>
      </c>
      <c r="G357" s="24"/>
      <c r="H357" s="36"/>
    </row>
    <row r="358" spans="1:8" ht="12.75" customHeight="1">
      <c r="A358" s="22">
        <v>42723</v>
      </c>
      <c r="B358" s="22"/>
      <c r="C358" s="25">
        <f>ROUND(4.68242160677501,4)</f>
        <v>4.6824</v>
      </c>
      <c r="D358" s="25">
        <f>F358</f>
        <v>4.6479</v>
      </c>
      <c r="E358" s="25">
        <f>F358</f>
        <v>4.6479</v>
      </c>
      <c r="F358" s="25">
        <f>ROUND(4.6479,4)</f>
        <v>4.6479</v>
      </c>
      <c r="G358" s="24"/>
      <c r="H358" s="36"/>
    </row>
    <row r="359" spans="1:8" ht="12.75" customHeight="1">
      <c r="A359" s="22">
        <v>42807</v>
      </c>
      <c r="B359" s="22"/>
      <c r="C359" s="25">
        <f>ROUND(4.68242160677501,4)</f>
        <v>4.6824</v>
      </c>
      <c r="D359" s="25">
        <f>F359</f>
        <v>4.63</v>
      </c>
      <c r="E359" s="25">
        <f>F359</f>
        <v>4.63</v>
      </c>
      <c r="F359" s="25">
        <f>ROUND(4.63,4)</f>
        <v>4.63</v>
      </c>
      <c r="G359" s="24"/>
      <c r="H359" s="36"/>
    </row>
    <row r="360" spans="1:8" ht="12.75" customHeight="1">
      <c r="A360" s="22" t="s">
        <v>80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42632</v>
      </c>
      <c r="B361" s="22"/>
      <c r="C361" s="25">
        <f>ROUND(14.32025,4)</f>
        <v>14.3203</v>
      </c>
      <c r="D361" s="25">
        <f>F361</f>
        <v>14.4756</v>
      </c>
      <c r="E361" s="25">
        <f>F361</f>
        <v>14.4756</v>
      </c>
      <c r="F361" s="25">
        <f>ROUND(14.4756,4)</f>
        <v>14.4756</v>
      </c>
      <c r="G361" s="24"/>
      <c r="H361" s="36"/>
    </row>
    <row r="362" spans="1:8" ht="12.75" customHeight="1">
      <c r="A362" s="22">
        <v>42723</v>
      </c>
      <c r="B362" s="22"/>
      <c r="C362" s="25">
        <f>ROUND(14.32025,4)</f>
        <v>14.3203</v>
      </c>
      <c r="D362" s="25">
        <f>F362</f>
        <v>14.7312</v>
      </c>
      <c r="E362" s="25">
        <f>F362</f>
        <v>14.7312</v>
      </c>
      <c r="F362" s="25">
        <f>ROUND(14.7312,4)</f>
        <v>14.7312</v>
      </c>
      <c r="G362" s="24"/>
      <c r="H362" s="36"/>
    </row>
    <row r="363" spans="1:8" ht="12.75" customHeight="1">
      <c r="A363" s="22">
        <v>42807</v>
      </c>
      <c r="B363" s="22"/>
      <c r="C363" s="25">
        <f>ROUND(14.32025,4)</f>
        <v>14.3203</v>
      </c>
      <c r="D363" s="25">
        <f>F363</f>
        <v>14.9704</v>
      </c>
      <c r="E363" s="25">
        <f>F363</f>
        <v>14.9704</v>
      </c>
      <c r="F363" s="25">
        <f>ROUND(14.9704,4)</f>
        <v>14.9704</v>
      </c>
      <c r="G363" s="24"/>
      <c r="H363" s="36"/>
    </row>
    <row r="364" spans="1:8" ht="12.75" customHeight="1">
      <c r="A364" s="22">
        <v>42905</v>
      </c>
      <c r="B364" s="22"/>
      <c r="C364" s="25">
        <f>ROUND(14.32025,4)</f>
        <v>14.3203</v>
      </c>
      <c r="D364" s="25">
        <f>F364</f>
        <v>15.2535</v>
      </c>
      <c r="E364" s="25">
        <f>F364</f>
        <v>15.2535</v>
      </c>
      <c r="F364" s="25">
        <f>ROUND(15.2535,4)</f>
        <v>15.2535</v>
      </c>
      <c r="G364" s="24"/>
      <c r="H364" s="36"/>
    </row>
    <row r="365" spans="1:8" ht="12.75" customHeight="1">
      <c r="A365" s="22">
        <v>42996</v>
      </c>
      <c r="B365" s="22"/>
      <c r="C365" s="25">
        <f>ROUND(14.32025,4)</f>
        <v>14.3203</v>
      </c>
      <c r="D365" s="25">
        <f>F365</f>
        <v>15.3827</v>
      </c>
      <c r="E365" s="25">
        <f>F365</f>
        <v>15.3827</v>
      </c>
      <c r="F365" s="25">
        <f>ROUND(15.3827,4)</f>
        <v>15.3827</v>
      </c>
      <c r="G365" s="24"/>
      <c r="H365" s="36"/>
    </row>
    <row r="366" spans="1:8" ht="12.75" customHeight="1">
      <c r="A366" s="22" t="s">
        <v>81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42632</v>
      </c>
      <c r="B367" s="22"/>
      <c r="C367" s="25">
        <f>ROUND(14.32025,4)</f>
        <v>14.3203</v>
      </c>
      <c r="D367" s="25">
        <f>F367</f>
        <v>14.4756</v>
      </c>
      <c r="E367" s="25">
        <f>F367</f>
        <v>14.4756</v>
      </c>
      <c r="F367" s="25">
        <f>ROUND(14.4756,4)</f>
        <v>14.4756</v>
      </c>
      <c r="G367" s="24"/>
      <c r="H367" s="36"/>
    </row>
    <row r="368" spans="1:8" ht="12.75" customHeight="1">
      <c r="A368" s="22">
        <v>42723</v>
      </c>
      <c r="B368" s="22"/>
      <c r="C368" s="25">
        <f>ROUND(14.32025,4)</f>
        <v>14.3203</v>
      </c>
      <c r="D368" s="25">
        <f>F368</f>
        <v>14.7312</v>
      </c>
      <c r="E368" s="25">
        <f>F368</f>
        <v>14.7312</v>
      </c>
      <c r="F368" s="25">
        <f>ROUND(14.7312,4)</f>
        <v>14.7312</v>
      </c>
      <c r="G368" s="24"/>
      <c r="H368" s="36"/>
    </row>
    <row r="369" spans="1:8" ht="12.75" customHeight="1">
      <c r="A369" s="22">
        <v>42807</v>
      </c>
      <c r="B369" s="22"/>
      <c r="C369" s="25">
        <f>ROUND(14.32025,4)</f>
        <v>14.3203</v>
      </c>
      <c r="D369" s="25">
        <f>F369</f>
        <v>14.9704</v>
      </c>
      <c r="E369" s="25">
        <f>F369</f>
        <v>14.9704</v>
      </c>
      <c r="F369" s="25">
        <f>ROUND(14.9704,4)</f>
        <v>14.9704</v>
      </c>
      <c r="G369" s="24"/>
      <c r="H369" s="36"/>
    </row>
    <row r="370" spans="1:8" ht="12.75" customHeight="1">
      <c r="A370" s="22">
        <v>42905</v>
      </c>
      <c r="B370" s="22"/>
      <c r="C370" s="25">
        <f>ROUND(14.32025,4)</f>
        <v>14.3203</v>
      </c>
      <c r="D370" s="25">
        <f>F370</f>
        <v>15.2535</v>
      </c>
      <c r="E370" s="25">
        <f>F370</f>
        <v>15.2535</v>
      </c>
      <c r="F370" s="25">
        <f>ROUND(15.2535,4)</f>
        <v>15.2535</v>
      </c>
      <c r="G370" s="24"/>
      <c r="H370" s="36"/>
    </row>
    <row r="371" spans="1:8" ht="12.75" customHeight="1">
      <c r="A371" s="22">
        <v>42996</v>
      </c>
      <c r="B371" s="22"/>
      <c r="C371" s="25">
        <f>ROUND(14.32025,4)</f>
        <v>14.3203</v>
      </c>
      <c r="D371" s="25">
        <f>F371</f>
        <v>15.3827</v>
      </c>
      <c r="E371" s="25">
        <f>F371</f>
        <v>15.3827</v>
      </c>
      <c r="F371" s="25">
        <f>ROUND(15.3827,4)</f>
        <v>15.3827</v>
      </c>
      <c r="G371" s="24"/>
      <c r="H371" s="36"/>
    </row>
    <row r="372" spans="1:8" ht="12.75" customHeight="1">
      <c r="A372" s="22">
        <v>43087</v>
      </c>
      <c r="B372" s="22"/>
      <c r="C372" s="25">
        <f>ROUND(14.32025,4)</f>
        <v>14.3203</v>
      </c>
      <c r="D372" s="25">
        <f>F372</f>
        <v>15.4192</v>
      </c>
      <c r="E372" s="25">
        <f>F372</f>
        <v>15.4192</v>
      </c>
      <c r="F372" s="25">
        <f>ROUND(15.4192,4)</f>
        <v>15.4192</v>
      </c>
      <c r="G372" s="24"/>
      <c r="H372" s="36"/>
    </row>
    <row r="373" spans="1:8" ht="12.75" customHeight="1">
      <c r="A373" s="22">
        <v>43178</v>
      </c>
      <c r="B373" s="22"/>
      <c r="C373" s="25">
        <f>ROUND(14.32025,4)</f>
        <v>14.3203</v>
      </c>
      <c r="D373" s="25">
        <f>F373</f>
        <v>15.4557</v>
      </c>
      <c r="E373" s="25">
        <f>F373</f>
        <v>15.4557</v>
      </c>
      <c r="F373" s="25">
        <f>ROUND(15.4557,4)</f>
        <v>15.4557</v>
      </c>
      <c r="G373" s="24"/>
      <c r="H373" s="36"/>
    </row>
    <row r="374" spans="1:8" ht="12.75" customHeight="1">
      <c r="A374" s="22">
        <v>43269</v>
      </c>
      <c r="B374" s="22"/>
      <c r="C374" s="25">
        <f>ROUND(14.32025,4)</f>
        <v>14.3203</v>
      </c>
      <c r="D374" s="25">
        <f>F374</f>
        <v>15.4921</v>
      </c>
      <c r="E374" s="25">
        <f>F374</f>
        <v>15.4921</v>
      </c>
      <c r="F374" s="25">
        <f>ROUND(15.4921,4)</f>
        <v>15.4921</v>
      </c>
      <c r="G374" s="24"/>
      <c r="H374" s="36"/>
    </row>
    <row r="375" spans="1:8" ht="12.75" customHeight="1">
      <c r="A375" s="22">
        <v>43360</v>
      </c>
      <c r="B375" s="22"/>
      <c r="C375" s="25">
        <f>ROUND(14.32025,4)</f>
        <v>14.3203</v>
      </c>
      <c r="D375" s="25">
        <f>F375</f>
        <v>15.8142</v>
      </c>
      <c r="E375" s="25">
        <f>F375</f>
        <v>15.8142</v>
      </c>
      <c r="F375" s="25">
        <f>ROUND(15.8142,4)</f>
        <v>15.8142</v>
      </c>
      <c r="G375" s="24"/>
      <c r="H375" s="36"/>
    </row>
    <row r="376" spans="1:8" ht="12.75" customHeight="1">
      <c r="A376" s="22">
        <v>43448</v>
      </c>
      <c r="B376" s="22"/>
      <c r="C376" s="25">
        <f>ROUND(14.32025,4)</f>
        <v>14.3203</v>
      </c>
      <c r="D376" s="25">
        <f>F376</f>
        <v>16.3238</v>
      </c>
      <c r="E376" s="25">
        <f>F376</f>
        <v>16.3238</v>
      </c>
      <c r="F376" s="25">
        <f>ROUND(16.3238,4)</f>
        <v>16.3238</v>
      </c>
      <c r="G376" s="24"/>
      <c r="H376" s="36"/>
    </row>
    <row r="377" spans="1:8" ht="12.75" customHeight="1">
      <c r="A377" s="22">
        <v>43542</v>
      </c>
      <c r="B377" s="22"/>
      <c r="C377" s="25">
        <f>ROUND(14.32025,4)</f>
        <v>14.3203</v>
      </c>
      <c r="D377" s="25">
        <f>F377</f>
        <v>16.868</v>
      </c>
      <c r="E377" s="25">
        <f>F377</f>
        <v>16.868</v>
      </c>
      <c r="F377" s="25">
        <f>ROUND(16.868,4)</f>
        <v>16.868</v>
      </c>
      <c r="G377" s="24"/>
      <c r="H377" s="36"/>
    </row>
    <row r="378" spans="1:8" ht="12.75" customHeight="1">
      <c r="A378" s="22">
        <v>43630</v>
      </c>
      <c r="B378" s="22"/>
      <c r="C378" s="25">
        <f>ROUND(14.32025,4)</f>
        <v>14.3203</v>
      </c>
      <c r="D378" s="25">
        <f>F378</f>
        <v>17.3776</v>
      </c>
      <c r="E378" s="25">
        <f>F378</f>
        <v>17.3776</v>
      </c>
      <c r="F378" s="25">
        <f>ROUND(17.3776,4)</f>
        <v>17.3776</v>
      </c>
      <c r="G378" s="24"/>
      <c r="H378" s="36"/>
    </row>
    <row r="379" spans="1:8" ht="12.75" customHeight="1">
      <c r="A379" s="22">
        <v>43724</v>
      </c>
      <c r="B379" s="22"/>
      <c r="C379" s="25">
        <f>ROUND(14.32025,4)</f>
        <v>14.3203</v>
      </c>
      <c r="D379" s="25">
        <f>F379</f>
        <v>17.9218</v>
      </c>
      <c r="E379" s="25">
        <f>F379</f>
        <v>17.9218</v>
      </c>
      <c r="F379" s="25">
        <f>ROUND(17.9218,4)</f>
        <v>17.9218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42632</v>
      </c>
      <c r="B381" s="22"/>
      <c r="C381" s="25">
        <f>ROUND(1.54863739591219,4)</f>
        <v>1.5486</v>
      </c>
      <c r="D381" s="25">
        <f>F381</f>
        <v>1.5095</v>
      </c>
      <c r="E381" s="25">
        <f>F381</f>
        <v>1.5095</v>
      </c>
      <c r="F381" s="25">
        <f>ROUND(1.5095,4)</f>
        <v>1.5095</v>
      </c>
      <c r="G381" s="24"/>
      <c r="H381" s="36"/>
    </row>
    <row r="382" spans="1:8" ht="12.75" customHeight="1">
      <c r="A382" s="22">
        <v>42723</v>
      </c>
      <c r="B382" s="22"/>
      <c r="C382" s="25">
        <f>ROUND(1.54863739591219,4)</f>
        <v>1.5486</v>
      </c>
      <c r="D382" s="25">
        <f>F382</f>
        <v>1.4408</v>
      </c>
      <c r="E382" s="25">
        <f>F382</f>
        <v>1.4408</v>
      </c>
      <c r="F382" s="25">
        <f>ROUND(1.4408,4)</f>
        <v>1.4408</v>
      </c>
      <c r="G382" s="24"/>
      <c r="H382" s="36"/>
    </row>
    <row r="383" spans="1:8" ht="12.75" customHeight="1">
      <c r="A383" s="22">
        <v>42807</v>
      </c>
      <c r="B383" s="22"/>
      <c r="C383" s="25">
        <f>ROUND(1.54863739591219,4)</f>
        <v>1.5486</v>
      </c>
      <c r="D383" s="25">
        <f>F383</f>
        <v>1.3858</v>
      </c>
      <c r="E383" s="25">
        <f>F383</f>
        <v>1.3858</v>
      </c>
      <c r="F383" s="25">
        <f>ROUND(1.3858,4)</f>
        <v>1.3858</v>
      </c>
      <c r="G383" s="24"/>
      <c r="H383" s="36"/>
    </row>
    <row r="384" spans="1:8" ht="12.75" customHeight="1">
      <c r="A384" s="22">
        <v>42905</v>
      </c>
      <c r="B384" s="22"/>
      <c r="C384" s="25">
        <f>ROUND(1.54863739591219,4)</f>
        <v>1.5486</v>
      </c>
      <c r="D384" s="25">
        <f>F384</f>
        <v>1.3311</v>
      </c>
      <c r="E384" s="25">
        <f>F384</f>
        <v>1.3311</v>
      </c>
      <c r="F384" s="25">
        <f>ROUND(1.3311,4)</f>
        <v>1.3311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ROUND(565.839,3)</f>
        <v>565.839</v>
      </c>
      <c r="D386" s="27">
        <f>F386</f>
        <v>567.322</v>
      </c>
      <c r="E386" s="27">
        <f>F386</f>
        <v>567.322</v>
      </c>
      <c r="F386" s="27">
        <f>ROUND(567.322,3)</f>
        <v>567.322</v>
      </c>
      <c r="G386" s="24"/>
      <c r="H386" s="36"/>
    </row>
    <row r="387" spans="1:8" ht="12.75" customHeight="1">
      <c r="A387" s="22">
        <v>42677</v>
      </c>
      <c r="B387" s="22"/>
      <c r="C387" s="27">
        <f>ROUND(565.839,3)</f>
        <v>565.839</v>
      </c>
      <c r="D387" s="27">
        <f>F387</f>
        <v>578.14</v>
      </c>
      <c r="E387" s="27">
        <f>F387</f>
        <v>578.14</v>
      </c>
      <c r="F387" s="27">
        <f>ROUND(578.14,3)</f>
        <v>578.14</v>
      </c>
      <c r="G387" s="24"/>
      <c r="H387" s="36"/>
    </row>
    <row r="388" spans="1:8" ht="12.75" customHeight="1">
      <c r="A388" s="22">
        <v>42768</v>
      </c>
      <c r="B388" s="22"/>
      <c r="C388" s="27">
        <f>ROUND(565.839,3)</f>
        <v>565.839</v>
      </c>
      <c r="D388" s="27">
        <f>F388</f>
        <v>589.547</v>
      </c>
      <c r="E388" s="27">
        <f>F388</f>
        <v>589.547</v>
      </c>
      <c r="F388" s="27">
        <f>ROUND(589.547,3)</f>
        <v>589.547</v>
      </c>
      <c r="G388" s="24"/>
      <c r="H388" s="36"/>
    </row>
    <row r="389" spans="1:8" ht="12.75" customHeight="1">
      <c r="A389" s="22">
        <v>42859</v>
      </c>
      <c r="B389" s="22"/>
      <c r="C389" s="27">
        <f>ROUND(565.839,3)</f>
        <v>565.839</v>
      </c>
      <c r="D389" s="27">
        <f>F389</f>
        <v>601.748</v>
      </c>
      <c r="E389" s="27">
        <f>F389</f>
        <v>601.748</v>
      </c>
      <c r="F389" s="27">
        <f>ROUND(601.748,3)</f>
        <v>601.748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ROUND(491.355,3)</f>
        <v>491.355</v>
      </c>
      <c r="D391" s="27">
        <f>F391</f>
        <v>492.643</v>
      </c>
      <c r="E391" s="27">
        <f>F391</f>
        <v>492.643</v>
      </c>
      <c r="F391" s="27">
        <f>ROUND(492.643,3)</f>
        <v>492.643</v>
      </c>
      <c r="G391" s="24"/>
      <c r="H391" s="36"/>
    </row>
    <row r="392" spans="1:8" ht="12.75" customHeight="1">
      <c r="A392" s="22">
        <v>42677</v>
      </c>
      <c r="B392" s="22"/>
      <c r="C392" s="27">
        <f>ROUND(491.355,3)</f>
        <v>491.355</v>
      </c>
      <c r="D392" s="27">
        <f>F392</f>
        <v>502.037</v>
      </c>
      <c r="E392" s="27">
        <f>F392</f>
        <v>502.037</v>
      </c>
      <c r="F392" s="27">
        <f>ROUND(502.037,3)</f>
        <v>502.037</v>
      </c>
      <c r="G392" s="24"/>
      <c r="H392" s="36"/>
    </row>
    <row r="393" spans="1:8" ht="12.75" customHeight="1">
      <c r="A393" s="22">
        <v>42768</v>
      </c>
      <c r="B393" s="22"/>
      <c r="C393" s="27">
        <f>ROUND(491.355,3)</f>
        <v>491.355</v>
      </c>
      <c r="D393" s="27">
        <f>F393</f>
        <v>511.942</v>
      </c>
      <c r="E393" s="27">
        <f>F393</f>
        <v>511.942</v>
      </c>
      <c r="F393" s="27">
        <f>ROUND(511.942,3)</f>
        <v>511.942</v>
      </c>
      <c r="G393" s="24"/>
      <c r="H393" s="36"/>
    </row>
    <row r="394" spans="1:8" ht="12.75" customHeight="1">
      <c r="A394" s="22">
        <v>42859</v>
      </c>
      <c r="B394" s="22"/>
      <c r="C394" s="27">
        <f>ROUND(491.355,3)</f>
        <v>491.355</v>
      </c>
      <c r="D394" s="27">
        <f>F394</f>
        <v>522.537</v>
      </c>
      <c r="E394" s="27">
        <f>F394</f>
        <v>522.537</v>
      </c>
      <c r="F394" s="27">
        <f>ROUND(522.537,3)</f>
        <v>522.537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ROUND(569.345,3)</f>
        <v>569.345</v>
      </c>
      <c r="D396" s="27">
        <f>F396</f>
        <v>570.837</v>
      </c>
      <c r="E396" s="27">
        <f>F396</f>
        <v>570.837</v>
      </c>
      <c r="F396" s="27">
        <f>ROUND(570.837,3)</f>
        <v>570.837</v>
      </c>
      <c r="G396" s="24"/>
      <c r="H396" s="36"/>
    </row>
    <row r="397" spans="1:8" ht="12.75" customHeight="1">
      <c r="A397" s="22">
        <v>42677</v>
      </c>
      <c r="B397" s="22"/>
      <c r="C397" s="27">
        <f>ROUND(569.345,3)</f>
        <v>569.345</v>
      </c>
      <c r="D397" s="27">
        <f>F397</f>
        <v>581.723</v>
      </c>
      <c r="E397" s="27">
        <f>F397</f>
        <v>581.723</v>
      </c>
      <c r="F397" s="27">
        <f>ROUND(581.723,3)</f>
        <v>581.723</v>
      </c>
      <c r="G397" s="24"/>
      <c r="H397" s="36"/>
    </row>
    <row r="398" spans="1:8" ht="12.75" customHeight="1">
      <c r="A398" s="22">
        <v>42768</v>
      </c>
      <c r="B398" s="22"/>
      <c r="C398" s="27">
        <f>ROUND(569.345,3)</f>
        <v>569.345</v>
      </c>
      <c r="D398" s="27">
        <f>F398</f>
        <v>593.2</v>
      </c>
      <c r="E398" s="27">
        <f>F398</f>
        <v>593.2</v>
      </c>
      <c r="F398" s="27">
        <f>ROUND(593.2,3)</f>
        <v>593.2</v>
      </c>
      <c r="G398" s="24"/>
      <c r="H398" s="36"/>
    </row>
    <row r="399" spans="1:8" ht="12.75" customHeight="1">
      <c r="A399" s="22">
        <v>42859</v>
      </c>
      <c r="B399" s="22"/>
      <c r="C399" s="27">
        <f>ROUND(569.345,3)</f>
        <v>569.345</v>
      </c>
      <c r="D399" s="27">
        <f>F399</f>
        <v>605.476</v>
      </c>
      <c r="E399" s="27">
        <f>F399</f>
        <v>605.476</v>
      </c>
      <c r="F399" s="27">
        <f>ROUND(605.476,3)</f>
        <v>605.476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ROUND(517.799,3)</f>
        <v>517.799</v>
      </c>
      <c r="D401" s="27">
        <f>F401</f>
        <v>519.156</v>
      </c>
      <c r="E401" s="27">
        <f>F401</f>
        <v>519.156</v>
      </c>
      <c r="F401" s="27">
        <f>ROUND(519.156,3)</f>
        <v>519.156</v>
      </c>
      <c r="G401" s="24"/>
      <c r="H401" s="36"/>
    </row>
    <row r="402" spans="1:8" ht="12.75" customHeight="1">
      <c r="A402" s="22">
        <v>42677</v>
      </c>
      <c r="B402" s="22"/>
      <c r="C402" s="27">
        <f>ROUND(517.799,3)</f>
        <v>517.799</v>
      </c>
      <c r="D402" s="27">
        <f>F402</f>
        <v>529.056</v>
      </c>
      <c r="E402" s="27">
        <f>F402</f>
        <v>529.056</v>
      </c>
      <c r="F402" s="27">
        <f>ROUND(529.056,3)</f>
        <v>529.056</v>
      </c>
      <c r="G402" s="24"/>
      <c r="H402" s="36"/>
    </row>
    <row r="403" spans="1:8" ht="12.75" customHeight="1">
      <c r="A403" s="22">
        <v>42768</v>
      </c>
      <c r="B403" s="22"/>
      <c r="C403" s="27">
        <f>ROUND(517.799,3)</f>
        <v>517.799</v>
      </c>
      <c r="D403" s="27">
        <f>F403</f>
        <v>539.494</v>
      </c>
      <c r="E403" s="27">
        <f>F403</f>
        <v>539.494</v>
      </c>
      <c r="F403" s="27">
        <f>ROUND(539.494,3)</f>
        <v>539.494</v>
      </c>
      <c r="G403" s="24"/>
      <c r="H403" s="36"/>
    </row>
    <row r="404" spans="1:8" ht="12.75" customHeight="1">
      <c r="A404" s="22">
        <v>42859</v>
      </c>
      <c r="B404" s="22"/>
      <c r="C404" s="27">
        <f>ROUND(517.799,3)</f>
        <v>517.799</v>
      </c>
      <c r="D404" s="27">
        <f>F404</f>
        <v>550.659</v>
      </c>
      <c r="E404" s="27">
        <f>F404</f>
        <v>550.659</v>
      </c>
      <c r="F404" s="27">
        <f>ROUND(550.659,3)</f>
        <v>550.659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ROUND(246.745728043716,3)</f>
        <v>246.746</v>
      </c>
      <c r="D406" s="27">
        <f>F406</f>
        <v>247.395</v>
      </c>
      <c r="E406" s="27">
        <f>F406</f>
        <v>247.395</v>
      </c>
      <c r="F406" s="27">
        <f>ROUND(247.395,3)</f>
        <v>247.395</v>
      </c>
      <c r="G406" s="24"/>
      <c r="H406" s="36"/>
    </row>
    <row r="407" spans="1:8" ht="12.75" customHeight="1">
      <c r="A407" s="22">
        <v>42677</v>
      </c>
      <c r="B407" s="22"/>
      <c r="C407" s="27">
        <f>ROUND(246.745728043716,3)</f>
        <v>246.746</v>
      </c>
      <c r="D407" s="27">
        <f>F407</f>
        <v>252.128</v>
      </c>
      <c r="E407" s="27">
        <f>F407</f>
        <v>252.128</v>
      </c>
      <c r="F407" s="27">
        <f>ROUND(252.128,3)</f>
        <v>252.128</v>
      </c>
      <c r="G407" s="24"/>
      <c r="H407" s="36"/>
    </row>
    <row r="408" spans="1:8" ht="12.75" customHeight="1">
      <c r="A408" s="22">
        <v>42768</v>
      </c>
      <c r="B408" s="22"/>
      <c r="C408" s="27">
        <f>ROUND(246.745728043716,3)</f>
        <v>246.746</v>
      </c>
      <c r="D408" s="27">
        <f>F408</f>
        <v>257.117</v>
      </c>
      <c r="E408" s="27">
        <f>F408</f>
        <v>257.117</v>
      </c>
      <c r="F408" s="27">
        <f>ROUND(257.117,3)</f>
        <v>257.117</v>
      </c>
      <c r="G408" s="24"/>
      <c r="H408" s="36"/>
    </row>
    <row r="409" spans="1:8" ht="12.75" customHeight="1">
      <c r="A409" s="22">
        <v>42859</v>
      </c>
      <c r="B409" s="22"/>
      <c r="C409" s="27">
        <f>ROUND(246.745728043716,3)</f>
        <v>246.746</v>
      </c>
      <c r="D409" s="27">
        <f>F409</f>
        <v>262.453</v>
      </c>
      <c r="E409" s="27">
        <f>F409</f>
        <v>262.453</v>
      </c>
      <c r="F409" s="27">
        <f>ROUND(262.453,3)</f>
        <v>262.453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42586</v>
      </c>
      <c r="B411" s="22"/>
      <c r="C411" s="27">
        <f>ROUND(668.906111467051,3)</f>
        <v>668.906</v>
      </c>
      <c r="D411" s="27">
        <f>F411</f>
        <v>670.693</v>
      </c>
      <c r="E411" s="27">
        <f>F411</f>
        <v>670.693</v>
      </c>
      <c r="F411" s="27">
        <f>ROUND(670.693,3)</f>
        <v>670.693</v>
      </c>
      <c r="G411" s="24"/>
      <c r="H411" s="36"/>
    </row>
    <row r="412" spans="1:8" ht="12.75" customHeight="1">
      <c r="A412" s="22">
        <v>42677</v>
      </c>
      <c r="B412" s="22"/>
      <c r="C412" s="27">
        <f>ROUND(668.906111467051,3)</f>
        <v>668.906</v>
      </c>
      <c r="D412" s="27">
        <f>F412</f>
        <v>683.487</v>
      </c>
      <c r="E412" s="27">
        <f>F412</f>
        <v>683.487</v>
      </c>
      <c r="F412" s="27">
        <f>ROUND(683.487,3)</f>
        <v>683.487</v>
      </c>
      <c r="G412" s="24"/>
      <c r="H412" s="36"/>
    </row>
    <row r="413" spans="1:8" ht="12.75" customHeight="1">
      <c r="A413" s="22">
        <v>42768</v>
      </c>
      <c r="B413" s="22"/>
      <c r="C413" s="27">
        <f>ROUND(668.906111467051,3)</f>
        <v>668.906</v>
      </c>
      <c r="D413" s="27">
        <f>F413</f>
        <v>696.964</v>
      </c>
      <c r="E413" s="27">
        <f>F413</f>
        <v>696.964</v>
      </c>
      <c r="F413" s="27">
        <f>ROUND(696.964,3)</f>
        <v>696.964</v>
      </c>
      <c r="G413" s="24"/>
      <c r="H413" s="36"/>
    </row>
    <row r="414" spans="1:8" ht="12.75" customHeight="1">
      <c r="A414" s="22">
        <v>42859</v>
      </c>
      <c r="B414" s="22"/>
      <c r="C414" s="27">
        <f>ROUND(668.906111467051,3)</f>
        <v>668.906</v>
      </c>
      <c r="D414" s="27">
        <f>F414</f>
        <v>710.841</v>
      </c>
      <c r="E414" s="27">
        <f>F414</f>
        <v>710.841</v>
      </c>
      <c r="F414" s="27">
        <f>ROUND(710.841,3)</f>
        <v>710.841</v>
      </c>
      <c r="G414" s="24"/>
      <c r="H414" s="36"/>
    </row>
    <row r="415" spans="1:8" ht="12.75" customHeight="1">
      <c r="A415" s="22" t="s">
        <v>89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42632</v>
      </c>
      <c r="B416" s="22"/>
      <c r="C416" s="24">
        <f>ROUND(24734.61,2)</f>
        <v>24734.61</v>
      </c>
      <c r="D416" s="24">
        <f>F416</f>
        <v>25018.98</v>
      </c>
      <c r="E416" s="24">
        <f>F416</f>
        <v>25018.98</v>
      </c>
      <c r="F416" s="24">
        <f>ROUND(25018.98,2)</f>
        <v>25018.98</v>
      </c>
      <c r="G416" s="24"/>
      <c r="H416" s="36"/>
    </row>
    <row r="417" spans="1:8" ht="12.75" customHeight="1">
      <c r="A417" s="22">
        <v>42723</v>
      </c>
      <c r="B417" s="22"/>
      <c r="C417" s="24">
        <f>ROUND(24734.61,2)</f>
        <v>24734.61</v>
      </c>
      <c r="D417" s="24">
        <f>F417</f>
        <v>25480.93</v>
      </c>
      <c r="E417" s="24">
        <f>F417</f>
        <v>25480.93</v>
      </c>
      <c r="F417" s="24">
        <f>ROUND(25480.93,2)</f>
        <v>25480.93</v>
      </c>
      <c r="G417" s="24"/>
      <c r="H417" s="36"/>
    </row>
    <row r="418" spans="1:8" ht="12.75" customHeight="1">
      <c r="A418" s="22">
        <v>42807</v>
      </c>
      <c r="B418" s="22"/>
      <c r="C418" s="24">
        <f>ROUND(24734.61,2)</f>
        <v>24734.61</v>
      </c>
      <c r="D418" s="24">
        <f>F418</f>
        <v>25918.91</v>
      </c>
      <c r="E418" s="24">
        <f>F418</f>
        <v>25918.91</v>
      </c>
      <c r="F418" s="24">
        <f>ROUND(25918.91,2)</f>
        <v>25918.91</v>
      </c>
      <c r="G418" s="24"/>
      <c r="H418" s="36"/>
    </row>
    <row r="419" spans="1:8" ht="12.75" customHeight="1">
      <c r="A419" s="22" t="s">
        <v>90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42599</v>
      </c>
      <c r="B420" s="22"/>
      <c r="C420" s="27">
        <f>ROUND(7.218,3)</f>
        <v>7.218</v>
      </c>
      <c r="D420" s="27">
        <f>ROUND(7.39,3)</f>
        <v>7.39</v>
      </c>
      <c r="E420" s="27">
        <f>ROUND(7.29,3)</f>
        <v>7.29</v>
      </c>
      <c r="F420" s="27">
        <f>ROUND(7.34,3)</f>
        <v>7.34</v>
      </c>
      <c r="G420" s="24"/>
      <c r="H420" s="36"/>
    </row>
    <row r="421" spans="1:8" ht="12.75" customHeight="1">
      <c r="A421" s="22">
        <v>42634</v>
      </c>
      <c r="B421" s="22"/>
      <c r="C421" s="27">
        <f>ROUND(7.218,3)</f>
        <v>7.218</v>
      </c>
      <c r="D421" s="27">
        <f>ROUND(7.4,3)</f>
        <v>7.4</v>
      </c>
      <c r="E421" s="27">
        <f>ROUND(7.3,3)</f>
        <v>7.3</v>
      </c>
      <c r="F421" s="27">
        <f>ROUND(7.35,3)</f>
        <v>7.35</v>
      </c>
      <c r="G421" s="24"/>
      <c r="H421" s="36"/>
    </row>
    <row r="422" spans="1:8" ht="12.75" customHeight="1">
      <c r="A422" s="22">
        <v>42662</v>
      </c>
      <c r="B422" s="22"/>
      <c r="C422" s="27">
        <f>ROUND(7.218,3)</f>
        <v>7.218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42690</v>
      </c>
      <c r="B423" s="22"/>
      <c r="C423" s="27">
        <f>ROUND(7.218,3)</f>
        <v>7.218</v>
      </c>
      <c r="D423" s="27">
        <f>ROUND(7.46,3)</f>
        <v>7.46</v>
      </c>
      <c r="E423" s="27">
        <f>ROUND(7.36,3)</f>
        <v>7.36</v>
      </c>
      <c r="F423" s="27">
        <f>ROUND(7.41,3)</f>
        <v>7.41</v>
      </c>
      <c r="G423" s="24"/>
      <c r="H423" s="36"/>
    </row>
    <row r="424" spans="1:8" ht="12.75" customHeight="1">
      <c r="A424" s="22">
        <v>42725</v>
      </c>
      <c r="B424" s="22"/>
      <c r="C424" s="27">
        <f>ROUND(7.218,3)</f>
        <v>7.218</v>
      </c>
      <c r="D424" s="27">
        <f>ROUND(7.5,3)</f>
        <v>7.5</v>
      </c>
      <c r="E424" s="27">
        <f>ROUND(7.4,3)</f>
        <v>7.4</v>
      </c>
      <c r="F424" s="27">
        <f>ROUND(7.45,3)</f>
        <v>7.45</v>
      </c>
      <c r="G424" s="24"/>
      <c r="H424" s="36"/>
    </row>
    <row r="425" spans="1:8" ht="12.75" customHeight="1">
      <c r="A425" s="22">
        <v>42781</v>
      </c>
      <c r="B425" s="22"/>
      <c r="C425" s="27">
        <f>ROUND(7.218,3)</f>
        <v>7.218</v>
      </c>
      <c r="D425" s="27">
        <f>ROUND(7.56,3)</f>
        <v>7.56</v>
      </c>
      <c r="E425" s="27">
        <f>ROUND(7.46,3)</f>
        <v>7.46</v>
      </c>
      <c r="F425" s="27">
        <f>ROUND(7.51,3)</f>
        <v>7.51</v>
      </c>
      <c r="G425" s="24"/>
      <c r="H425" s="36"/>
    </row>
    <row r="426" spans="1:8" ht="12.75" customHeight="1">
      <c r="A426" s="22">
        <v>42809</v>
      </c>
      <c r="B426" s="22"/>
      <c r="C426" s="27">
        <f>ROUND(7.218,3)</f>
        <v>7.218</v>
      </c>
      <c r="D426" s="27">
        <f>ROUND(7.6,3)</f>
        <v>7.6</v>
      </c>
      <c r="E426" s="27">
        <f>ROUND(7.5,3)</f>
        <v>7.5</v>
      </c>
      <c r="F426" s="27">
        <f>ROUND(7.55,3)</f>
        <v>7.55</v>
      </c>
      <c r="G426" s="24"/>
      <c r="H426" s="36"/>
    </row>
    <row r="427" spans="1:8" ht="12.75" customHeight="1">
      <c r="A427" s="22">
        <v>42907</v>
      </c>
      <c r="B427" s="22"/>
      <c r="C427" s="27">
        <f>ROUND(7.218,3)</f>
        <v>7.218</v>
      </c>
      <c r="D427" s="27">
        <f>ROUND(7.66,3)</f>
        <v>7.66</v>
      </c>
      <c r="E427" s="27">
        <f>ROUND(7.56,3)</f>
        <v>7.56</v>
      </c>
      <c r="F427" s="27">
        <f>ROUND(7.61,3)</f>
        <v>7.61</v>
      </c>
      <c r="G427" s="24"/>
      <c r="H427" s="36"/>
    </row>
    <row r="428" spans="1:8" ht="12.75" customHeight="1">
      <c r="A428" s="22">
        <v>42998</v>
      </c>
      <c r="B428" s="22"/>
      <c r="C428" s="27">
        <f>ROUND(7.218,3)</f>
        <v>7.218</v>
      </c>
      <c r="D428" s="27">
        <f>ROUND(7.7,3)</f>
        <v>7.7</v>
      </c>
      <c r="E428" s="27">
        <f>ROUND(7.6,3)</f>
        <v>7.6</v>
      </c>
      <c r="F428" s="27">
        <f>ROUND(7.65,3)</f>
        <v>7.65</v>
      </c>
      <c r="G428" s="24"/>
      <c r="H428" s="36"/>
    </row>
    <row r="429" spans="1:8" ht="12.75" customHeight="1">
      <c r="A429" s="22">
        <v>43089</v>
      </c>
      <c r="B429" s="22"/>
      <c r="C429" s="27">
        <f>ROUND(7.218,3)</f>
        <v>7.218</v>
      </c>
      <c r="D429" s="27">
        <f>ROUND(7.73,3)</f>
        <v>7.73</v>
      </c>
      <c r="E429" s="27">
        <f>ROUND(7.63,3)</f>
        <v>7.63</v>
      </c>
      <c r="F429" s="27">
        <f>ROUND(7.68,3)</f>
        <v>7.68</v>
      </c>
      <c r="G429" s="24"/>
      <c r="H429" s="36"/>
    </row>
    <row r="430" spans="1:8" ht="12.75" customHeight="1">
      <c r="A430" s="22">
        <v>43179</v>
      </c>
      <c r="B430" s="22"/>
      <c r="C430" s="27">
        <f>ROUND(7.218,3)</f>
        <v>7.218</v>
      </c>
      <c r="D430" s="27">
        <f>ROUND(7.76,3)</f>
        <v>7.76</v>
      </c>
      <c r="E430" s="27">
        <f>ROUND(7.66,3)</f>
        <v>7.66</v>
      </c>
      <c r="F430" s="27">
        <f>ROUND(7.71,3)</f>
        <v>7.71</v>
      </c>
      <c r="G430" s="24"/>
      <c r="H430" s="36"/>
    </row>
    <row r="431" spans="1:8" ht="12.75" customHeight="1">
      <c r="A431" s="22">
        <v>43269</v>
      </c>
      <c r="B431" s="22"/>
      <c r="C431" s="27">
        <f>ROUND(7.218,3)</f>
        <v>7.218</v>
      </c>
      <c r="D431" s="27">
        <f>ROUND(7.79,3)</f>
        <v>7.79</v>
      </c>
      <c r="E431" s="27">
        <f>ROUND(7.69,3)</f>
        <v>7.69</v>
      </c>
      <c r="F431" s="27">
        <f>ROUND(7.74,3)</f>
        <v>7.74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42586</v>
      </c>
      <c r="B433" s="22"/>
      <c r="C433" s="27">
        <f>ROUND(515.716,3)</f>
        <v>515.716</v>
      </c>
      <c r="D433" s="27">
        <f>F433</f>
        <v>517.068</v>
      </c>
      <c r="E433" s="27">
        <f>F433</f>
        <v>517.068</v>
      </c>
      <c r="F433" s="27">
        <f>ROUND(517.068,3)</f>
        <v>517.068</v>
      </c>
      <c r="G433" s="24"/>
      <c r="H433" s="36"/>
    </row>
    <row r="434" spans="1:8" ht="12.75" customHeight="1">
      <c r="A434" s="22">
        <v>42677</v>
      </c>
      <c r="B434" s="22"/>
      <c r="C434" s="27">
        <f>ROUND(515.716,3)</f>
        <v>515.716</v>
      </c>
      <c r="D434" s="27">
        <f>F434</f>
        <v>526.928</v>
      </c>
      <c r="E434" s="27">
        <f>F434</f>
        <v>526.928</v>
      </c>
      <c r="F434" s="27">
        <f>ROUND(526.928,3)</f>
        <v>526.928</v>
      </c>
      <c r="G434" s="24"/>
      <c r="H434" s="36"/>
    </row>
    <row r="435" spans="1:8" ht="12.75" customHeight="1">
      <c r="A435" s="22">
        <v>42768</v>
      </c>
      <c r="B435" s="22"/>
      <c r="C435" s="27">
        <f>ROUND(515.716,3)</f>
        <v>515.716</v>
      </c>
      <c r="D435" s="27">
        <f>F435</f>
        <v>537.324</v>
      </c>
      <c r="E435" s="27">
        <f>F435</f>
        <v>537.324</v>
      </c>
      <c r="F435" s="27">
        <f>ROUND(537.324,3)</f>
        <v>537.324</v>
      </c>
      <c r="G435" s="24"/>
      <c r="H435" s="36"/>
    </row>
    <row r="436" spans="1:8" ht="12.75" customHeight="1">
      <c r="A436" s="22">
        <v>42859</v>
      </c>
      <c r="B436" s="22"/>
      <c r="C436" s="27">
        <f>ROUND(515.716,3)</f>
        <v>515.716</v>
      </c>
      <c r="D436" s="27">
        <f>F436</f>
        <v>548.444</v>
      </c>
      <c r="E436" s="27">
        <f>F436</f>
        <v>548.444</v>
      </c>
      <c r="F436" s="27">
        <f>ROUND(548.444,3)</f>
        <v>548.444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42723</v>
      </c>
      <c r="B438" s="22"/>
      <c r="C438" s="26">
        <f>ROUND(99.7796890268749,5)</f>
        <v>99.77969</v>
      </c>
      <c r="D438" s="26">
        <f>F438</f>
        <v>100.06919</v>
      </c>
      <c r="E438" s="26">
        <f>F438</f>
        <v>100.06919</v>
      </c>
      <c r="F438" s="26">
        <f>ROUND(100.069190776447,5)</f>
        <v>100.06919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6">
        <f>ROUND(99.7796890268749,5)</f>
        <v>99.77969</v>
      </c>
      <c r="D440" s="26">
        <f>F440</f>
        <v>100.02972</v>
      </c>
      <c r="E440" s="26">
        <f>F440</f>
        <v>100.02972</v>
      </c>
      <c r="F440" s="26">
        <f>ROUND(100.029719526479,5)</f>
        <v>100.02972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6">
        <f>ROUND(99.7796890268749,5)</f>
        <v>99.77969</v>
      </c>
      <c r="D442" s="26">
        <f>F442</f>
        <v>99.68734</v>
      </c>
      <c r="E442" s="26">
        <f>F442</f>
        <v>99.68734</v>
      </c>
      <c r="F442" s="26">
        <f>ROUND(99.6873420127677,5)</f>
        <v>99.68734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42999</v>
      </c>
      <c r="B444" s="22"/>
      <c r="C444" s="26">
        <f>ROUND(99.7796890268749,5)</f>
        <v>99.77969</v>
      </c>
      <c r="D444" s="26">
        <f>F444</f>
        <v>99.77969</v>
      </c>
      <c r="E444" s="26">
        <f>F444</f>
        <v>99.77969</v>
      </c>
      <c r="F444" s="26">
        <f>ROUND(99.7796890268749,5)</f>
        <v>99.77969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ROUND(99.3048460906414,5)</f>
        <v>99.30485</v>
      </c>
      <c r="D446" s="26">
        <f>F446</f>
        <v>100.1153</v>
      </c>
      <c r="E446" s="26">
        <f>F446</f>
        <v>100.1153</v>
      </c>
      <c r="F446" s="26">
        <f>ROUND(100.115295993799,5)</f>
        <v>100.1153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ROUND(99.3048460906414,5)</f>
        <v>99.30485</v>
      </c>
      <c r="D448" s="26">
        <f>F448</f>
        <v>99.45728</v>
      </c>
      <c r="E448" s="26">
        <f>F448</f>
        <v>99.45728</v>
      </c>
      <c r="F448" s="26">
        <f>ROUND(99.4572773801665,5)</f>
        <v>99.45728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6">
        <f>ROUND(99.3048460906414,5)</f>
        <v>99.30485</v>
      </c>
      <c r="D450" s="26">
        <f>F450</f>
        <v>99.17737</v>
      </c>
      <c r="E450" s="26">
        <f>F450</f>
        <v>99.17737</v>
      </c>
      <c r="F450" s="26">
        <f>ROUND(99.1773730827211,5)</f>
        <v>99.17737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6">
        <f>ROUND(99.3048460906414,5)</f>
        <v>99.30485</v>
      </c>
      <c r="D452" s="26">
        <f>F452</f>
        <v>99.30485</v>
      </c>
      <c r="E452" s="26">
        <f>F452</f>
        <v>99.30485</v>
      </c>
      <c r="F452" s="26">
        <f>ROUND(99.3048460906414,5)</f>
        <v>99.30485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44182</v>
      </c>
      <c r="B454" s="22"/>
      <c r="C454" s="26">
        <f>ROUND(97.5978144288899,5)</f>
        <v>97.59781</v>
      </c>
      <c r="D454" s="26">
        <f>F454</f>
        <v>98.58613</v>
      </c>
      <c r="E454" s="26">
        <f>F454</f>
        <v>98.58613</v>
      </c>
      <c r="F454" s="26">
        <f>ROUND(98.586131727143,5)</f>
        <v>98.58613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44271</v>
      </c>
      <c r="B456" s="22"/>
      <c r="C456" s="26">
        <f>ROUND(97.5978144288899,5)</f>
        <v>97.59781</v>
      </c>
      <c r="D456" s="26">
        <f>F456</f>
        <v>97.96103</v>
      </c>
      <c r="E456" s="26">
        <f>F456</f>
        <v>97.96103</v>
      </c>
      <c r="F456" s="26">
        <f>ROUND(97.961031326925,5)</f>
        <v>97.96103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44362</v>
      </c>
      <c r="B458" s="22"/>
      <c r="C458" s="26">
        <f>ROUND(97.5978144288899,5)</f>
        <v>97.59781</v>
      </c>
      <c r="D458" s="26">
        <f>F458</f>
        <v>97.2965</v>
      </c>
      <c r="E458" s="26">
        <f>F458</f>
        <v>97.2965</v>
      </c>
      <c r="F458" s="26">
        <f>ROUND(97.2965004211882,5)</f>
        <v>97.2965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44460</v>
      </c>
      <c r="B460" s="22"/>
      <c r="C460" s="26">
        <f>ROUND(97.5978144288899,5)</f>
        <v>97.59781</v>
      </c>
      <c r="D460" s="26">
        <f>F460</f>
        <v>97.59781</v>
      </c>
      <c r="E460" s="26">
        <f>F460</f>
        <v>97.59781</v>
      </c>
      <c r="F460" s="26">
        <f>ROUND(97.5978144288899,5)</f>
        <v>97.59781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46008</v>
      </c>
      <c r="B462" s="22"/>
      <c r="C462" s="26">
        <f>ROUND(96.8307176670656,5)</f>
        <v>96.83072</v>
      </c>
      <c r="D462" s="26">
        <f>F462</f>
        <v>98.83824</v>
      </c>
      <c r="E462" s="26">
        <f>F462</f>
        <v>98.83824</v>
      </c>
      <c r="F462" s="26">
        <f>ROUND(98.8382436391288,5)</f>
        <v>98.83824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46097</v>
      </c>
      <c r="B464" s="22"/>
      <c r="C464" s="26">
        <f>ROUND(96.8307176670656,5)</f>
        <v>96.83072</v>
      </c>
      <c r="D464" s="26">
        <f>F464</f>
        <v>95.96038</v>
      </c>
      <c r="E464" s="26">
        <f>F464</f>
        <v>95.96038</v>
      </c>
      <c r="F464" s="26">
        <f>ROUND(95.9603793406523,5)</f>
        <v>95.96038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46188</v>
      </c>
      <c r="B466" s="22"/>
      <c r="C466" s="26">
        <f>ROUND(96.8307176670656,5)</f>
        <v>96.83072</v>
      </c>
      <c r="D466" s="26">
        <f>F466</f>
        <v>94.75318</v>
      </c>
      <c r="E466" s="26">
        <f>F466</f>
        <v>94.75318</v>
      </c>
      <c r="F466" s="26">
        <f>ROUND(94.7531818647463,5)</f>
        <v>94.75318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 thickBot="1">
      <c r="A468" s="32">
        <v>46286</v>
      </c>
      <c r="B468" s="32"/>
      <c r="C468" s="33">
        <f>ROUND(96.8307176670656,5)</f>
        <v>96.83072</v>
      </c>
      <c r="D468" s="33">
        <f>F468</f>
        <v>96.83072</v>
      </c>
      <c r="E468" s="33">
        <f>F468</f>
        <v>96.83072</v>
      </c>
      <c r="F468" s="33">
        <f>ROUND(96.8307176670656,5)</f>
        <v>96.83072</v>
      </c>
      <c r="G468" s="34"/>
      <c r="H468" s="37"/>
    </row>
  </sheetData>
  <sheetProtection/>
  <mergeCells count="467">
    <mergeCell ref="A465:B465"/>
    <mergeCell ref="A466:B466"/>
    <mergeCell ref="A467:B467"/>
    <mergeCell ref="A468:B468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2016-07-22T15:39:47Z</dcterms:modified>
  <cp:category/>
  <cp:version/>
  <cp:contentType/>
  <cp:contentStatus/>
</cp:coreProperties>
</file>