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<sst xmlns="http://schemas.openxmlformats.org/spreadsheetml/2006/main" count="111" uniqueCount="111">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</sst>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ROUND(1.84,5)</f>
        <v>1.84</v>
      </c>
      <c r="D8" s="25">
        <f>F8</f>
        <v>1.84</v>
      </c>
      <c r="E8" s="25">
        <f>F8</f>
        <v>1.84</v>
      </c>
      <c r="F8" s="25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ROUND(1.97,5)</f>
        <v>1.97</v>
      </c>
      <c r="D10" s="25">
        <f>F10</f>
        <v>1.97</v>
      </c>
      <c r="E10" s="25">
        <f>F10</f>
        <v>1.97</v>
      </c>
      <c r="F10" s="25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ROUND(10.205,5)</f>
        <v>10.205</v>
      </c>
      <c r="D14" s="25">
        <f>F14</f>
        <v>10.205</v>
      </c>
      <c r="E14" s="25">
        <f>F14</f>
        <v>10.205</v>
      </c>
      <c r="F14" s="25">
        <f>ROUND(10.205,5)</f>
        <v>10.205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ROUND(8.4,5)</f>
        <v>8.4</v>
      </c>
      <c r="D16" s="25">
        <f>F16</f>
        <v>8.4</v>
      </c>
      <c r="E16" s="25">
        <f>F16</f>
        <v>8.4</v>
      </c>
      <c r="F16" s="25">
        <f>ROUND(8.4,5)</f>
        <v>8.4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ROUND(8.73,3)</f>
        <v>8.73</v>
      </c>
      <c r="D18" s="27">
        <f>F18</f>
        <v>8.73</v>
      </c>
      <c r="E18" s="27">
        <f>F18</f>
        <v>8.73</v>
      </c>
      <c r="F18" s="27">
        <f>ROUND(8.73,3)</f>
        <v>8.73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ROUND(1.9,3)</f>
        <v>1.9</v>
      </c>
      <c r="D22" s="27">
        <f>F22</f>
        <v>1.9</v>
      </c>
      <c r="E22" s="27">
        <f>F22</f>
        <v>1.9</v>
      </c>
      <c r="F22" s="27">
        <f>ROUND(1.9,3)</f>
        <v>1.9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ROUND(7.56,3)</f>
        <v>7.56</v>
      </c>
      <c r="D24" s="27">
        <f>F24</f>
        <v>7.56</v>
      </c>
      <c r="E24" s="27">
        <f>F24</f>
        <v>7.56</v>
      </c>
      <c r="F24" s="27">
        <f>ROUND(7.56,3)</f>
        <v>7.56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ROUND(7.78,3)</f>
        <v>7.78</v>
      </c>
      <c r="D26" s="27">
        <f>F26</f>
        <v>7.78</v>
      </c>
      <c r="E26" s="27">
        <f>F26</f>
        <v>7.78</v>
      </c>
      <c r="F26" s="27">
        <f>ROUND(7.78,3)</f>
        <v>7.78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ROUND(7.985,3)</f>
        <v>7.985</v>
      </c>
      <c r="D28" s="27">
        <f>F28</f>
        <v>7.985</v>
      </c>
      <c r="E28" s="27">
        <f>F28</f>
        <v>7.985</v>
      </c>
      <c r="F28" s="27">
        <f>ROUND(7.985,3)</f>
        <v>7.985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ROUND(8.15,3)</f>
        <v>8.15</v>
      </c>
      <c r="D30" s="27">
        <f>F30</f>
        <v>8.15</v>
      </c>
      <c r="E30" s="27">
        <f>F30</f>
        <v>8.15</v>
      </c>
      <c r="F30" s="27">
        <f>ROUND(8.15,3)</f>
        <v>8.15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ROUND(9.22,3)</f>
        <v>9.22</v>
      </c>
      <c r="D32" s="27">
        <f>F32</f>
        <v>9.22</v>
      </c>
      <c r="E32" s="27">
        <f>F32</f>
        <v>9.22</v>
      </c>
      <c r="F32" s="27">
        <f>ROUND(9.22,3)</f>
        <v>9.22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ROUND(1.81,3)</f>
        <v>1.81</v>
      </c>
      <c r="D38" s="27">
        <f>F38</f>
        <v>1.81</v>
      </c>
      <c r="E38" s="27">
        <f>F38</f>
        <v>1.81</v>
      </c>
      <c r="F38" s="27">
        <f>ROUND(1.81,3)</f>
        <v>1.81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ROUND(9.11,3)</f>
        <v>9.11</v>
      </c>
      <c r="D40" s="27">
        <f>F40</f>
        <v>9.11</v>
      </c>
      <c r="E40" s="27">
        <f>F40</f>
        <v>9.11</v>
      </c>
      <c r="F40" s="27">
        <f>ROUND(9.11,3)</f>
        <v>9.11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128.73972</v>
      </c>
      <c r="E42" s="25">
        <f>F42</f>
        <v>128.73972</v>
      </c>
      <c r="F42" s="25">
        <f>ROUND(128.73972,5)</f>
        <v>128.73972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129.94743</v>
      </c>
      <c r="E43" s="25">
        <f>F43</f>
        <v>129.94743</v>
      </c>
      <c r="F43" s="25">
        <f>ROUND(129.94743,5)</f>
        <v>129.94743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132.56813</v>
      </c>
      <c r="E44" s="25">
        <f>F44</f>
        <v>132.56813</v>
      </c>
      <c r="F44" s="25">
        <f>ROUND(132.56813,5)</f>
        <v>132.56813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134.01789</v>
      </c>
      <c r="E45" s="25">
        <f>F45</f>
        <v>134.01789</v>
      </c>
      <c r="F45" s="25">
        <f>ROUND(134.01789,5)</f>
        <v>134.01789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136.70053</v>
      </c>
      <c r="E46" s="25">
        <f>F46</f>
        <v>136.70053</v>
      </c>
      <c r="F46" s="25">
        <f>ROUND(136.70053,5)</f>
        <v>136.70053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ROUND(9.09,5)</f>
        <v>9.09</v>
      </c>
      <c r="D48" s="25">
        <f>F48</f>
        <v>9.1164</v>
      </c>
      <c r="E48" s="25">
        <f>F48</f>
        <v>9.1164</v>
      </c>
      <c r="F48" s="25">
        <f>ROUND(9.1164,5)</f>
        <v>9.1164</v>
      </c>
      <c r="G48" s="24"/>
      <c r="H48" s="36"/>
    </row>
    <row r="49" spans="1:8" ht="12.75" customHeight="1">
      <c r="A49" s="22">
        <v>42768</v>
      </c>
      <c r="B49" s="22"/>
      <c r="C49" s="25">
        <f>ROUND(9.09,5)</f>
        <v>9.09</v>
      </c>
      <c r="D49" s="25">
        <f>F49</f>
        <v>9.15655</v>
      </c>
      <c r="E49" s="25">
        <f>F49</f>
        <v>9.15655</v>
      </c>
      <c r="F49" s="25">
        <f>ROUND(9.15655,5)</f>
        <v>9.15655</v>
      </c>
      <c r="G49" s="24"/>
      <c r="H49" s="36"/>
    </row>
    <row r="50" spans="1:8" ht="12.75" customHeight="1">
      <c r="A50" s="22">
        <v>42859</v>
      </c>
      <c r="B50" s="22"/>
      <c r="C50" s="25">
        <f>ROUND(9.09,5)</f>
        <v>9.09</v>
      </c>
      <c r="D50" s="25">
        <f>F50</f>
        <v>9.19122</v>
      </c>
      <c r="E50" s="25">
        <f>F50</f>
        <v>9.19122</v>
      </c>
      <c r="F50" s="25">
        <f>ROUND(9.19122,5)</f>
        <v>9.19122</v>
      </c>
      <c r="G50" s="24"/>
      <c r="H50" s="36"/>
    </row>
    <row r="51" spans="1:8" ht="12.75" customHeight="1">
      <c r="A51" s="22">
        <v>42950</v>
      </c>
      <c r="B51" s="22"/>
      <c r="C51" s="25">
        <f>ROUND(9.09,5)</f>
        <v>9.09</v>
      </c>
      <c r="D51" s="25">
        <f>F51</f>
        <v>9.21625</v>
      </c>
      <c r="E51" s="25">
        <f>F51</f>
        <v>9.21625</v>
      </c>
      <c r="F51" s="25">
        <f>ROUND(9.21625,5)</f>
        <v>9.21625</v>
      </c>
      <c r="G51" s="24"/>
      <c r="H51" s="36"/>
    </row>
    <row r="52" spans="1:8" ht="12.75" customHeight="1">
      <c r="A52" s="22">
        <v>43041</v>
      </c>
      <c r="B52" s="22"/>
      <c r="C52" s="25">
        <f>ROUND(9.09,5)</f>
        <v>9.09</v>
      </c>
      <c r="D52" s="25">
        <f>F52</f>
        <v>9.24553</v>
      </c>
      <c r="E52" s="25">
        <f>F52</f>
        <v>9.24553</v>
      </c>
      <c r="F52" s="25">
        <f>ROUND(9.24553,5)</f>
        <v>9.24553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ROUND(9.195,5)</f>
        <v>9.195</v>
      </c>
      <c r="D54" s="25">
        <f>F54</f>
        <v>9.22305</v>
      </c>
      <c r="E54" s="25">
        <f>F54</f>
        <v>9.22305</v>
      </c>
      <c r="F54" s="25">
        <f>ROUND(9.22305,5)</f>
        <v>9.22305</v>
      </c>
      <c r="G54" s="24"/>
      <c r="H54" s="36"/>
    </row>
    <row r="55" spans="1:8" ht="12.75" customHeight="1">
      <c r="A55" s="22">
        <v>42768</v>
      </c>
      <c r="B55" s="22"/>
      <c r="C55" s="25">
        <f>ROUND(9.195,5)</f>
        <v>9.195</v>
      </c>
      <c r="D55" s="25">
        <f>F55</f>
        <v>9.26608</v>
      </c>
      <c r="E55" s="25">
        <f>F55</f>
        <v>9.26608</v>
      </c>
      <c r="F55" s="25">
        <f>ROUND(9.26608,5)</f>
        <v>9.26608</v>
      </c>
      <c r="G55" s="24"/>
      <c r="H55" s="36"/>
    </row>
    <row r="56" spans="1:8" ht="12.75" customHeight="1">
      <c r="A56" s="22">
        <v>42859</v>
      </c>
      <c r="B56" s="22"/>
      <c r="C56" s="25">
        <f>ROUND(9.195,5)</f>
        <v>9.195</v>
      </c>
      <c r="D56" s="25">
        <f>F56</f>
        <v>9.30001</v>
      </c>
      <c r="E56" s="25">
        <f>F56</f>
        <v>9.30001</v>
      </c>
      <c r="F56" s="25">
        <f>ROUND(9.30001,5)</f>
        <v>9.30001</v>
      </c>
      <c r="G56" s="24"/>
      <c r="H56" s="36"/>
    </row>
    <row r="57" spans="1:8" ht="12.75" customHeight="1">
      <c r="A57" s="22">
        <v>42950</v>
      </c>
      <c r="B57" s="22"/>
      <c r="C57" s="25">
        <f>ROUND(9.195,5)</f>
        <v>9.195</v>
      </c>
      <c r="D57" s="25">
        <f>F57</f>
        <v>9.32353</v>
      </c>
      <c r="E57" s="25">
        <f>F57</f>
        <v>9.32353</v>
      </c>
      <c r="F57" s="25">
        <f>ROUND(9.32353,5)</f>
        <v>9.32353</v>
      </c>
      <c r="G57" s="24"/>
      <c r="H57" s="36"/>
    </row>
    <row r="58" spans="1:8" ht="12.75" customHeight="1">
      <c r="A58" s="22">
        <v>43041</v>
      </c>
      <c r="B58" s="22"/>
      <c r="C58" s="25">
        <f>ROUND(9.195,5)</f>
        <v>9.195</v>
      </c>
      <c r="D58" s="25">
        <f>F58</f>
        <v>9.35652</v>
      </c>
      <c r="E58" s="25">
        <f>F58</f>
        <v>9.35652</v>
      </c>
      <c r="F58" s="25">
        <f>ROUND(9.35652,5)</f>
        <v>9.35652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ROUND(107.05581,5)</f>
        <v>107.05581</v>
      </c>
      <c r="D60" s="25">
        <f>F60</f>
        <v>108.24704</v>
      </c>
      <c r="E60" s="25">
        <f>F60</f>
        <v>108.24704</v>
      </c>
      <c r="F60" s="25">
        <f>ROUND(108.24704,5)</f>
        <v>108.24704</v>
      </c>
      <c r="G60" s="24"/>
      <c r="H60" s="36"/>
    </row>
    <row r="61" spans="1:8" ht="12.75" customHeight="1">
      <c r="A61" s="22">
        <v>42768</v>
      </c>
      <c r="B61" s="22"/>
      <c r="C61" s="25">
        <f>ROUND(107.05581,5)</f>
        <v>107.05581</v>
      </c>
      <c r="D61" s="25">
        <f>F61</f>
        <v>110.34071</v>
      </c>
      <c r="E61" s="25">
        <f>F61</f>
        <v>110.34071</v>
      </c>
      <c r="F61" s="25">
        <f>ROUND(110.34071,5)</f>
        <v>110.34071</v>
      </c>
      <c r="G61" s="24"/>
      <c r="H61" s="36"/>
    </row>
    <row r="62" spans="1:8" ht="12.75" customHeight="1">
      <c r="A62" s="22">
        <v>42859</v>
      </c>
      <c r="B62" s="22"/>
      <c r="C62" s="25">
        <f>ROUND(107.05581,5)</f>
        <v>107.05581</v>
      </c>
      <c r="D62" s="25">
        <f>F62</f>
        <v>111.52419</v>
      </c>
      <c r="E62" s="25">
        <f>F62</f>
        <v>111.52419</v>
      </c>
      <c r="F62" s="25">
        <f>ROUND(111.52419,5)</f>
        <v>111.52419</v>
      </c>
      <c r="G62" s="24"/>
      <c r="H62" s="36"/>
    </row>
    <row r="63" spans="1:8" ht="12.75" customHeight="1">
      <c r="A63" s="22">
        <v>42950</v>
      </c>
      <c r="B63" s="22"/>
      <c r="C63" s="25">
        <f>ROUND(107.05581,5)</f>
        <v>107.05581</v>
      </c>
      <c r="D63" s="25">
        <f>F63</f>
        <v>113.86706</v>
      </c>
      <c r="E63" s="25">
        <f>F63</f>
        <v>113.86706</v>
      </c>
      <c r="F63" s="25">
        <f>ROUND(113.86706,5)</f>
        <v>113.86706</v>
      </c>
      <c r="G63" s="24"/>
      <c r="H63" s="36"/>
    </row>
    <row r="64" spans="1:8" ht="12.75" customHeight="1">
      <c r="A64" s="22">
        <v>43041</v>
      </c>
      <c r="B64" s="22"/>
      <c r="C64" s="25">
        <f>ROUND(107.05581,5)</f>
        <v>107.05581</v>
      </c>
      <c r="D64" s="25">
        <f>F64</f>
        <v>115.06338</v>
      </c>
      <c r="E64" s="25">
        <f>F64</f>
        <v>115.06338</v>
      </c>
      <c r="F64" s="25">
        <f>ROUND(115.06338,5)</f>
        <v>115.06338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ROUND(9.325,5)</f>
        <v>9.325</v>
      </c>
      <c r="D66" s="25">
        <f>F66</f>
        <v>9.35117</v>
      </c>
      <c r="E66" s="25">
        <f>F66</f>
        <v>9.35117</v>
      </c>
      <c r="F66" s="25">
        <f>ROUND(9.35117,5)</f>
        <v>9.35117</v>
      </c>
      <c r="G66" s="24"/>
      <c r="H66" s="36"/>
    </row>
    <row r="67" spans="1:8" ht="12.75" customHeight="1">
      <c r="A67" s="22">
        <v>42768</v>
      </c>
      <c r="B67" s="22"/>
      <c r="C67" s="25">
        <f>ROUND(9.325,5)</f>
        <v>9.325</v>
      </c>
      <c r="D67" s="25">
        <f>F67</f>
        <v>9.39159</v>
      </c>
      <c r="E67" s="25">
        <f>F67</f>
        <v>9.39159</v>
      </c>
      <c r="F67" s="25">
        <f>ROUND(9.39159,5)</f>
        <v>9.39159</v>
      </c>
      <c r="G67" s="24"/>
      <c r="H67" s="36"/>
    </row>
    <row r="68" spans="1:8" ht="12.75" customHeight="1">
      <c r="A68" s="22">
        <v>42859</v>
      </c>
      <c r="B68" s="22"/>
      <c r="C68" s="25">
        <f>ROUND(9.325,5)</f>
        <v>9.325</v>
      </c>
      <c r="D68" s="25">
        <f>F68</f>
        <v>9.42719</v>
      </c>
      <c r="E68" s="25">
        <f>F68</f>
        <v>9.42719</v>
      </c>
      <c r="F68" s="25">
        <f>ROUND(9.42719,5)</f>
        <v>9.42719</v>
      </c>
      <c r="G68" s="24"/>
      <c r="H68" s="36"/>
    </row>
    <row r="69" spans="1:8" ht="12.75" customHeight="1">
      <c r="A69" s="22">
        <v>42950</v>
      </c>
      <c r="B69" s="22"/>
      <c r="C69" s="25">
        <f>ROUND(9.325,5)</f>
        <v>9.325</v>
      </c>
      <c r="D69" s="25">
        <f>F69</f>
        <v>9.45474</v>
      </c>
      <c r="E69" s="25">
        <f>F69</f>
        <v>9.45474</v>
      </c>
      <c r="F69" s="25">
        <f>ROUND(9.45474,5)</f>
        <v>9.45474</v>
      </c>
      <c r="G69" s="24"/>
      <c r="H69" s="36"/>
    </row>
    <row r="70" spans="1:8" ht="12.75" customHeight="1">
      <c r="A70" s="22">
        <v>43041</v>
      </c>
      <c r="B70" s="22"/>
      <c r="C70" s="25">
        <f>ROUND(9.325,5)</f>
        <v>9.325</v>
      </c>
      <c r="D70" s="25">
        <f>F70</f>
        <v>9.4856</v>
      </c>
      <c r="E70" s="25">
        <f>F70</f>
        <v>9.4856</v>
      </c>
      <c r="F70" s="25">
        <f>ROUND(9.4856,5)</f>
        <v>9.4856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ROUND(1.84,5)</f>
        <v>1.84</v>
      </c>
      <c r="D72" s="25">
        <f>F72</f>
        <v>136.68186</v>
      </c>
      <c r="E72" s="25">
        <f>F72</f>
        <v>136.68186</v>
      </c>
      <c r="F72" s="25">
        <f>ROUND(136.68186,5)</f>
        <v>136.68186</v>
      </c>
      <c r="G72" s="24"/>
      <c r="H72" s="36"/>
    </row>
    <row r="73" spans="1:8" ht="12.75" customHeight="1">
      <c r="A73" s="22">
        <v>42768</v>
      </c>
      <c r="B73" s="22"/>
      <c r="C73" s="25">
        <f>ROUND(1.84,5)</f>
        <v>1.84</v>
      </c>
      <c r="D73" s="25">
        <f>F73</f>
        <v>137.88289</v>
      </c>
      <c r="E73" s="25">
        <f>F73</f>
        <v>137.88289</v>
      </c>
      <c r="F73" s="25">
        <f>ROUND(137.88289,5)</f>
        <v>137.88289</v>
      </c>
      <c r="G73" s="24"/>
      <c r="H73" s="36"/>
    </row>
    <row r="74" spans="1:8" ht="12.75" customHeight="1">
      <c r="A74" s="22">
        <v>42859</v>
      </c>
      <c r="B74" s="22"/>
      <c r="C74" s="25">
        <f>ROUND(1.84,5)</f>
        <v>1.84</v>
      </c>
      <c r="D74" s="25">
        <f>F74</f>
        <v>140.66366</v>
      </c>
      <c r="E74" s="25">
        <f>F74</f>
        <v>140.66366</v>
      </c>
      <c r="F74" s="25">
        <f>ROUND(140.66366,5)</f>
        <v>140.66366</v>
      </c>
      <c r="G74" s="24"/>
      <c r="H74" s="36"/>
    </row>
    <row r="75" spans="1:8" ht="12.75" customHeight="1">
      <c r="A75" s="22">
        <v>42950</v>
      </c>
      <c r="B75" s="22"/>
      <c r="C75" s="25">
        <f>ROUND(1.84,5)</f>
        <v>1.84</v>
      </c>
      <c r="D75" s="25">
        <f>F75</f>
        <v>142.1164</v>
      </c>
      <c r="E75" s="25">
        <f>F75</f>
        <v>142.1164</v>
      </c>
      <c r="F75" s="25">
        <f>ROUND(142.1164,5)</f>
        <v>142.1164</v>
      </c>
      <c r="G75" s="24"/>
      <c r="H75" s="36"/>
    </row>
    <row r="76" spans="1:8" ht="12.75" customHeight="1">
      <c r="A76" s="22">
        <v>43041</v>
      </c>
      <c r="B76" s="22"/>
      <c r="C76" s="25">
        <f>ROUND(1.84,5)</f>
        <v>1.84</v>
      </c>
      <c r="D76" s="25">
        <f>F76</f>
        <v>144.96121</v>
      </c>
      <c r="E76" s="25">
        <f>F76</f>
        <v>144.96121</v>
      </c>
      <c r="F76" s="25">
        <f>ROUND(144.96121,5)</f>
        <v>144.96121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ROUND(9.345,5)</f>
        <v>9.345</v>
      </c>
      <c r="D78" s="25">
        <f>F78</f>
        <v>9.37067</v>
      </c>
      <c r="E78" s="25">
        <f>F78</f>
        <v>9.37067</v>
      </c>
      <c r="F78" s="25">
        <f>ROUND(9.37067,5)</f>
        <v>9.37067</v>
      </c>
      <c r="G78" s="24"/>
      <c r="H78" s="36"/>
    </row>
    <row r="79" spans="1:8" ht="12.75" customHeight="1">
      <c r="A79" s="22">
        <v>42768</v>
      </c>
      <c r="B79" s="22"/>
      <c r="C79" s="25">
        <f>ROUND(9.345,5)</f>
        <v>9.345</v>
      </c>
      <c r="D79" s="25">
        <f>F79</f>
        <v>9.41033</v>
      </c>
      <c r="E79" s="25">
        <f>F79</f>
        <v>9.41033</v>
      </c>
      <c r="F79" s="25">
        <f>ROUND(9.41033,5)</f>
        <v>9.41033</v>
      </c>
      <c r="G79" s="24"/>
      <c r="H79" s="36"/>
    </row>
    <row r="80" spans="1:8" ht="12.75" customHeight="1">
      <c r="A80" s="22">
        <v>42859</v>
      </c>
      <c r="B80" s="22"/>
      <c r="C80" s="25">
        <f>ROUND(9.345,5)</f>
        <v>9.345</v>
      </c>
      <c r="D80" s="25">
        <f>F80</f>
        <v>9.44528</v>
      </c>
      <c r="E80" s="25">
        <f>F80</f>
        <v>9.44528</v>
      </c>
      <c r="F80" s="25">
        <f>ROUND(9.44528,5)</f>
        <v>9.44528</v>
      </c>
      <c r="G80" s="24"/>
      <c r="H80" s="36"/>
    </row>
    <row r="81" spans="1:8" ht="12.75" customHeight="1">
      <c r="A81" s="22">
        <v>42950</v>
      </c>
      <c r="B81" s="22"/>
      <c r="C81" s="25">
        <f>ROUND(9.345,5)</f>
        <v>9.345</v>
      </c>
      <c r="D81" s="25">
        <f>F81</f>
        <v>9.4724</v>
      </c>
      <c r="E81" s="25">
        <f>F81</f>
        <v>9.4724</v>
      </c>
      <c r="F81" s="25">
        <f>ROUND(9.4724,5)</f>
        <v>9.4724</v>
      </c>
      <c r="G81" s="24"/>
      <c r="H81" s="36"/>
    </row>
    <row r="82" spans="1:8" ht="12.75" customHeight="1">
      <c r="A82" s="22">
        <v>43041</v>
      </c>
      <c r="B82" s="22"/>
      <c r="C82" s="25">
        <f>ROUND(9.345,5)</f>
        <v>9.345</v>
      </c>
      <c r="D82" s="25">
        <f>F82</f>
        <v>9.50267</v>
      </c>
      <c r="E82" s="25">
        <f>F82</f>
        <v>9.50267</v>
      </c>
      <c r="F82" s="25">
        <f>ROUND(9.50267,5)</f>
        <v>9.50267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ROUND(9.365,5)</f>
        <v>9.365</v>
      </c>
      <c r="D84" s="25">
        <f>F84</f>
        <v>9.3899</v>
      </c>
      <c r="E84" s="25">
        <f>F84</f>
        <v>9.3899</v>
      </c>
      <c r="F84" s="25">
        <f>ROUND(9.3899,5)</f>
        <v>9.3899</v>
      </c>
      <c r="G84" s="24"/>
      <c r="H84" s="36"/>
    </row>
    <row r="85" spans="1:8" ht="12.75" customHeight="1">
      <c r="A85" s="22">
        <v>42768</v>
      </c>
      <c r="B85" s="22"/>
      <c r="C85" s="25">
        <f>ROUND(9.365,5)</f>
        <v>9.365</v>
      </c>
      <c r="D85" s="25">
        <f>F85</f>
        <v>9.42837</v>
      </c>
      <c r="E85" s="25">
        <f>F85</f>
        <v>9.42837</v>
      </c>
      <c r="F85" s="25">
        <f>ROUND(9.42837,5)</f>
        <v>9.42837</v>
      </c>
      <c r="G85" s="24"/>
      <c r="H85" s="36"/>
    </row>
    <row r="86" spans="1:8" ht="12.75" customHeight="1">
      <c r="A86" s="22">
        <v>42859</v>
      </c>
      <c r="B86" s="22"/>
      <c r="C86" s="25">
        <f>ROUND(9.365,5)</f>
        <v>9.365</v>
      </c>
      <c r="D86" s="25">
        <f>F86</f>
        <v>9.46226</v>
      </c>
      <c r="E86" s="25">
        <f>F86</f>
        <v>9.46226</v>
      </c>
      <c r="F86" s="25">
        <f>ROUND(9.46226,5)</f>
        <v>9.46226</v>
      </c>
      <c r="G86" s="24"/>
      <c r="H86" s="36"/>
    </row>
    <row r="87" spans="1:8" ht="12.75" customHeight="1">
      <c r="A87" s="22">
        <v>42950</v>
      </c>
      <c r="B87" s="22"/>
      <c r="C87" s="25">
        <f>ROUND(9.365,5)</f>
        <v>9.365</v>
      </c>
      <c r="D87" s="25">
        <f>F87</f>
        <v>9.48862</v>
      </c>
      <c r="E87" s="25">
        <f>F87</f>
        <v>9.48862</v>
      </c>
      <c r="F87" s="25">
        <f>ROUND(9.48862,5)</f>
        <v>9.48862</v>
      </c>
      <c r="G87" s="24"/>
      <c r="H87" s="36"/>
    </row>
    <row r="88" spans="1:8" ht="12.75" customHeight="1">
      <c r="A88" s="22">
        <v>43041</v>
      </c>
      <c r="B88" s="22"/>
      <c r="C88" s="25">
        <f>ROUND(9.365,5)</f>
        <v>9.365</v>
      </c>
      <c r="D88" s="25">
        <f>F88</f>
        <v>9.51793</v>
      </c>
      <c r="E88" s="25">
        <f>F88</f>
        <v>9.51793</v>
      </c>
      <c r="F88" s="25">
        <f>ROUND(9.51793,5)</f>
        <v>9.51793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ROUND(134.46384,5)</f>
        <v>134.46384</v>
      </c>
      <c r="D90" s="25">
        <f>F90</f>
        <v>134.46255</v>
      </c>
      <c r="E90" s="25">
        <f>F90</f>
        <v>134.46255</v>
      </c>
      <c r="F90" s="25">
        <f>ROUND(134.46255,5)</f>
        <v>134.46255</v>
      </c>
      <c r="G90" s="24"/>
      <c r="H90" s="36"/>
    </row>
    <row r="91" spans="1:8" ht="12.75" customHeight="1">
      <c r="A91" s="22">
        <v>42768</v>
      </c>
      <c r="B91" s="22"/>
      <c r="C91" s="25">
        <f>ROUND(134.46384,5)</f>
        <v>134.46384</v>
      </c>
      <c r="D91" s="25">
        <f>F91</f>
        <v>137.06329</v>
      </c>
      <c r="E91" s="25">
        <f>F91</f>
        <v>137.06329</v>
      </c>
      <c r="F91" s="25">
        <f>ROUND(137.06329,5)</f>
        <v>137.06329</v>
      </c>
      <c r="G91" s="24"/>
      <c r="H91" s="36"/>
    </row>
    <row r="92" spans="1:8" ht="12.75" customHeight="1">
      <c r="A92" s="22">
        <v>42859</v>
      </c>
      <c r="B92" s="22"/>
      <c r="C92" s="25">
        <f>ROUND(134.46384,5)</f>
        <v>134.46384</v>
      </c>
      <c r="D92" s="25">
        <f>F92</f>
        <v>138.29564</v>
      </c>
      <c r="E92" s="25">
        <f>F92</f>
        <v>138.29564</v>
      </c>
      <c r="F92" s="25">
        <f>ROUND(138.29564,5)</f>
        <v>138.29564</v>
      </c>
      <c r="G92" s="24"/>
      <c r="H92" s="36"/>
    </row>
    <row r="93" spans="1:8" ht="12.75" customHeight="1">
      <c r="A93" s="22">
        <v>42950</v>
      </c>
      <c r="B93" s="22"/>
      <c r="C93" s="25">
        <f>ROUND(134.46384,5)</f>
        <v>134.46384</v>
      </c>
      <c r="D93" s="25">
        <f>F93</f>
        <v>141.20123</v>
      </c>
      <c r="E93" s="25">
        <f>F93</f>
        <v>141.20123</v>
      </c>
      <c r="F93" s="25">
        <f>ROUND(141.20123,5)</f>
        <v>141.20123</v>
      </c>
      <c r="G93" s="24"/>
      <c r="H93" s="36"/>
    </row>
    <row r="94" spans="1:8" ht="12.75" customHeight="1">
      <c r="A94" s="22">
        <v>43041</v>
      </c>
      <c r="B94" s="22"/>
      <c r="C94" s="25">
        <f>ROUND(134.46384,5)</f>
        <v>134.46384</v>
      </c>
      <c r="D94" s="25">
        <f>F94</f>
        <v>142.43266</v>
      </c>
      <c r="E94" s="25">
        <f>F94</f>
        <v>142.43266</v>
      </c>
      <c r="F94" s="25">
        <f>ROUND(142.43266,5)</f>
        <v>142.43266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ROUND(1.97,5)</f>
        <v>1.97</v>
      </c>
      <c r="D96" s="25">
        <f>F96</f>
        <v>144.41917</v>
      </c>
      <c r="E96" s="25">
        <f>F96</f>
        <v>144.41917</v>
      </c>
      <c r="F96" s="25">
        <f>ROUND(144.41917,5)</f>
        <v>144.41917</v>
      </c>
      <c r="G96" s="24"/>
      <c r="H96" s="36"/>
    </row>
    <row r="97" spans="1:8" ht="12.75" customHeight="1">
      <c r="A97" s="22">
        <v>42768</v>
      </c>
      <c r="B97" s="22"/>
      <c r="C97" s="25">
        <f>ROUND(1.97,5)</f>
        <v>1.97</v>
      </c>
      <c r="D97" s="25">
        <f>F97</f>
        <v>145.60715</v>
      </c>
      <c r="E97" s="25">
        <f>F97</f>
        <v>145.60715</v>
      </c>
      <c r="F97" s="25">
        <f>ROUND(145.60715,5)</f>
        <v>145.60715</v>
      </c>
      <c r="G97" s="24"/>
      <c r="H97" s="36"/>
    </row>
    <row r="98" spans="1:8" ht="12.75" customHeight="1">
      <c r="A98" s="22">
        <v>42859</v>
      </c>
      <c r="B98" s="22"/>
      <c r="C98" s="25">
        <f>ROUND(1.97,5)</f>
        <v>1.97</v>
      </c>
      <c r="D98" s="25">
        <f>F98</f>
        <v>148.54362</v>
      </c>
      <c r="E98" s="25">
        <f>F98</f>
        <v>148.54362</v>
      </c>
      <c r="F98" s="25">
        <f>ROUND(148.54362,5)</f>
        <v>148.54362</v>
      </c>
      <c r="G98" s="24"/>
      <c r="H98" s="36"/>
    </row>
    <row r="99" spans="1:8" ht="12.75" customHeight="1">
      <c r="A99" s="22">
        <v>42950</v>
      </c>
      <c r="B99" s="22"/>
      <c r="C99" s="25">
        <f>ROUND(1.97,5)</f>
        <v>1.97</v>
      </c>
      <c r="D99" s="25">
        <f>F99</f>
        <v>149.99877</v>
      </c>
      <c r="E99" s="25">
        <f>F99</f>
        <v>149.99877</v>
      </c>
      <c r="F99" s="25">
        <f>ROUND(149.99877,5)</f>
        <v>149.99877</v>
      </c>
      <c r="G99" s="24"/>
      <c r="H99" s="36"/>
    </row>
    <row r="100" spans="1:8" ht="12.75" customHeight="1">
      <c r="A100" s="22">
        <v>43041</v>
      </c>
      <c r="B100" s="22"/>
      <c r="C100" s="25">
        <f>ROUND(1.97,5)</f>
        <v>1.97</v>
      </c>
      <c r="D100" s="25">
        <f>F100</f>
        <v>153.00142</v>
      </c>
      <c r="E100" s="25">
        <f>F100</f>
        <v>153.00142</v>
      </c>
      <c r="F100" s="25">
        <f>ROUND(153.00142,5)</f>
        <v>153.00142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130.41172</v>
      </c>
      <c r="E102" s="25">
        <f>F102</f>
        <v>130.41172</v>
      </c>
      <c r="F102" s="25">
        <f>ROUND(130.41172,5)</f>
        <v>130.41172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132.93427</v>
      </c>
      <c r="E103" s="25">
        <f>F103</f>
        <v>132.93427</v>
      </c>
      <c r="F103" s="25">
        <f>ROUND(132.93427,5)</f>
        <v>132.93427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133.92971</v>
      </c>
      <c r="E104" s="25">
        <f>F104</f>
        <v>133.92971</v>
      </c>
      <c r="F104" s="25">
        <f>ROUND(133.92971,5)</f>
        <v>133.92971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136.7438</v>
      </c>
      <c r="E105" s="25">
        <f>F105</f>
        <v>136.7438</v>
      </c>
      <c r="F105" s="25">
        <f>ROUND(136.7438,5)</f>
        <v>136.7438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139.48133</v>
      </c>
      <c r="E106" s="25">
        <f>F106</f>
        <v>139.48133</v>
      </c>
      <c r="F106" s="25">
        <f>ROUND(139.48133,5)</f>
        <v>139.48133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ROUND(10.205,5)</f>
        <v>10.205</v>
      </c>
      <c r="D108" s="25">
        <f>F108</f>
        <v>10.2507</v>
      </c>
      <c r="E108" s="25">
        <f>F108</f>
        <v>10.2507</v>
      </c>
      <c r="F108" s="25">
        <f>ROUND(10.2507,5)</f>
        <v>10.2507</v>
      </c>
      <c r="G108" s="24"/>
      <c r="H108" s="36"/>
    </row>
    <row r="109" spans="1:8" ht="12.75" customHeight="1">
      <c r="A109" s="22">
        <v>42768</v>
      </c>
      <c r="B109" s="22"/>
      <c r="C109" s="25">
        <f>ROUND(10.205,5)</f>
        <v>10.205</v>
      </c>
      <c r="D109" s="25">
        <f>F109</f>
        <v>10.32524</v>
      </c>
      <c r="E109" s="25">
        <f>F109</f>
        <v>10.32524</v>
      </c>
      <c r="F109" s="25">
        <f>ROUND(10.32524,5)</f>
        <v>10.32524</v>
      </c>
      <c r="G109" s="24"/>
      <c r="H109" s="36"/>
    </row>
    <row r="110" spans="1:8" ht="12.75" customHeight="1">
      <c r="A110" s="22">
        <v>42859</v>
      </c>
      <c r="B110" s="22"/>
      <c r="C110" s="25">
        <f>ROUND(10.205,5)</f>
        <v>10.205</v>
      </c>
      <c r="D110" s="25">
        <f>F110</f>
        <v>10.38912</v>
      </c>
      <c r="E110" s="25">
        <f>F110</f>
        <v>10.38912</v>
      </c>
      <c r="F110" s="25">
        <f>ROUND(10.38912,5)</f>
        <v>10.38912</v>
      </c>
      <c r="G110" s="24"/>
      <c r="H110" s="36"/>
    </row>
    <row r="111" spans="1:8" ht="12.75" customHeight="1">
      <c r="A111" s="22">
        <v>42950</v>
      </c>
      <c r="B111" s="22"/>
      <c r="C111" s="25">
        <f>ROUND(10.205,5)</f>
        <v>10.205</v>
      </c>
      <c r="D111" s="25">
        <f>F111</f>
        <v>10.44307</v>
      </c>
      <c r="E111" s="25">
        <f>F111</f>
        <v>10.44307</v>
      </c>
      <c r="F111" s="25">
        <f>ROUND(10.44307,5)</f>
        <v>10.44307</v>
      </c>
      <c r="G111" s="24"/>
      <c r="H111" s="36"/>
    </row>
    <row r="112" spans="1:8" ht="12.75" customHeight="1">
      <c r="A112" s="22">
        <v>43041</v>
      </c>
      <c r="B112" s="22"/>
      <c r="C112" s="25">
        <f>ROUND(10.205,5)</f>
        <v>10.205</v>
      </c>
      <c r="D112" s="25">
        <f>F112</f>
        <v>10.5095</v>
      </c>
      <c r="E112" s="25">
        <f>F112</f>
        <v>10.5095</v>
      </c>
      <c r="F112" s="25">
        <f>ROUND(10.5095,5)</f>
        <v>10.5095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ROUND(10.3,5)</f>
        <v>10.3</v>
      </c>
      <c r="D114" s="25">
        <f>F114</f>
        <v>10.34317</v>
      </c>
      <c r="E114" s="25">
        <f>F114</f>
        <v>10.34317</v>
      </c>
      <c r="F114" s="25">
        <f>ROUND(10.34317,5)</f>
        <v>10.34317</v>
      </c>
      <c r="G114" s="24"/>
      <c r="H114" s="36"/>
    </row>
    <row r="115" spans="1:8" ht="12.75" customHeight="1">
      <c r="A115" s="22">
        <v>42768</v>
      </c>
      <c r="B115" s="22"/>
      <c r="C115" s="25">
        <f>ROUND(10.3,5)</f>
        <v>10.3</v>
      </c>
      <c r="D115" s="25">
        <f>F115</f>
        <v>10.41196</v>
      </c>
      <c r="E115" s="25">
        <f>F115</f>
        <v>10.41196</v>
      </c>
      <c r="F115" s="25">
        <f>ROUND(10.41196,5)</f>
        <v>10.41196</v>
      </c>
      <c r="G115" s="24"/>
      <c r="H115" s="36"/>
    </row>
    <row r="116" spans="1:8" ht="12.75" customHeight="1">
      <c r="A116" s="22">
        <v>42859</v>
      </c>
      <c r="B116" s="22"/>
      <c r="C116" s="25">
        <f>ROUND(10.3,5)</f>
        <v>10.3</v>
      </c>
      <c r="D116" s="25">
        <f>F116</f>
        <v>10.4747</v>
      </c>
      <c r="E116" s="25">
        <f>F116</f>
        <v>10.4747</v>
      </c>
      <c r="F116" s="25">
        <f>ROUND(10.4747,5)</f>
        <v>10.4747</v>
      </c>
      <c r="G116" s="24"/>
      <c r="H116" s="36"/>
    </row>
    <row r="117" spans="1:8" ht="12.75" customHeight="1">
      <c r="A117" s="22">
        <v>42950</v>
      </c>
      <c r="B117" s="22"/>
      <c r="C117" s="25">
        <f>ROUND(10.3,5)</f>
        <v>10.3</v>
      </c>
      <c r="D117" s="25">
        <f>F117</f>
        <v>10.52735</v>
      </c>
      <c r="E117" s="25">
        <f>F117</f>
        <v>10.52735</v>
      </c>
      <c r="F117" s="25">
        <f>ROUND(10.52735,5)</f>
        <v>10.52735</v>
      </c>
      <c r="G117" s="24"/>
      <c r="H117" s="36"/>
    </row>
    <row r="118" spans="1:8" ht="12.75" customHeight="1">
      <c r="A118" s="22">
        <v>43041</v>
      </c>
      <c r="B118" s="22"/>
      <c r="C118" s="25">
        <f>ROUND(10.3,5)</f>
        <v>10.3</v>
      </c>
      <c r="D118" s="25">
        <f>F118</f>
        <v>10.59008</v>
      </c>
      <c r="E118" s="25">
        <f>F118</f>
        <v>10.59008</v>
      </c>
      <c r="F118" s="25">
        <f>ROUND(10.59008,5)</f>
        <v>10.59008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ROUND(152.89977,5)</f>
        <v>152.89977</v>
      </c>
      <c r="D120" s="25">
        <f>F120</f>
        <v>154.60119</v>
      </c>
      <c r="E120" s="25">
        <f>F120</f>
        <v>154.60119</v>
      </c>
      <c r="F120" s="25">
        <f>ROUND(154.60119,5)</f>
        <v>154.60119</v>
      </c>
      <c r="G120" s="24"/>
      <c r="H120" s="36"/>
    </row>
    <row r="121" spans="1:8" ht="12.75" customHeight="1">
      <c r="A121" s="22">
        <v>42768</v>
      </c>
      <c r="B121" s="22"/>
      <c r="C121" s="25">
        <f>ROUND(152.89977,5)</f>
        <v>152.89977</v>
      </c>
      <c r="D121" s="25">
        <f>F121</f>
        <v>154.60119</v>
      </c>
      <c r="E121" s="25">
        <f>F121</f>
        <v>154.60119</v>
      </c>
      <c r="F121" s="25">
        <f>ROUND(154.60119,5)</f>
        <v>154.60119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ROUND(8.4,5)</f>
        <v>8.4</v>
      </c>
      <c r="D123" s="25">
        <f>F123</f>
        <v>8.42588</v>
      </c>
      <c r="E123" s="25">
        <f>F123</f>
        <v>8.42588</v>
      </c>
      <c r="F123" s="25">
        <f>ROUND(8.42588,5)</f>
        <v>8.42588</v>
      </c>
      <c r="G123" s="24"/>
      <c r="H123" s="36"/>
    </row>
    <row r="124" spans="1:8" ht="12.75" customHeight="1">
      <c r="A124" s="22">
        <v>42768</v>
      </c>
      <c r="B124" s="22"/>
      <c r="C124" s="25">
        <f>ROUND(8.4,5)</f>
        <v>8.4</v>
      </c>
      <c r="D124" s="25">
        <f>F124</f>
        <v>8.46202</v>
      </c>
      <c r="E124" s="25">
        <f>F124</f>
        <v>8.46202</v>
      </c>
      <c r="F124" s="25">
        <f>ROUND(8.46202,5)</f>
        <v>8.46202</v>
      </c>
      <c r="G124" s="24"/>
      <c r="H124" s="36"/>
    </row>
    <row r="125" spans="1:8" ht="12.75" customHeight="1">
      <c r="A125" s="22">
        <v>42859</v>
      </c>
      <c r="B125" s="22"/>
      <c r="C125" s="25">
        <f>ROUND(8.4,5)</f>
        <v>8.4</v>
      </c>
      <c r="D125" s="25">
        <f>F125</f>
        <v>8.47682</v>
      </c>
      <c r="E125" s="25">
        <f>F125</f>
        <v>8.47682</v>
      </c>
      <c r="F125" s="25">
        <f>ROUND(8.47682,5)</f>
        <v>8.47682</v>
      </c>
      <c r="G125" s="24"/>
      <c r="H125" s="36"/>
    </row>
    <row r="126" spans="1:8" ht="12.75" customHeight="1">
      <c r="A126" s="22">
        <v>42950</v>
      </c>
      <c r="B126" s="22"/>
      <c r="C126" s="25">
        <f>ROUND(8.4,5)</f>
        <v>8.4</v>
      </c>
      <c r="D126" s="25">
        <f>F126</f>
        <v>8.47174</v>
      </c>
      <c r="E126" s="25">
        <f>F126</f>
        <v>8.47174</v>
      </c>
      <c r="F126" s="25">
        <f>ROUND(8.47174,5)</f>
        <v>8.47174</v>
      </c>
      <c r="G126" s="24"/>
      <c r="H126" s="36"/>
    </row>
    <row r="127" spans="1:8" ht="12.75" customHeight="1">
      <c r="A127" s="22">
        <v>43041</v>
      </c>
      <c r="B127" s="22"/>
      <c r="C127" s="25">
        <f>ROUND(8.4,5)</f>
        <v>8.4</v>
      </c>
      <c r="D127" s="25">
        <f>F127</f>
        <v>8.48666</v>
      </c>
      <c r="E127" s="25">
        <f>F127</f>
        <v>8.48666</v>
      </c>
      <c r="F127" s="25">
        <f>ROUND(8.48666,5)</f>
        <v>8.48666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ROUND(9.255,5)</f>
        <v>9.255</v>
      </c>
      <c r="D129" s="25">
        <f>F129</f>
        <v>9.28347</v>
      </c>
      <c r="E129" s="25">
        <f>F129</f>
        <v>9.28347</v>
      </c>
      <c r="F129" s="25">
        <f>ROUND(9.28347,5)</f>
        <v>9.28347</v>
      </c>
      <c r="G129" s="24"/>
      <c r="H129" s="36"/>
    </row>
    <row r="130" spans="1:8" ht="12.75" customHeight="1">
      <c r="A130" s="22">
        <v>42768</v>
      </c>
      <c r="B130" s="22"/>
      <c r="C130" s="25">
        <f>ROUND(9.255,5)</f>
        <v>9.255</v>
      </c>
      <c r="D130" s="25">
        <f>F130</f>
        <v>9.32766</v>
      </c>
      <c r="E130" s="25">
        <f>F130</f>
        <v>9.32766</v>
      </c>
      <c r="F130" s="25">
        <f>ROUND(9.32766,5)</f>
        <v>9.32766</v>
      </c>
      <c r="G130" s="24"/>
      <c r="H130" s="36"/>
    </row>
    <row r="131" spans="1:8" ht="12.75" customHeight="1">
      <c r="A131" s="22">
        <v>42859</v>
      </c>
      <c r="B131" s="22"/>
      <c r="C131" s="25">
        <f>ROUND(9.255,5)</f>
        <v>9.255</v>
      </c>
      <c r="D131" s="25">
        <f>F131</f>
        <v>9.35982</v>
      </c>
      <c r="E131" s="25">
        <f>F131</f>
        <v>9.35982</v>
      </c>
      <c r="F131" s="25">
        <f>ROUND(9.35982,5)</f>
        <v>9.35982</v>
      </c>
      <c r="G131" s="24"/>
      <c r="H131" s="36"/>
    </row>
    <row r="132" spans="1:8" ht="12.75" customHeight="1">
      <c r="A132" s="22">
        <v>42950</v>
      </c>
      <c r="B132" s="22"/>
      <c r="C132" s="25">
        <f>ROUND(9.255,5)</f>
        <v>9.255</v>
      </c>
      <c r="D132" s="25">
        <f>F132</f>
        <v>9.38239</v>
      </c>
      <c r="E132" s="25">
        <f>F132</f>
        <v>9.38239</v>
      </c>
      <c r="F132" s="25">
        <f>ROUND(9.38239,5)</f>
        <v>9.38239</v>
      </c>
      <c r="G132" s="24"/>
      <c r="H132" s="36"/>
    </row>
    <row r="133" spans="1:8" ht="12.75" customHeight="1">
      <c r="A133" s="22">
        <v>43041</v>
      </c>
      <c r="B133" s="22"/>
      <c r="C133" s="25">
        <f>ROUND(9.255,5)</f>
        <v>9.255</v>
      </c>
      <c r="D133" s="25">
        <f>F133</f>
        <v>9.41608</v>
      </c>
      <c r="E133" s="25">
        <f>F133</f>
        <v>9.41608</v>
      </c>
      <c r="F133" s="25">
        <f>ROUND(9.41608,5)</f>
        <v>9.41608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ROUND(8.73,5)</f>
        <v>8.73</v>
      </c>
      <c r="D135" s="25">
        <f>F135</f>
        <v>8.75555</v>
      </c>
      <c r="E135" s="25">
        <f>F135</f>
        <v>8.75555</v>
      </c>
      <c r="F135" s="25">
        <f>ROUND(8.75555,5)</f>
        <v>8.75555</v>
      </c>
      <c r="G135" s="24"/>
      <c r="H135" s="36"/>
    </row>
    <row r="136" spans="1:8" ht="12.75" customHeight="1">
      <c r="A136" s="22">
        <v>42768</v>
      </c>
      <c r="B136" s="22"/>
      <c r="C136" s="25">
        <f>ROUND(8.73,5)</f>
        <v>8.73</v>
      </c>
      <c r="D136" s="25">
        <f>F136</f>
        <v>8.79287</v>
      </c>
      <c r="E136" s="25">
        <f>F136</f>
        <v>8.79287</v>
      </c>
      <c r="F136" s="25">
        <f>ROUND(8.79287,5)</f>
        <v>8.79287</v>
      </c>
      <c r="G136" s="24"/>
      <c r="H136" s="36"/>
    </row>
    <row r="137" spans="1:8" ht="12.75" customHeight="1">
      <c r="A137" s="22">
        <v>42859</v>
      </c>
      <c r="B137" s="22"/>
      <c r="C137" s="25">
        <f>ROUND(8.73,5)</f>
        <v>8.73</v>
      </c>
      <c r="D137" s="25">
        <f>F137</f>
        <v>8.81961</v>
      </c>
      <c r="E137" s="25">
        <f>F137</f>
        <v>8.81961</v>
      </c>
      <c r="F137" s="25">
        <f>ROUND(8.81961,5)</f>
        <v>8.81961</v>
      </c>
      <c r="G137" s="24"/>
      <c r="H137" s="36"/>
    </row>
    <row r="138" spans="1:8" ht="12.75" customHeight="1">
      <c r="A138" s="22">
        <v>42950</v>
      </c>
      <c r="B138" s="22"/>
      <c r="C138" s="25">
        <f>ROUND(8.73,5)</f>
        <v>8.73</v>
      </c>
      <c r="D138" s="25">
        <f>F138</f>
        <v>8.83259</v>
      </c>
      <c r="E138" s="25">
        <f>F138</f>
        <v>8.83259</v>
      </c>
      <c r="F138" s="25">
        <f>ROUND(8.83259,5)</f>
        <v>8.83259</v>
      </c>
      <c r="G138" s="24"/>
      <c r="H138" s="36"/>
    </row>
    <row r="139" spans="1:8" ht="12.75" customHeight="1">
      <c r="A139" s="22">
        <v>43041</v>
      </c>
      <c r="B139" s="22"/>
      <c r="C139" s="25">
        <f>ROUND(8.73,5)</f>
        <v>8.73</v>
      </c>
      <c r="D139" s="25">
        <f>F139</f>
        <v>8.85583</v>
      </c>
      <c r="E139" s="25">
        <f>F139</f>
        <v>8.85583</v>
      </c>
      <c r="F139" s="25">
        <f>ROUND(8.85583,5)</f>
        <v>8.85583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302.25834</v>
      </c>
      <c r="E141" s="25">
        <f>F141</f>
        <v>302.25834</v>
      </c>
      <c r="F141" s="25">
        <f>ROUND(302.25834,5)</f>
        <v>302.25834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301.41314</v>
      </c>
      <c r="E142" s="25">
        <f>F142</f>
        <v>301.41314</v>
      </c>
      <c r="F142" s="25">
        <f>ROUND(301.41314,5)</f>
        <v>301.41314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307.4921</v>
      </c>
      <c r="E143" s="25">
        <f>F143</f>
        <v>307.4921</v>
      </c>
      <c r="F143" s="25">
        <f>ROUND(307.4921,5)</f>
        <v>307.4921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307.03675</v>
      </c>
      <c r="E144" s="25">
        <f>F144</f>
        <v>307.03675</v>
      </c>
      <c r="F144" s="25">
        <f>ROUND(307.03675,5)</f>
        <v>307.03675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313.18075</v>
      </c>
      <c r="E145" s="25">
        <f>F145</f>
        <v>313.18075</v>
      </c>
      <c r="F145" s="25">
        <f>ROUND(313.18075,5)</f>
        <v>313.18075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ROUND(1.9,5)</f>
        <v>1.9</v>
      </c>
      <c r="D147" s="25">
        <f>F147</f>
        <v>250.94218</v>
      </c>
      <c r="E147" s="25">
        <f>F147</f>
        <v>250.94218</v>
      </c>
      <c r="F147" s="25">
        <f>ROUND(250.94218,5)</f>
        <v>250.94218</v>
      </c>
      <c r="G147" s="24"/>
      <c r="H147" s="36"/>
    </row>
    <row r="148" spans="1:8" ht="12.75" customHeight="1">
      <c r="A148" s="22">
        <v>42768</v>
      </c>
      <c r="B148" s="22"/>
      <c r="C148" s="25">
        <f>ROUND(1.9,5)</f>
        <v>1.9</v>
      </c>
      <c r="D148" s="25">
        <f>F148</f>
        <v>252.24154</v>
      </c>
      <c r="E148" s="25">
        <f>F148</f>
        <v>252.24154</v>
      </c>
      <c r="F148" s="25">
        <f>ROUND(252.24154,5)</f>
        <v>252.24154</v>
      </c>
      <c r="G148" s="24"/>
      <c r="H148" s="36"/>
    </row>
    <row r="149" spans="1:8" ht="12.75" customHeight="1">
      <c r="A149" s="22">
        <v>42859</v>
      </c>
      <c r="B149" s="22"/>
      <c r="C149" s="25">
        <f>ROUND(1.9,5)</f>
        <v>1.9</v>
      </c>
      <c r="D149" s="25">
        <f>F149</f>
        <v>257.32843</v>
      </c>
      <c r="E149" s="25">
        <f>F149</f>
        <v>257.32843</v>
      </c>
      <c r="F149" s="25">
        <f>ROUND(257.32843,5)</f>
        <v>257.32843</v>
      </c>
      <c r="G149" s="24"/>
      <c r="H149" s="36"/>
    </row>
    <row r="150" spans="1:8" ht="12.75" customHeight="1">
      <c r="A150" s="22">
        <v>42950</v>
      </c>
      <c r="B150" s="22"/>
      <c r="C150" s="25">
        <f>ROUND(1.9,5)</f>
        <v>1.9</v>
      </c>
      <c r="D150" s="25">
        <f>F150</f>
        <v>259.06113</v>
      </c>
      <c r="E150" s="25">
        <f>F150</f>
        <v>259.06113</v>
      </c>
      <c r="F150" s="25">
        <f>ROUND(259.06113,5)</f>
        <v>259.06113</v>
      </c>
      <c r="G150" s="24"/>
      <c r="H150" s="36"/>
    </row>
    <row r="151" spans="1:8" ht="12.75" customHeight="1">
      <c r="A151" s="22">
        <v>43041</v>
      </c>
      <c r="B151" s="22"/>
      <c r="C151" s="25">
        <f>ROUND(1.9,5)</f>
        <v>1.9</v>
      </c>
      <c r="D151" s="25">
        <f>F151</f>
        <v>264.24668</v>
      </c>
      <c r="E151" s="25">
        <f>F151</f>
        <v>264.24668</v>
      </c>
      <c r="F151" s="25">
        <f>ROUND(264.24668,5)</f>
        <v>264.24668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ROUND(7.56,5)</f>
        <v>7.56</v>
      </c>
      <c r="D153" s="25">
        <f>F153</f>
        <v>7.56495</v>
      </c>
      <c r="E153" s="25">
        <f>F153</f>
        <v>7.56495</v>
      </c>
      <c r="F153" s="25">
        <f>ROUND(7.56495,5)</f>
        <v>7.56495</v>
      </c>
      <c r="G153" s="24"/>
      <c r="H153" s="36"/>
    </row>
    <row r="154" spans="1:8" ht="12.75" customHeight="1">
      <c r="A154" s="22">
        <v>42768</v>
      </c>
      <c r="B154" s="22"/>
      <c r="C154" s="25">
        <f>ROUND(7.56,5)</f>
        <v>7.56</v>
      </c>
      <c r="D154" s="25">
        <f>F154</f>
        <v>7.48783</v>
      </c>
      <c r="E154" s="25">
        <f>F154</f>
        <v>7.48783</v>
      </c>
      <c r="F154" s="25">
        <f>ROUND(7.48783,5)</f>
        <v>7.48783</v>
      </c>
      <c r="G154" s="24"/>
      <c r="H154" s="36"/>
    </row>
    <row r="155" spans="1:8" ht="12.75" customHeight="1">
      <c r="A155" s="22">
        <v>42859</v>
      </c>
      <c r="B155" s="22"/>
      <c r="C155" s="25">
        <f>ROUND(7.56,5)</f>
        <v>7.56</v>
      </c>
      <c r="D155" s="25">
        <f>F155</f>
        <v>6.91061</v>
      </c>
      <c r="E155" s="25">
        <f>F155</f>
        <v>6.91061</v>
      </c>
      <c r="F155" s="25">
        <f>ROUND(6.91061,5)</f>
        <v>6.91061</v>
      </c>
      <c r="G155" s="24"/>
      <c r="H155" s="36"/>
    </row>
    <row r="156" spans="1:8" ht="12.75" customHeight="1">
      <c r="A156" s="22">
        <v>42950</v>
      </c>
      <c r="B156" s="22"/>
      <c r="C156" s="25">
        <f>ROUND(7.56,5)</f>
        <v>7.56</v>
      </c>
      <c r="D156" s="25">
        <f>F156</f>
        <v>3.25408</v>
      </c>
      <c r="E156" s="25">
        <f>F156</f>
        <v>3.25408</v>
      </c>
      <c r="F156" s="25">
        <f>ROUND(3.25408,5)</f>
        <v>3.25408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ROUND(7.78,5)</f>
        <v>7.78</v>
      </c>
      <c r="D158" s="25">
        <f>F158</f>
        <v>7.79244</v>
      </c>
      <c r="E158" s="25">
        <f>F158</f>
        <v>7.79244</v>
      </c>
      <c r="F158" s="25">
        <f>ROUND(7.79244,5)</f>
        <v>7.79244</v>
      </c>
      <c r="G158" s="24"/>
      <c r="H158" s="36"/>
    </row>
    <row r="159" spans="1:8" ht="12.75" customHeight="1">
      <c r="A159" s="22">
        <v>42768</v>
      </c>
      <c r="B159" s="22"/>
      <c r="C159" s="25">
        <f>ROUND(7.78,5)</f>
        <v>7.78</v>
      </c>
      <c r="D159" s="25">
        <f>F159</f>
        <v>7.79026</v>
      </c>
      <c r="E159" s="25">
        <f>F159</f>
        <v>7.79026</v>
      </c>
      <c r="F159" s="25">
        <f>ROUND(7.79026,5)</f>
        <v>7.79026</v>
      </c>
      <c r="G159" s="24"/>
      <c r="H159" s="36"/>
    </row>
    <row r="160" spans="1:8" ht="12.75" customHeight="1">
      <c r="A160" s="22">
        <v>42859</v>
      </c>
      <c r="B160" s="22"/>
      <c r="C160" s="25">
        <f>ROUND(7.78,5)</f>
        <v>7.78</v>
      </c>
      <c r="D160" s="25">
        <f>F160</f>
        <v>7.73447</v>
      </c>
      <c r="E160" s="25">
        <f>F160</f>
        <v>7.73447</v>
      </c>
      <c r="F160" s="25">
        <f>ROUND(7.73447,5)</f>
        <v>7.73447</v>
      </c>
      <c r="G160" s="24"/>
      <c r="H160" s="36"/>
    </row>
    <row r="161" spans="1:8" ht="12.75" customHeight="1">
      <c r="A161" s="22">
        <v>42950</v>
      </c>
      <c r="B161" s="22"/>
      <c r="C161" s="25">
        <f>ROUND(7.78,5)</f>
        <v>7.78</v>
      </c>
      <c r="D161" s="25">
        <f>F161</f>
        <v>7.58682</v>
      </c>
      <c r="E161" s="25">
        <f>F161</f>
        <v>7.58682</v>
      </c>
      <c r="F161" s="25">
        <f>ROUND(7.58682,5)</f>
        <v>7.58682</v>
      </c>
      <c r="G161" s="24"/>
      <c r="H161" s="36"/>
    </row>
    <row r="162" spans="1:8" ht="12.75" customHeight="1">
      <c r="A162" s="22">
        <v>43041</v>
      </c>
      <c r="B162" s="22"/>
      <c r="C162" s="25">
        <f>ROUND(7.78,5)</f>
        <v>7.78</v>
      </c>
      <c r="D162" s="25">
        <f>F162</f>
        <v>7.42703</v>
      </c>
      <c r="E162" s="25">
        <f>F162</f>
        <v>7.42703</v>
      </c>
      <c r="F162" s="25">
        <f>ROUND(7.42703,5)</f>
        <v>7.42703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ROUND(7.985,5)</f>
        <v>7.985</v>
      </c>
      <c r="D164" s="25">
        <f>F164</f>
        <v>8.00186</v>
      </c>
      <c r="E164" s="25">
        <f>F164</f>
        <v>8.00186</v>
      </c>
      <c r="F164" s="25">
        <f>ROUND(8.00186,5)</f>
        <v>8.00186</v>
      </c>
      <c r="G164" s="24"/>
      <c r="H164" s="36"/>
    </row>
    <row r="165" spans="1:8" ht="12.75" customHeight="1">
      <c r="A165" s="22">
        <v>42768</v>
      </c>
      <c r="B165" s="22"/>
      <c r="C165" s="25">
        <f>ROUND(7.985,5)</f>
        <v>7.985</v>
      </c>
      <c r="D165" s="25">
        <f>F165</f>
        <v>8.01717</v>
      </c>
      <c r="E165" s="25">
        <f>F165</f>
        <v>8.01717</v>
      </c>
      <c r="F165" s="25">
        <f>ROUND(8.01717,5)</f>
        <v>8.01717</v>
      </c>
      <c r="G165" s="24"/>
      <c r="H165" s="36"/>
    </row>
    <row r="166" spans="1:8" ht="12.75" customHeight="1">
      <c r="A166" s="22">
        <v>42859</v>
      </c>
      <c r="B166" s="22"/>
      <c r="C166" s="25">
        <f>ROUND(7.985,5)</f>
        <v>7.985</v>
      </c>
      <c r="D166" s="25">
        <f>F166</f>
        <v>8.0105</v>
      </c>
      <c r="E166" s="25">
        <f>F166</f>
        <v>8.0105</v>
      </c>
      <c r="F166" s="25">
        <f>ROUND(8.0105,5)</f>
        <v>8.0105</v>
      </c>
      <c r="G166" s="24"/>
      <c r="H166" s="36"/>
    </row>
    <row r="167" spans="1:8" ht="12.75" customHeight="1">
      <c r="A167" s="22">
        <v>42950</v>
      </c>
      <c r="B167" s="22"/>
      <c r="C167" s="25">
        <f>ROUND(7.985,5)</f>
        <v>7.985</v>
      </c>
      <c r="D167" s="25">
        <f>F167</f>
        <v>7.95937</v>
      </c>
      <c r="E167" s="25">
        <f>F167</f>
        <v>7.95937</v>
      </c>
      <c r="F167" s="25">
        <f>ROUND(7.95937,5)</f>
        <v>7.95937</v>
      </c>
      <c r="G167" s="24"/>
      <c r="H167" s="36"/>
    </row>
    <row r="168" spans="1:8" ht="12.75" customHeight="1">
      <c r="A168" s="22">
        <v>43041</v>
      </c>
      <c r="B168" s="22"/>
      <c r="C168" s="25">
        <f>ROUND(7.985,5)</f>
        <v>7.985</v>
      </c>
      <c r="D168" s="25">
        <f>F168</f>
        <v>7.91551</v>
      </c>
      <c r="E168" s="25">
        <f>F168</f>
        <v>7.91551</v>
      </c>
      <c r="F168" s="25">
        <f>ROUND(7.91551,5)</f>
        <v>7.91551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ROUND(8.15,5)</f>
        <v>8.15</v>
      </c>
      <c r="D170" s="25">
        <f>F170</f>
        <v>8.17204</v>
      </c>
      <c r="E170" s="25">
        <f>F170</f>
        <v>8.17204</v>
      </c>
      <c r="F170" s="25">
        <f>ROUND(8.17204,5)</f>
        <v>8.17204</v>
      </c>
      <c r="G170" s="24"/>
      <c r="H170" s="36"/>
    </row>
    <row r="171" spans="1:8" ht="12.75" customHeight="1">
      <c r="A171" s="22">
        <v>42768</v>
      </c>
      <c r="B171" s="22"/>
      <c r="C171" s="25">
        <f>ROUND(8.15,5)</f>
        <v>8.15</v>
      </c>
      <c r="D171" s="25">
        <f>F171</f>
        <v>8.19896</v>
      </c>
      <c r="E171" s="25">
        <f>F171</f>
        <v>8.19896</v>
      </c>
      <c r="F171" s="25">
        <f>ROUND(8.19896,5)</f>
        <v>8.19896</v>
      </c>
      <c r="G171" s="24"/>
      <c r="H171" s="36"/>
    </row>
    <row r="172" spans="1:8" ht="12.75" customHeight="1">
      <c r="A172" s="22">
        <v>42859</v>
      </c>
      <c r="B172" s="22"/>
      <c r="C172" s="25">
        <f>ROUND(8.15,5)</f>
        <v>8.15</v>
      </c>
      <c r="D172" s="25">
        <f>F172</f>
        <v>8.20302</v>
      </c>
      <c r="E172" s="25">
        <f>F172</f>
        <v>8.20302</v>
      </c>
      <c r="F172" s="25">
        <f>ROUND(8.20302,5)</f>
        <v>8.20302</v>
      </c>
      <c r="G172" s="24"/>
      <c r="H172" s="36"/>
    </row>
    <row r="173" spans="1:8" ht="12.75" customHeight="1">
      <c r="A173" s="22">
        <v>42950</v>
      </c>
      <c r="B173" s="22"/>
      <c r="C173" s="25">
        <f>ROUND(8.15,5)</f>
        <v>8.15</v>
      </c>
      <c r="D173" s="25">
        <f>F173</f>
        <v>8.17832</v>
      </c>
      <c r="E173" s="25">
        <f>F173</f>
        <v>8.17832</v>
      </c>
      <c r="F173" s="25">
        <f>ROUND(8.17832,5)</f>
        <v>8.17832</v>
      </c>
      <c r="G173" s="24"/>
      <c r="H173" s="36"/>
    </row>
    <row r="174" spans="1:8" ht="12.75" customHeight="1">
      <c r="A174" s="22">
        <v>43041</v>
      </c>
      <c r="B174" s="22"/>
      <c r="C174" s="25">
        <f>ROUND(8.15,5)</f>
        <v>8.15</v>
      </c>
      <c r="D174" s="25">
        <f>F174</f>
        <v>8.1721</v>
      </c>
      <c r="E174" s="25">
        <f>F174</f>
        <v>8.1721</v>
      </c>
      <c r="F174" s="25">
        <f>ROUND(8.1721,5)</f>
        <v>8.1721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ROUND(9.22,5)</f>
        <v>9.22</v>
      </c>
      <c r="D176" s="25">
        <f>F176</f>
        <v>9.24448</v>
      </c>
      <c r="E176" s="25">
        <f>F176</f>
        <v>9.24448</v>
      </c>
      <c r="F176" s="25">
        <f>ROUND(9.24448,5)</f>
        <v>9.24448</v>
      </c>
      <c r="G176" s="24"/>
      <c r="H176" s="36"/>
    </row>
    <row r="177" spans="1:8" ht="12.75" customHeight="1">
      <c r="A177" s="22">
        <v>42768</v>
      </c>
      <c r="B177" s="22"/>
      <c r="C177" s="25">
        <f>ROUND(9.22,5)</f>
        <v>9.22</v>
      </c>
      <c r="D177" s="25">
        <f>F177</f>
        <v>9.28187</v>
      </c>
      <c r="E177" s="25">
        <f>F177</f>
        <v>9.28187</v>
      </c>
      <c r="F177" s="25">
        <f>ROUND(9.28187,5)</f>
        <v>9.28187</v>
      </c>
      <c r="G177" s="24"/>
      <c r="H177" s="36"/>
    </row>
    <row r="178" spans="1:8" ht="12.75" customHeight="1">
      <c r="A178" s="22">
        <v>42859</v>
      </c>
      <c r="B178" s="22"/>
      <c r="C178" s="25">
        <f>ROUND(9.22,5)</f>
        <v>9.22</v>
      </c>
      <c r="D178" s="25">
        <f>F178</f>
        <v>9.31124</v>
      </c>
      <c r="E178" s="25">
        <f>F178</f>
        <v>9.31124</v>
      </c>
      <c r="F178" s="25">
        <f>ROUND(9.31124,5)</f>
        <v>9.31124</v>
      </c>
      <c r="G178" s="24"/>
      <c r="H178" s="36"/>
    </row>
    <row r="179" spans="1:8" ht="12.75" customHeight="1">
      <c r="A179" s="22">
        <v>42950</v>
      </c>
      <c r="B179" s="22"/>
      <c r="C179" s="25">
        <f>ROUND(9.22,5)</f>
        <v>9.22</v>
      </c>
      <c r="D179" s="25">
        <f>F179</f>
        <v>9.33156</v>
      </c>
      <c r="E179" s="25">
        <f>F179</f>
        <v>9.33156</v>
      </c>
      <c r="F179" s="25">
        <f>ROUND(9.33156,5)</f>
        <v>9.33156</v>
      </c>
      <c r="G179" s="24"/>
      <c r="H179" s="36"/>
    </row>
    <row r="180" spans="1:8" ht="12.75" customHeight="1">
      <c r="A180" s="22">
        <v>43041</v>
      </c>
      <c r="B180" s="22"/>
      <c r="C180" s="25">
        <f>ROUND(9.22,5)</f>
        <v>9.22</v>
      </c>
      <c r="D180" s="25">
        <f>F180</f>
        <v>9.35973</v>
      </c>
      <c r="E180" s="25">
        <f>F180</f>
        <v>9.35973</v>
      </c>
      <c r="F180" s="25">
        <f>ROUND(9.35973,5)</f>
        <v>9.35973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186.73513</v>
      </c>
      <c r="E182" s="25">
        <f>F182</f>
        <v>186.73513</v>
      </c>
      <c r="F182" s="25">
        <f>ROUND(186.73513,5)</f>
        <v>186.73513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190.34698</v>
      </c>
      <c r="E183" s="25">
        <f>F183</f>
        <v>190.34698</v>
      </c>
      <c r="F183" s="25">
        <f>ROUND(190.34698,5)</f>
        <v>190.34698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191.86387</v>
      </c>
      <c r="E184" s="25">
        <f>F184</f>
        <v>191.86387</v>
      </c>
      <c r="F184" s="25">
        <f>ROUND(191.86387,5)</f>
        <v>191.86387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195.89483</v>
      </c>
      <c r="E185" s="25">
        <f>F185</f>
        <v>195.89483</v>
      </c>
      <c r="F185" s="25">
        <f>ROUND(195.89483,5)</f>
        <v>195.89483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197.39808</v>
      </c>
      <c r="E186" s="25">
        <f>F186</f>
        <v>197.39808</v>
      </c>
      <c r="F186" s="25">
        <f>ROUND(197.39808,5)</f>
        <v>197.39808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141.76144</v>
      </c>
      <c r="E188" s="25">
        <f>F188</f>
        <v>141.76144</v>
      </c>
      <c r="F188" s="25">
        <f>ROUND(141.76144,5)</f>
        <v>141.76144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ROUND(1.81,5)</f>
        <v>1.81</v>
      </c>
      <c r="D194" s="25">
        <f>F194</f>
        <v>148.13328</v>
      </c>
      <c r="E194" s="25">
        <f>F194</f>
        <v>148.13328</v>
      </c>
      <c r="F194" s="25">
        <f>ROUND(148.13328,5)</f>
        <v>148.13328</v>
      </c>
      <c r="G194" s="24"/>
      <c r="H194" s="36"/>
    </row>
    <row r="195" spans="1:8" ht="12.75" customHeight="1">
      <c r="A195" s="22">
        <v>42768</v>
      </c>
      <c r="B195" s="22"/>
      <c r="C195" s="25">
        <f>ROUND(1.81,5)</f>
        <v>1.81</v>
      </c>
      <c r="D195" s="25">
        <f>F195</f>
        <v>149.04463</v>
      </c>
      <c r="E195" s="25">
        <f>F195</f>
        <v>149.04463</v>
      </c>
      <c r="F195" s="25">
        <f>ROUND(149.04463,5)</f>
        <v>149.04463</v>
      </c>
      <c r="G195" s="24"/>
      <c r="H195" s="36"/>
    </row>
    <row r="196" spans="1:8" ht="12.75" customHeight="1">
      <c r="A196" s="22">
        <v>42859</v>
      </c>
      <c r="B196" s="22"/>
      <c r="C196" s="25">
        <f>ROUND(1.81,5)</f>
        <v>1.81</v>
      </c>
      <c r="D196" s="25">
        <f>F196</f>
        <v>152.05057</v>
      </c>
      <c r="E196" s="25">
        <f>F196</f>
        <v>152.05057</v>
      </c>
      <c r="F196" s="25">
        <f>ROUND(152.05057,5)</f>
        <v>152.05057</v>
      </c>
      <c r="G196" s="24"/>
      <c r="H196" s="36"/>
    </row>
    <row r="197" spans="1:8" ht="12.75" customHeight="1">
      <c r="A197" s="22">
        <v>42950</v>
      </c>
      <c r="B197" s="22"/>
      <c r="C197" s="25">
        <f>ROUND(1.81,5)</f>
        <v>1.81</v>
      </c>
      <c r="D197" s="25">
        <f>F197</f>
        <v>153.21048</v>
      </c>
      <c r="E197" s="25">
        <f>F197</f>
        <v>153.21048</v>
      </c>
      <c r="F197" s="25">
        <f>ROUND(153.21048,5)</f>
        <v>153.21048</v>
      </c>
      <c r="G197" s="24"/>
      <c r="H197" s="36"/>
    </row>
    <row r="198" spans="1:8" ht="12.75" customHeight="1">
      <c r="A198" s="22">
        <v>43041</v>
      </c>
      <c r="B198" s="22"/>
      <c r="C198" s="25">
        <f>ROUND(1.81,5)</f>
        <v>1.81</v>
      </c>
      <c r="D198" s="25">
        <f>F198</f>
        <v>156.27687</v>
      </c>
      <c r="E198" s="25">
        <f>F198</f>
        <v>156.27687</v>
      </c>
      <c r="F198" s="25">
        <f>ROUND(156.27687,5)</f>
        <v>156.27687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ROUND(9.11,5)</f>
        <v>9.11</v>
      </c>
      <c r="D200" s="25">
        <f>F200</f>
        <v>9.13747</v>
      </c>
      <c r="E200" s="25">
        <f>F200</f>
        <v>9.13747</v>
      </c>
      <c r="F200" s="25">
        <f>ROUND(9.13747,5)</f>
        <v>9.13747</v>
      </c>
      <c r="G200" s="24"/>
      <c r="H200" s="36"/>
    </row>
    <row r="201" spans="1:8" ht="12.75" customHeight="1">
      <c r="A201" s="22">
        <v>42768</v>
      </c>
      <c r="B201" s="22"/>
      <c r="C201" s="25">
        <f>ROUND(9.11,5)</f>
        <v>9.11</v>
      </c>
      <c r="D201" s="25">
        <f>F201</f>
        <v>9.17964</v>
      </c>
      <c r="E201" s="25">
        <f>F201</f>
        <v>9.17964</v>
      </c>
      <c r="F201" s="25">
        <f>ROUND(9.17964,5)</f>
        <v>9.17964</v>
      </c>
      <c r="G201" s="24"/>
      <c r="H201" s="36"/>
    </row>
    <row r="202" spans="1:8" ht="12.75" customHeight="1">
      <c r="A202" s="22">
        <v>42859</v>
      </c>
      <c r="B202" s="22"/>
      <c r="C202" s="25">
        <f>ROUND(9.11,5)</f>
        <v>9.11</v>
      </c>
      <c r="D202" s="25">
        <f>F202</f>
        <v>9.20928</v>
      </c>
      <c r="E202" s="25">
        <f>F202</f>
        <v>9.20928</v>
      </c>
      <c r="F202" s="25">
        <f>ROUND(9.20928,5)</f>
        <v>9.20928</v>
      </c>
      <c r="G202" s="24"/>
      <c r="H202" s="36"/>
    </row>
    <row r="203" spans="1:8" ht="12.75" customHeight="1">
      <c r="A203" s="22">
        <v>42950</v>
      </c>
      <c r="B203" s="22"/>
      <c r="C203" s="25">
        <f>ROUND(9.11,5)</f>
        <v>9.11</v>
      </c>
      <c r="D203" s="25">
        <f>F203</f>
        <v>9.22868</v>
      </c>
      <c r="E203" s="25">
        <f>F203</f>
        <v>9.22868</v>
      </c>
      <c r="F203" s="25">
        <f>ROUND(9.22868,5)</f>
        <v>9.22868</v>
      </c>
      <c r="G203" s="24"/>
      <c r="H203" s="36"/>
    </row>
    <row r="204" spans="1:8" ht="12.75" customHeight="1">
      <c r="A204" s="22">
        <v>43041</v>
      </c>
      <c r="B204" s="22"/>
      <c r="C204" s="25">
        <f>ROUND(9.11,5)</f>
        <v>9.11</v>
      </c>
      <c r="D204" s="25">
        <f>F204</f>
        <v>9.25983</v>
      </c>
      <c r="E204" s="25">
        <f>F204</f>
        <v>9.25983</v>
      </c>
      <c r="F204" s="25">
        <f>ROUND(9.25983,5)</f>
        <v>9.25983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ROUND(9.285,5)</f>
        <v>9.285</v>
      </c>
      <c r="D206" s="25">
        <f>F206</f>
        <v>9.31002</v>
      </c>
      <c r="E206" s="25">
        <f>F206</f>
        <v>9.31002</v>
      </c>
      <c r="F206" s="25">
        <f>ROUND(9.31002,5)</f>
        <v>9.31002</v>
      </c>
      <c r="G206" s="24"/>
      <c r="H206" s="36"/>
    </row>
    <row r="207" spans="1:8" ht="12.75" customHeight="1">
      <c r="A207" s="22">
        <v>42768</v>
      </c>
      <c r="B207" s="22"/>
      <c r="C207" s="25">
        <f>ROUND(9.285,5)</f>
        <v>9.285</v>
      </c>
      <c r="D207" s="25">
        <f>F207</f>
        <v>9.34872</v>
      </c>
      <c r="E207" s="25">
        <f>F207</f>
        <v>9.34872</v>
      </c>
      <c r="F207" s="25">
        <f>ROUND(9.34872,5)</f>
        <v>9.34872</v>
      </c>
      <c r="G207" s="24"/>
      <c r="H207" s="36"/>
    </row>
    <row r="208" spans="1:8" ht="12.75" customHeight="1">
      <c r="A208" s="22">
        <v>42859</v>
      </c>
      <c r="B208" s="22"/>
      <c r="C208" s="25">
        <f>ROUND(9.285,5)</f>
        <v>9.285</v>
      </c>
      <c r="D208" s="25">
        <f>F208</f>
        <v>9.37685</v>
      </c>
      <c r="E208" s="25">
        <f>F208</f>
        <v>9.37685</v>
      </c>
      <c r="F208" s="25">
        <f>ROUND(9.37685,5)</f>
        <v>9.37685</v>
      </c>
      <c r="G208" s="24"/>
      <c r="H208" s="36"/>
    </row>
    <row r="209" spans="1:8" ht="12.75" customHeight="1">
      <c r="A209" s="22">
        <v>42950</v>
      </c>
      <c r="B209" s="22"/>
      <c r="C209" s="25">
        <f>ROUND(9.285,5)</f>
        <v>9.285</v>
      </c>
      <c r="D209" s="25">
        <f>F209</f>
        <v>9.39659</v>
      </c>
      <c r="E209" s="25">
        <f>F209</f>
        <v>9.39659</v>
      </c>
      <c r="F209" s="25">
        <f>ROUND(9.39659,5)</f>
        <v>9.39659</v>
      </c>
      <c r="G209" s="24"/>
      <c r="H209" s="36"/>
    </row>
    <row r="210" spans="1:8" ht="12.75" customHeight="1">
      <c r="A210" s="22">
        <v>43041</v>
      </c>
      <c r="B210" s="22"/>
      <c r="C210" s="25">
        <f>ROUND(9.285,5)</f>
        <v>9.285</v>
      </c>
      <c r="D210" s="25">
        <f>F210</f>
        <v>9.42569</v>
      </c>
      <c r="E210" s="25">
        <f>F210</f>
        <v>9.42569</v>
      </c>
      <c r="F210" s="25">
        <f>ROUND(9.42569,5)</f>
        <v>9.42569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ROUND(9.325,5)</f>
        <v>9.325</v>
      </c>
      <c r="D212" s="25">
        <f>F212</f>
        <v>9.35066</v>
      </c>
      <c r="E212" s="25">
        <f>F212</f>
        <v>9.35066</v>
      </c>
      <c r="F212" s="25">
        <f>ROUND(9.35066,5)</f>
        <v>9.35066</v>
      </c>
      <c r="G212" s="24"/>
      <c r="H212" s="36"/>
    </row>
    <row r="213" spans="1:8" ht="12.75" customHeight="1">
      <c r="A213" s="22">
        <v>42768</v>
      </c>
      <c r="B213" s="22"/>
      <c r="C213" s="25">
        <f>ROUND(9.325,5)</f>
        <v>9.325</v>
      </c>
      <c r="D213" s="25">
        <f>F213</f>
        <v>9.39049</v>
      </c>
      <c r="E213" s="25">
        <f>F213</f>
        <v>9.39049</v>
      </c>
      <c r="F213" s="25">
        <f>ROUND(9.39049,5)</f>
        <v>9.39049</v>
      </c>
      <c r="G213" s="24"/>
      <c r="H213" s="36"/>
    </row>
    <row r="214" spans="1:8" ht="12.75" customHeight="1">
      <c r="A214" s="22">
        <v>42859</v>
      </c>
      <c r="B214" s="22"/>
      <c r="C214" s="25">
        <f>ROUND(9.325,5)</f>
        <v>9.325</v>
      </c>
      <c r="D214" s="25">
        <f>F214</f>
        <v>9.4197</v>
      </c>
      <c r="E214" s="25">
        <f>F214</f>
        <v>9.4197</v>
      </c>
      <c r="F214" s="25">
        <f>ROUND(9.4197,5)</f>
        <v>9.4197</v>
      </c>
      <c r="G214" s="24"/>
      <c r="H214" s="36"/>
    </row>
    <row r="215" spans="1:8" ht="12.75" customHeight="1">
      <c r="A215" s="22">
        <v>42950</v>
      </c>
      <c r="B215" s="22"/>
      <c r="C215" s="25">
        <f>ROUND(9.325,5)</f>
        <v>9.325</v>
      </c>
      <c r="D215" s="25">
        <f>F215</f>
        <v>9.44052</v>
      </c>
      <c r="E215" s="25">
        <f>F215</f>
        <v>9.44052</v>
      </c>
      <c r="F215" s="25">
        <f>ROUND(9.44052,5)</f>
        <v>9.44052</v>
      </c>
      <c r="G215" s="24"/>
      <c r="H215" s="36"/>
    </row>
    <row r="216" spans="1:8" ht="12.75" customHeight="1">
      <c r="A216" s="22">
        <v>43041</v>
      </c>
      <c r="B216" s="22"/>
      <c r="C216" s="25">
        <f>ROUND(9.325,5)</f>
        <v>9.325</v>
      </c>
      <c r="D216" s="25">
        <f>F216</f>
        <v>9.47074</v>
      </c>
      <c r="E216" s="25">
        <f>F216</f>
        <v>9.47074</v>
      </c>
      <c r="F216" s="25">
        <f>ROUND(9.47074,5)</f>
        <v>9.47074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ROUND(345.663614794683,4)</f>
        <v>345.6636</v>
      </c>
      <c r="D218" s="26">
        <f>F218</f>
        <v>352.4903</v>
      </c>
      <c r="E218" s="26">
        <f>F218</f>
        <v>352.4903</v>
      </c>
      <c r="F218" s="26">
        <f>ROUND(352.4903,4)</f>
        <v>352.4903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ROUND(16.8965870241411,4)</f>
        <v>16.8966</v>
      </c>
      <c r="D220" s="26">
        <f>F220</f>
        <v>16.9654</v>
      </c>
      <c r="E220" s="26">
        <f>F220</f>
        <v>16.9654</v>
      </c>
      <c r="F220" s="26">
        <f>ROUND(16.9654,4)</f>
        <v>16.9654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ROUND(2.15976433116257,4)</f>
        <v>2.1598</v>
      </c>
      <c r="D222" s="26">
        <f>F222</f>
        <v>2.1748</v>
      </c>
      <c r="E222" s="26">
        <f>F222</f>
        <v>2.1748</v>
      </c>
      <c r="F222" s="26">
        <f>ROUND(2.1748,4)</f>
        <v>2.1748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ROUND(16.194748875,4)</f>
        <v>16.1947</v>
      </c>
      <c r="D224" s="26">
        <f>F224</f>
        <v>16.2526</v>
      </c>
      <c r="E224" s="26">
        <f>F224</f>
        <v>16.2526</v>
      </c>
      <c r="F224" s="26">
        <f>ROUND(16.2526,4)</f>
        <v>16.2526</v>
      </c>
      <c r="G224" s="24"/>
      <c r="H224" s="36"/>
    </row>
    <row r="225" spans="1:8" ht="12.75" customHeight="1">
      <c r="A225" s="22">
        <v>42702</v>
      </c>
      <c r="B225" s="22"/>
      <c r="C225" s="26">
        <f>ROUND(16.194748875,4)</f>
        <v>16.1947</v>
      </c>
      <c r="D225" s="26">
        <f>F225</f>
        <v>16.4798</v>
      </c>
      <c r="E225" s="26">
        <f>F225</f>
        <v>16.4798</v>
      </c>
      <c r="F225" s="26">
        <f>ROUND(16.4798,4)</f>
        <v>16.4798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ROUND(19.204999,4)</f>
        <v>19.205</v>
      </c>
      <c r="D227" s="26">
        <f>F227</f>
        <v>19.2894</v>
      </c>
      <c r="E227" s="26">
        <f>F227</f>
        <v>19.2894</v>
      </c>
      <c r="F227" s="26">
        <f>ROUND(19.2894,4)</f>
        <v>19.2894</v>
      </c>
      <c r="G227" s="24"/>
      <c r="H227" s="36"/>
    </row>
    <row r="228" spans="1:8" ht="12.75" customHeight="1">
      <c r="A228" s="22">
        <v>42670</v>
      </c>
      <c r="B228" s="22"/>
      <c r="C228" s="26">
        <f>ROUND(19.204999,4)</f>
        <v>19.205</v>
      </c>
      <c r="D228" s="26">
        <f>F228</f>
        <v>19.3822</v>
      </c>
      <c r="E228" s="26">
        <f>F228</f>
        <v>19.3822</v>
      </c>
      <c r="F228" s="26">
        <f>ROUND(19.3822,4)</f>
        <v>19.3822</v>
      </c>
      <c r="G228" s="24"/>
      <c r="H228" s="36"/>
    </row>
    <row r="229" spans="1:8" ht="12.75" customHeight="1">
      <c r="A229" s="22">
        <v>42850</v>
      </c>
      <c r="B229" s="22"/>
      <c r="C229" s="26">
        <f>ROUND(19.204999,4)</f>
        <v>19.205</v>
      </c>
      <c r="D229" s="26">
        <f>F229</f>
        <v>20.1454</v>
      </c>
      <c r="E229" s="26">
        <f>F229</f>
        <v>20.1454</v>
      </c>
      <c r="F229" s="26">
        <f>ROUND(20.1454,4)</f>
        <v>20.1454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42626</v>
      </c>
      <c r="B231" s="22"/>
      <c r="C231" s="26">
        <f>ROUND(14.429,4)</f>
        <v>14.429</v>
      </c>
      <c r="D231" s="26">
        <f>F231</f>
        <v>14.4318</v>
      </c>
      <c r="E231" s="26">
        <f>F231</f>
        <v>14.4318</v>
      </c>
      <c r="F231" s="26">
        <f>ROUND(14.4318,4)</f>
        <v>14.4318</v>
      </c>
      <c r="G231" s="24"/>
      <c r="H231" s="36"/>
    </row>
    <row r="232" spans="1:8" ht="12.75" customHeight="1">
      <c r="A232" s="22">
        <v>42628</v>
      </c>
      <c r="B232" s="22"/>
      <c r="C232" s="26">
        <f>ROUND(14.429,4)</f>
        <v>14.429</v>
      </c>
      <c r="D232" s="26">
        <f>F232</f>
        <v>14.4318</v>
      </c>
      <c r="E232" s="26">
        <f>F232</f>
        <v>14.4318</v>
      </c>
      <c r="F232" s="26">
        <f>ROUND(14.4318,4)</f>
        <v>14.4318</v>
      </c>
      <c r="G232" s="24"/>
      <c r="H232" s="36"/>
    </row>
    <row r="233" spans="1:8" ht="12.75" customHeight="1">
      <c r="A233" s="22">
        <v>42635</v>
      </c>
      <c r="B233" s="22"/>
      <c r="C233" s="26">
        <f>ROUND(14.429,4)</f>
        <v>14.429</v>
      </c>
      <c r="D233" s="26">
        <f>F233</f>
        <v>14.4516</v>
      </c>
      <c r="E233" s="26">
        <f>F233</f>
        <v>14.4516</v>
      </c>
      <c r="F233" s="26">
        <f>ROUND(14.4516,4)</f>
        <v>14.4516</v>
      </c>
      <c r="G233" s="24"/>
      <c r="H233" s="36"/>
    </row>
    <row r="234" spans="1:8" ht="12.75" customHeight="1">
      <c r="A234" s="22">
        <v>42640</v>
      </c>
      <c r="B234" s="22"/>
      <c r="C234" s="26">
        <f>ROUND(14.429,4)</f>
        <v>14.429</v>
      </c>
      <c r="D234" s="26">
        <f>F234</f>
        <v>14.4658</v>
      </c>
      <c r="E234" s="26">
        <f>F234</f>
        <v>14.4658</v>
      </c>
      <c r="F234" s="26">
        <f>ROUND(14.4658,4)</f>
        <v>14.4658</v>
      </c>
      <c r="G234" s="24"/>
      <c r="H234" s="36"/>
    </row>
    <row r="235" spans="1:8" ht="12.75" customHeight="1">
      <c r="A235" s="22">
        <v>42641</v>
      </c>
      <c r="B235" s="22"/>
      <c r="C235" s="26">
        <f>ROUND(14.429,4)</f>
        <v>14.429</v>
      </c>
      <c r="D235" s="26">
        <f>F235</f>
        <v>14.4686</v>
      </c>
      <c r="E235" s="26">
        <f>F235</f>
        <v>14.4686</v>
      </c>
      <c r="F235" s="26">
        <f>ROUND(14.4686,4)</f>
        <v>14.4686</v>
      </c>
      <c r="G235" s="24"/>
      <c r="H235" s="36"/>
    </row>
    <row r="236" spans="1:8" ht="12.75" customHeight="1">
      <c r="A236" s="22">
        <v>42642</v>
      </c>
      <c r="B236" s="22"/>
      <c r="C236" s="26">
        <f>ROUND(14.429,4)</f>
        <v>14.429</v>
      </c>
      <c r="D236" s="26">
        <f>F236</f>
        <v>14.4715</v>
      </c>
      <c r="E236" s="26">
        <f>F236</f>
        <v>14.4715</v>
      </c>
      <c r="F236" s="26">
        <f>ROUND(14.4715,4)</f>
        <v>14.4715</v>
      </c>
      <c r="G236" s="24"/>
      <c r="H236" s="36"/>
    </row>
    <row r="237" spans="1:8" ht="12.75" customHeight="1">
      <c r="A237" s="22">
        <v>42643</v>
      </c>
      <c r="B237" s="22"/>
      <c r="C237" s="26">
        <f>ROUND(14.429,4)</f>
        <v>14.429</v>
      </c>
      <c r="D237" s="26">
        <f>F237</f>
        <v>14.4743</v>
      </c>
      <c r="E237" s="26">
        <f>F237</f>
        <v>14.4743</v>
      </c>
      <c r="F237" s="26">
        <f>ROUND(14.4743,4)</f>
        <v>14.4743</v>
      </c>
      <c r="G237" s="24"/>
      <c r="H237" s="36"/>
    </row>
    <row r="238" spans="1:8" ht="12.75" customHeight="1">
      <c r="A238" s="22">
        <v>42646</v>
      </c>
      <c r="B238" s="22"/>
      <c r="C238" s="26">
        <f>ROUND(14.429,4)</f>
        <v>14.429</v>
      </c>
      <c r="D238" s="26">
        <f>F238</f>
        <v>14.4828</v>
      </c>
      <c r="E238" s="26">
        <f>F238</f>
        <v>14.4828</v>
      </c>
      <c r="F238" s="26">
        <f>ROUND(14.4828,4)</f>
        <v>14.4828</v>
      </c>
      <c r="G238" s="24"/>
      <c r="H238" s="36"/>
    </row>
    <row r="239" spans="1:8" ht="12.75" customHeight="1">
      <c r="A239" s="22">
        <v>42647</v>
      </c>
      <c r="B239" s="22"/>
      <c r="C239" s="26">
        <f>ROUND(14.429,4)</f>
        <v>14.429</v>
      </c>
      <c r="D239" s="26">
        <f>F239</f>
        <v>14.4857</v>
      </c>
      <c r="E239" s="26">
        <f>F239</f>
        <v>14.4857</v>
      </c>
      <c r="F239" s="26">
        <f>ROUND(14.4857,4)</f>
        <v>14.4857</v>
      </c>
      <c r="G239" s="24"/>
      <c r="H239" s="36"/>
    </row>
    <row r="240" spans="1:8" ht="12.75" customHeight="1">
      <c r="A240" s="22">
        <v>42648</v>
      </c>
      <c r="B240" s="22"/>
      <c r="C240" s="26">
        <f>ROUND(14.429,4)</f>
        <v>14.429</v>
      </c>
      <c r="D240" s="26">
        <f>F240</f>
        <v>14.4885</v>
      </c>
      <c r="E240" s="26">
        <f>F240</f>
        <v>14.4885</v>
      </c>
      <c r="F240" s="26">
        <f>ROUND(14.4885,4)</f>
        <v>14.4885</v>
      </c>
      <c r="G240" s="24"/>
      <c r="H240" s="36"/>
    </row>
    <row r="241" spans="1:8" ht="12.75" customHeight="1">
      <c r="A241" s="22">
        <v>42653</v>
      </c>
      <c r="B241" s="22"/>
      <c r="C241" s="26">
        <f>ROUND(14.429,4)</f>
        <v>14.429</v>
      </c>
      <c r="D241" s="26">
        <f>F241</f>
        <v>14.5027</v>
      </c>
      <c r="E241" s="26">
        <f>F241</f>
        <v>14.5027</v>
      </c>
      <c r="F241" s="26">
        <f>ROUND(14.5027,4)</f>
        <v>14.5027</v>
      </c>
      <c r="G241" s="24"/>
      <c r="H241" s="36"/>
    </row>
    <row r="242" spans="1:8" ht="12.75" customHeight="1">
      <c r="A242" s="22">
        <v>42655</v>
      </c>
      <c r="B242" s="22"/>
      <c r="C242" s="26">
        <f>ROUND(14.429,4)</f>
        <v>14.429</v>
      </c>
      <c r="D242" s="26">
        <f>F242</f>
        <v>14.5083</v>
      </c>
      <c r="E242" s="26">
        <f>F242</f>
        <v>14.5083</v>
      </c>
      <c r="F242" s="26">
        <f>ROUND(14.5083,4)</f>
        <v>14.5083</v>
      </c>
      <c r="G242" s="24"/>
      <c r="H242" s="36"/>
    </row>
    <row r="243" spans="1:8" ht="12.75" customHeight="1">
      <c r="A243" s="22">
        <v>42657</v>
      </c>
      <c r="B243" s="22"/>
      <c r="C243" s="26">
        <f>ROUND(14.429,4)</f>
        <v>14.429</v>
      </c>
      <c r="D243" s="26">
        <f>F243</f>
        <v>14.514</v>
      </c>
      <c r="E243" s="26">
        <f>F243</f>
        <v>14.514</v>
      </c>
      <c r="F243" s="26">
        <f>ROUND(14.514,4)</f>
        <v>14.514</v>
      </c>
      <c r="G243" s="24"/>
      <c r="H243" s="36"/>
    </row>
    <row r="244" spans="1:8" ht="12.75" customHeight="1">
      <c r="A244" s="22">
        <v>42662</v>
      </c>
      <c r="B244" s="22"/>
      <c r="C244" s="26">
        <f>ROUND(14.429,4)</f>
        <v>14.429</v>
      </c>
      <c r="D244" s="26">
        <f>F244</f>
        <v>14.5279</v>
      </c>
      <c r="E244" s="26">
        <f>F244</f>
        <v>14.5279</v>
      </c>
      <c r="F244" s="26">
        <f>ROUND(14.5279,4)</f>
        <v>14.5279</v>
      </c>
      <c r="G244" s="24"/>
      <c r="H244" s="36"/>
    </row>
    <row r="245" spans="1:8" ht="12.75" customHeight="1">
      <c r="A245" s="22">
        <v>42669</v>
      </c>
      <c r="B245" s="22"/>
      <c r="C245" s="26">
        <f>ROUND(14.429,4)</f>
        <v>14.429</v>
      </c>
      <c r="D245" s="26">
        <f>F245</f>
        <v>14.5473</v>
      </c>
      <c r="E245" s="26">
        <f>F245</f>
        <v>14.5473</v>
      </c>
      <c r="F245" s="26">
        <f>ROUND(14.5473,4)</f>
        <v>14.5473</v>
      </c>
      <c r="G245" s="24"/>
      <c r="H245" s="36"/>
    </row>
    <row r="246" spans="1:8" ht="12.75" customHeight="1">
      <c r="A246" s="22">
        <v>42670</v>
      </c>
      <c r="B246" s="22"/>
      <c r="C246" s="26">
        <f>ROUND(14.429,4)</f>
        <v>14.429</v>
      </c>
      <c r="D246" s="26">
        <f>F246</f>
        <v>14.5501</v>
      </c>
      <c r="E246" s="26">
        <f>F246</f>
        <v>14.5501</v>
      </c>
      <c r="F246" s="26">
        <f>ROUND(14.5501,4)</f>
        <v>14.5501</v>
      </c>
      <c r="G246" s="24"/>
      <c r="H246" s="36"/>
    </row>
    <row r="247" spans="1:8" ht="12.75" customHeight="1">
      <c r="A247" s="22">
        <v>42681</v>
      </c>
      <c r="B247" s="22"/>
      <c r="C247" s="26">
        <f>ROUND(14.429,4)</f>
        <v>14.429</v>
      </c>
      <c r="D247" s="26">
        <f>F247</f>
        <v>14.5807</v>
      </c>
      <c r="E247" s="26">
        <f>F247</f>
        <v>14.5807</v>
      </c>
      <c r="F247" s="26">
        <f>ROUND(14.5807,4)</f>
        <v>14.5807</v>
      </c>
      <c r="G247" s="24"/>
      <c r="H247" s="36"/>
    </row>
    <row r="248" spans="1:8" ht="12.75" customHeight="1">
      <c r="A248" s="22">
        <v>42684</v>
      </c>
      <c r="B248" s="22"/>
      <c r="C248" s="26">
        <f>ROUND(14.429,4)</f>
        <v>14.429</v>
      </c>
      <c r="D248" s="26">
        <f>F248</f>
        <v>14.589</v>
      </c>
      <c r="E248" s="26">
        <f>F248</f>
        <v>14.589</v>
      </c>
      <c r="F248" s="26">
        <f>ROUND(14.589,4)</f>
        <v>14.589</v>
      </c>
      <c r="G248" s="24"/>
      <c r="H248" s="36"/>
    </row>
    <row r="249" spans="1:8" ht="12.75" customHeight="1">
      <c r="A249" s="22">
        <v>42691</v>
      </c>
      <c r="B249" s="22"/>
      <c r="C249" s="26">
        <f>ROUND(14.429,4)</f>
        <v>14.429</v>
      </c>
      <c r="D249" s="26">
        <f>F249</f>
        <v>14.6084</v>
      </c>
      <c r="E249" s="26">
        <f>F249</f>
        <v>14.6084</v>
      </c>
      <c r="F249" s="26">
        <f>ROUND(14.6084,4)</f>
        <v>14.6084</v>
      </c>
      <c r="G249" s="24"/>
      <c r="H249" s="36"/>
    </row>
    <row r="250" spans="1:8" ht="12.75" customHeight="1">
      <c r="A250" s="22">
        <v>42702</v>
      </c>
      <c r="B250" s="22"/>
      <c r="C250" s="26">
        <f>ROUND(14.429,4)</f>
        <v>14.429</v>
      </c>
      <c r="D250" s="26">
        <f>F250</f>
        <v>14.6387</v>
      </c>
      <c r="E250" s="26">
        <f>F250</f>
        <v>14.6387</v>
      </c>
      <c r="F250" s="26">
        <f>ROUND(14.6387,4)</f>
        <v>14.6387</v>
      </c>
      <c r="G250" s="24"/>
      <c r="H250" s="36"/>
    </row>
    <row r="251" spans="1:8" ht="12.75" customHeight="1">
      <c r="A251" s="22">
        <v>42716</v>
      </c>
      <c r="B251" s="22"/>
      <c r="C251" s="26">
        <f>ROUND(14.429,4)</f>
        <v>14.429</v>
      </c>
      <c r="D251" s="26">
        <f>F251</f>
        <v>14.6773</v>
      </c>
      <c r="E251" s="26">
        <f>F251</f>
        <v>14.6773</v>
      </c>
      <c r="F251" s="26">
        <f>ROUND(14.6773,4)</f>
        <v>14.6773</v>
      </c>
      <c r="G251" s="24"/>
      <c r="H251" s="36"/>
    </row>
    <row r="252" spans="1:8" ht="12.75" customHeight="1">
      <c r="A252" s="22">
        <v>42717</v>
      </c>
      <c r="B252" s="22"/>
      <c r="C252" s="26">
        <f>ROUND(14.429,4)</f>
        <v>14.429</v>
      </c>
      <c r="D252" s="26">
        <f>F252</f>
        <v>14.6801</v>
      </c>
      <c r="E252" s="26">
        <f>F252</f>
        <v>14.6801</v>
      </c>
      <c r="F252" s="26">
        <f>ROUND(14.6801,4)</f>
        <v>14.6801</v>
      </c>
      <c r="G252" s="24"/>
      <c r="H252" s="36"/>
    </row>
    <row r="253" spans="1:8" ht="12.75" customHeight="1">
      <c r="A253" s="22">
        <v>42718</v>
      </c>
      <c r="B253" s="22"/>
      <c r="C253" s="26">
        <f>ROUND(14.429,4)</f>
        <v>14.429</v>
      </c>
      <c r="D253" s="26">
        <f>F253</f>
        <v>14.6828</v>
      </c>
      <c r="E253" s="26">
        <f>F253</f>
        <v>14.6828</v>
      </c>
      <c r="F253" s="26">
        <f>ROUND(14.6828,4)</f>
        <v>14.6828</v>
      </c>
      <c r="G253" s="24"/>
      <c r="H253" s="36"/>
    </row>
    <row r="254" spans="1:8" ht="12.75" customHeight="1">
      <c r="A254" s="22">
        <v>42748</v>
      </c>
      <c r="B254" s="22"/>
      <c r="C254" s="26">
        <f>ROUND(14.429,4)</f>
        <v>14.429</v>
      </c>
      <c r="D254" s="26">
        <f>F254</f>
        <v>14.7693</v>
      </c>
      <c r="E254" s="26">
        <f>F254</f>
        <v>14.7693</v>
      </c>
      <c r="F254" s="26">
        <f>ROUND(14.7693,4)</f>
        <v>14.7693</v>
      </c>
      <c r="G254" s="24"/>
      <c r="H254" s="36"/>
    </row>
    <row r="255" spans="1:8" ht="12.75" customHeight="1">
      <c r="A255" s="22">
        <v>42760</v>
      </c>
      <c r="B255" s="22"/>
      <c r="C255" s="26">
        <f>ROUND(14.429,4)</f>
        <v>14.429</v>
      </c>
      <c r="D255" s="26">
        <f>F255</f>
        <v>14.8039</v>
      </c>
      <c r="E255" s="26">
        <f>F255</f>
        <v>14.8039</v>
      </c>
      <c r="F255" s="26">
        <f>ROUND(14.8039,4)</f>
        <v>14.8039</v>
      </c>
      <c r="G255" s="24"/>
      <c r="H255" s="36"/>
    </row>
    <row r="256" spans="1:8" ht="12.75" customHeight="1">
      <c r="A256" s="22">
        <v>42837</v>
      </c>
      <c r="B256" s="22"/>
      <c r="C256" s="26">
        <f>ROUND(14.429,4)</f>
        <v>14.429</v>
      </c>
      <c r="D256" s="26">
        <f>F256</f>
        <v>15.0258</v>
      </c>
      <c r="E256" s="26">
        <f>F256</f>
        <v>15.0258</v>
      </c>
      <c r="F256" s="26">
        <f>ROUND(15.0258,4)</f>
        <v>15.0258</v>
      </c>
      <c r="G256" s="24"/>
      <c r="H256" s="36"/>
    </row>
    <row r="257" spans="1:8" ht="12.75" customHeight="1">
      <c r="A257" s="22">
        <v>42850</v>
      </c>
      <c r="B257" s="22"/>
      <c r="C257" s="26">
        <f>ROUND(14.429,4)</f>
        <v>14.429</v>
      </c>
      <c r="D257" s="26">
        <f>F257</f>
        <v>15.0633</v>
      </c>
      <c r="E257" s="26">
        <f>F257</f>
        <v>15.0633</v>
      </c>
      <c r="F257" s="26">
        <f>ROUND(15.0633,4)</f>
        <v>15.0633</v>
      </c>
      <c r="G257" s="24"/>
      <c r="H257" s="36"/>
    </row>
    <row r="258" spans="1:8" ht="12.75" customHeight="1">
      <c r="A258" s="22">
        <v>42928</v>
      </c>
      <c r="B258" s="22"/>
      <c r="C258" s="26">
        <f>ROUND(14.429,4)</f>
        <v>14.429</v>
      </c>
      <c r="D258" s="26">
        <f>F258</f>
        <v>15.29</v>
      </c>
      <c r="E258" s="26">
        <f>F258</f>
        <v>15.29</v>
      </c>
      <c r="F258" s="26">
        <f>ROUND(15.29,4)</f>
        <v>15.29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ROUND(1.122375,4)</f>
        <v>1.1224</v>
      </c>
      <c r="D260" s="26">
        <f>F260</f>
        <v>1.1225</v>
      </c>
      <c r="E260" s="26">
        <f>F260</f>
        <v>1.1225</v>
      </c>
      <c r="F260" s="26">
        <f>ROUND(1.1225,4)</f>
        <v>1.1225</v>
      </c>
      <c r="G260" s="24"/>
      <c r="H260" s="36"/>
    </row>
    <row r="261" spans="1:8" ht="12.75" customHeight="1">
      <c r="A261" s="22">
        <v>42723</v>
      </c>
      <c r="B261" s="22"/>
      <c r="C261" s="26">
        <f>ROUND(1.122375,4)</f>
        <v>1.1224</v>
      </c>
      <c r="D261" s="26">
        <f>F261</f>
        <v>1.1268</v>
      </c>
      <c r="E261" s="26">
        <f>F261</f>
        <v>1.1268</v>
      </c>
      <c r="F261" s="26">
        <f>ROUND(1.1268,4)</f>
        <v>1.1268</v>
      </c>
      <c r="G261" s="24"/>
      <c r="H261" s="36"/>
    </row>
    <row r="262" spans="1:8" ht="12.75" customHeight="1">
      <c r="A262" s="22">
        <v>42807</v>
      </c>
      <c r="B262" s="22"/>
      <c r="C262" s="26">
        <f>ROUND(1.122375,4)</f>
        <v>1.1224</v>
      </c>
      <c r="D262" s="26">
        <f>F262</f>
        <v>1.1312</v>
      </c>
      <c r="E262" s="26">
        <f>F262</f>
        <v>1.1312</v>
      </c>
      <c r="F262" s="26">
        <f>ROUND(1.1312,4)</f>
        <v>1.1312</v>
      </c>
      <c r="G262" s="24"/>
      <c r="H262" s="36"/>
    </row>
    <row r="263" spans="1:8" ht="12.75" customHeight="1">
      <c r="A263" s="22">
        <v>42905</v>
      </c>
      <c r="B263" s="22"/>
      <c r="C263" s="26">
        <f>ROUND(1.122375,4)</f>
        <v>1.1224</v>
      </c>
      <c r="D263" s="26">
        <f>F263</f>
        <v>1.1365</v>
      </c>
      <c r="E263" s="26">
        <f>F263</f>
        <v>1.1365</v>
      </c>
      <c r="F263" s="26">
        <f>ROUND(1.1365,4)</f>
        <v>1.1365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ROUND(1.331,4)</f>
        <v>1.331</v>
      </c>
      <c r="D265" s="26">
        <f>F265</f>
        <v>1.331</v>
      </c>
      <c r="E265" s="26">
        <f>F265</f>
        <v>1.331</v>
      </c>
      <c r="F265" s="26">
        <f>ROUND(1.331,4)</f>
        <v>1.331</v>
      </c>
      <c r="G265" s="24"/>
      <c r="H265" s="36"/>
    </row>
    <row r="266" spans="1:8" ht="12.75" customHeight="1">
      <c r="A266" s="22">
        <v>42723</v>
      </c>
      <c r="B266" s="22"/>
      <c r="C266" s="26">
        <f>ROUND(1.331,4)</f>
        <v>1.331</v>
      </c>
      <c r="D266" s="26">
        <f>F266</f>
        <v>1.3333</v>
      </c>
      <c r="E266" s="26">
        <f>F266</f>
        <v>1.3333</v>
      </c>
      <c r="F266" s="26">
        <f>ROUND(1.3333,4)</f>
        <v>1.3333</v>
      </c>
      <c r="G266" s="24"/>
      <c r="H266" s="36"/>
    </row>
    <row r="267" spans="1:8" ht="12.75" customHeight="1">
      <c r="A267" s="22">
        <v>42807</v>
      </c>
      <c r="B267" s="22"/>
      <c r="C267" s="26">
        <f>ROUND(1.331,4)</f>
        <v>1.331</v>
      </c>
      <c r="D267" s="26">
        <f>F267</f>
        <v>1.3359</v>
      </c>
      <c r="E267" s="26">
        <f>F267</f>
        <v>1.3359</v>
      </c>
      <c r="F267" s="26">
        <f>ROUND(1.3359,4)</f>
        <v>1.3359</v>
      </c>
      <c r="G267" s="24"/>
      <c r="H267" s="36"/>
    </row>
    <row r="268" spans="1:8" ht="12.75" customHeight="1">
      <c r="A268" s="22">
        <v>42905</v>
      </c>
      <c r="B268" s="22"/>
      <c r="C268" s="26">
        <f>ROUND(1.331,4)</f>
        <v>1.331</v>
      </c>
      <c r="D268" s="26">
        <f>F268</f>
        <v>1.3389</v>
      </c>
      <c r="E268" s="26">
        <f>F268</f>
        <v>1.3389</v>
      </c>
      <c r="F268" s="26">
        <f>ROUND(1.3389,4)</f>
        <v>1.3389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ROUND(10.8534938,4)</f>
        <v>10.8535</v>
      </c>
      <c r="D270" s="26">
        <f>F270</f>
        <v>10.8626</v>
      </c>
      <c r="E270" s="26">
        <f>F270</f>
        <v>10.8626</v>
      </c>
      <c r="F270" s="26">
        <f>ROUND(10.8626,4)</f>
        <v>10.8626</v>
      </c>
      <c r="G270" s="24"/>
      <c r="H270" s="36"/>
    </row>
    <row r="271" spans="1:8" ht="12.75" customHeight="1">
      <c r="A271" s="22">
        <v>42723</v>
      </c>
      <c r="B271" s="22"/>
      <c r="C271" s="26">
        <f>ROUND(10.8534938,4)</f>
        <v>10.8535</v>
      </c>
      <c r="D271" s="26">
        <f>F271</f>
        <v>11.0286</v>
      </c>
      <c r="E271" s="26">
        <f>F271</f>
        <v>11.0286</v>
      </c>
      <c r="F271" s="26">
        <f>ROUND(11.0286,4)</f>
        <v>11.0286</v>
      </c>
      <c r="G271" s="24"/>
      <c r="H271" s="36"/>
    </row>
    <row r="272" spans="1:8" ht="12.75" customHeight="1">
      <c r="A272" s="22">
        <v>42807</v>
      </c>
      <c r="B272" s="22"/>
      <c r="C272" s="26">
        <f>ROUND(10.8534938,4)</f>
        <v>10.8535</v>
      </c>
      <c r="D272" s="26">
        <f>F272</f>
        <v>11.189</v>
      </c>
      <c r="E272" s="26">
        <f>F272</f>
        <v>11.189</v>
      </c>
      <c r="F272" s="26">
        <f>ROUND(11.189,4)</f>
        <v>11.189</v>
      </c>
      <c r="G272" s="24"/>
      <c r="H272" s="36"/>
    </row>
    <row r="273" spans="1:8" ht="12.75" customHeight="1">
      <c r="A273" s="22">
        <v>42905</v>
      </c>
      <c r="B273" s="22"/>
      <c r="C273" s="26">
        <f>ROUND(10.8534938,4)</f>
        <v>10.8535</v>
      </c>
      <c r="D273" s="26">
        <f>F273</f>
        <v>11.3771</v>
      </c>
      <c r="E273" s="26">
        <f>F273</f>
        <v>11.3771</v>
      </c>
      <c r="F273" s="26">
        <f>ROUND(11.3771,4)</f>
        <v>11.3771</v>
      </c>
      <c r="G273" s="24"/>
      <c r="H273" s="36"/>
    </row>
    <row r="274" spans="1:8" ht="12.75" customHeight="1">
      <c r="A274" s="22">
        <v>42996</v>
      </c>
      <c r="B274" s="22"/>
      <c r="C274" s="26">
        <f>ROUND(10.8534938,4)</f>
        <v>10.8535</v>
      </c>
      <c r="D274" s="26">
        <f>F274</f>
        <v>11.5577</v>
      </c>
      <c r="E274" s="26">
        <f>F274</f>
        <v>11.5577</v>
      </c>
      <c r="F274" s="26">
        <f>ROUND(11.5577,4)</f>
        <v>11.5577</v>
      </c>
      <c r="G274" s="24"/>
      <c r="H274" s="36"/>
    </row>
    <row r="275" spans="1:8" ht="12.75" customHeight="1">
      <c r="A275" s="22">
        <v>43087</v>
      </c>
      <c r="B275" s="22"/>
      <c r="C275" s="26">
        <f>ROUND(10.8534938,4)</f>
        <v>10.8535</v>
      </c>
      <c r="D275" s="26">
        <f>F275</f>
        <v>11.7823</v>
      </c>
      <c r="E275" s="26">
        <f>F275</f>
        <v>11.7823</v>
      </c>
      <c r="F275" s="26">
        <f>ROUND(11.7823,4)</f>
        <v>11.7823</v>
      </c>
      <c r="G275" s="24"/>
      <c r="H275" s="36"/>
    </row>
    <row r="276" spans="1:8" ht="12.75" customHeight="1">
      <c r="A276" s="22">
        <v>43178</v>
      </c>
      <c r="B276" s="22"/>
      <c r="C276" s="26">
        <f>ROUND(10.8534938,4)</f>
        <v>10.8535</v>
      </c>
      <c r="D276" s="26">
        <f>F276</f>
        <v>12.0078</v>
      </c>
      <c r="E276" s="26">
        <f>F276</f>
        <v>12.0078</v>
      </c>
      <c r="F276" s="26">
        <f>ROUND(12.0078,4)</f>
        <v>12.0078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ROUND(3.92850336246563,4)</f>
        <v>3.9285</v>
      </c>
      <c r="D278" s="26">
        <f>F278</f>
        <v>4.3982</v>
      </c>
      <c r="E278" s="26">
        <f>F278</f>
        <v>4.3982</v>
      </c>
      <c r="F278" s="26">
        <f>ROUND(4.3982,4)</f>
        <v>4.3982</v>
      </c>
      <c r="G278" s="24"/>
      <c r="H278" s="36"/>
    </row>
    <row r="279" spans="1:8" ht="12.75" customHeight="1">
      <c r="A279" s="22">
        <v>42723</v>
      </c>
      <c r="B279" s="22"/>
      <c r="C279" s="26">
        <f>ROUND(3.92850336246563,4)</f>
        <v>3.9285</v>
      </c>
      <c r="D279" s="26">
        <f>F279</f>
        <v>4.4882</v>
      </c>
      <c r="E279" s="26">
        <f>F279</f>
        <v>4.4882</v>
      </c>
      <c r="F279" s="26">
        <f>ROUND(4.4882,4)</f>
        <v>4.4882</v>
      </c>
      <c r="G279" s="24"/>
      <c r="H279" s="36"/>
    </row>
    <row r="280" spans="1:8" ht="12.75" customHeight="1">
      <c r="A280" s="22">
        <v>42807</v>
      </c>
      <c r="B280" s="22"/>
      <c r="C280" s="26">
        <f>ROUND(3.92850336246563,4)</f>
        <v>3.9285</v>
      </c>
      <c r="D280" s="26">
        <f>F280</f>
        <v>4.5782</v>
      </c>
      <c r="E280" s="26">
        <f>F280</f>
        <v>4.5782</v>
      </c>
      <c r="F280" s="26">
        <f>ROUND(4.5782,4)</f>
        <v>4.5782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ROUND(1.33828975,4)</f>
        <v>1.3383</v>
      </c>
      <c r="D282" s="26">
        <f>F282</f>
        <v>1.3394</v>
      </c>
      <c r="E282" s="26">
        <f>F282</f>
        <v>1.3394</v>
      </c>
      <c r="F282" s="26">
        <f>ROUND(1.3394,4)</f>
        <v>1.3394</v>
      </c>
      <c r="G282" s="24"/>
      <c r="H282" s="36"/>
    </row>
    <row r="283" spans="1:8" ht="12.75" customHeight="1">
      <c r="A283" s="22">
        <v>42723</v>
      </c>
      <c r="B283" s="22"/>
      <c r="C283" s="26">
        <f>ROUND(1.33828975,4)</f>
        <v>1.3383</v>
      </c>
      <c r="D283" s="26">
        <f>F283</f>
        <v>1.3547</v>
      </c>
      <c r="E283" s="26">
        <f>F283</f>
        <v>1.3547</v>
      </c>
      <c r="F283" s="26">
        <f>ROUND(1.3547,4)</f>
        <v>1.3547</v>
      </c>
      <c r="G283" s="24"/>
      <c r="H283" s="36"/>
    </row>
    <row r="284" spans="1:8" ht="12.75" customHeight="1">
      <c r="A284" s="22">
        <v>42807</v>
      </c>
      <c r="B284" s="22"/>
      <c r="C284" s="26">
        <f>ROUND(1.33828975,4)</f>
        <v>1.3383</v>
      </c>
      <c r="D284" s="26">
        <f>F284</f>
        <v>1.3687</v>
      </c>
      <c r="E284" s="26">
        <f>F284</f>
        <v>1.3687</v>
      </c>
      <c r="F284" s="26">
        <f>ROUND(1.3687,4)</f>
        <v>1.3687</v>
      </c>
      <c r="G284" s="24"/>
      <c r="H284" s="36"/>
    </row>
    <row r="285" spans="1:8" ht="12.75" customHeight="1">
      <c r="A285" s="22">
        <v>42905</v>
      </c>
      <c r="B285" s="22"/>
      <c r="C285" s="26">
        <f>ROUND(1.33828975,4)</f>
        <v>1.3383</v>
      </c>
      <c r="D285" s="26">
        <f>F285</f>
        <v>1.3846</v>
      </c>
      <c r="E285" s="26">
        <f>F285</f>
        <v>1.3846</v>
      </c>
      <c r="F285" s="26">
        <f>ROUND(1.3846,4)</f>
        <v>1.3846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ROUND(11.0338762713161,4)</f>
        <v>11.0339</v>
      </c>
      <c r="D287" s="26">
        <f>F287</f>
        <v>11.0449</v>
      </c>
      <c r="E287" s="26">
        <f>F287</f>
        <v>11.0449</v>
      </c>
      <c r="F287" s="26">
        <f>ROUND(11.0449,4)</f>
        <v>11.0449</v>
      </c>
      <c r="G287" s="24"/>
      <c r="H287" s="36"/>
    </row>
    <row r="288" spans="1:8" ht="12.75" customHeight="1">
      <c r="A288" s="22">
        <v>42723</v>
      </c>
      <c r="B288" s="22"/>
      <c r="C288" s="26">
        <f>ROUND(11.0338762713161,4)</f>
        <v>11.0339</v>
      </c>
      <c r="D288" s="26">
        <f>F288</f>
        <v>11.2454</v>
      </c>
      <c r="E288" s="26">
        <f>F288</f>
        <v>11.2454</v>
      </c>
      <c r="F288" s="26">
        <f>ROUND(11.2454,4)</f>
        <v>11.2454</v>
      </c>
      <c r="G288" s="24"/>
      <c r="H288" s="36"/>
    </row>
    <row r="289" spans="1:8" ht="12.75" customHeight="1">
      <c r="A289" s="22">
        <v>42807</v>
      </c>
      <c r="B289" s="22"/>
      <c r="C289" s="26">
        <f>ROUND(11.0338762713161,4)</f>
        <v>11.0339</v>
      </c>
      <c r="D289" s="26">
        <f>F289</f>
        <v>11.4374</v>
      </c>
      <c r="E289" s="26">
        <f>F289</f>
        <v>11.4374</v>
      </c>
      <c r="F289" s="26">
        <f>ROUND(11.4374,4)</f>
        <v>11.4374</v>
      </c>
      <c r="G289" s="24"/>
      <c r="H289" s="36"/>
    </row>
    <row r="290" spans="1:8" ht="12.75" customHeight="1">
      <c r="A290" s="22">
        <v>42905</v>
      </c>
      <c r="B290" s="22"/>
      <c r="C290" s="26">
        <f>ROUND(11.0338762713161,4)</f>
        <v>11.0339</v>
      </c>
      <c r="D290" s="26">
        <f>F290</f>
        <v>11.6617</v>
      </c>
      <c r="E290" s="26">
        <f>F290</f>
        <v>11.6617</v>
      </c>
      <c r="F290" s="26">
        <f>ROUND(11.6617,4)</f>
        <v>11.6617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ROUND(2.15976433116257,4)</f>
        <v>2.1598</v>
      </c>
      <c r="D292" s="26">
        <f>F292</f>
        <v>2.1583</v>
      </c>
      <c r="E292" s="26">
        <f>F292</f>
        <v>2.1583</v>
      </c>
      <c r="F292" s="26">
        <f>ROUND(2.1583,4)</f>
        <v>2.1583</v>
      </c>
      <c r="G292" s="24"/>
      <c r="H292" s="36"/>
    </row>
    <row r="293" spans="1:8" ht="12.75" customHeight="1">
      <c r="A293" s="22">
        <v>42723</v>
      </c>
      <c r="B293" s="22"/>
      <c r="C293" s="26">
        <f>ROUND(2.15976433116257,4)</f>
        <v>2.1598</v>
      </c>
      <c r="D293" s="26">
        <f>F293</f>
        <v>2.1804</v>
      </c>
      <c r="E293" s="26">
        <f>F293</f>
        <v>2.1804</v>
      </c>
      <c r="F293" s="26">
        <f>ROUND(2.1804,4)</f>
        <v>2.1804</v>
      </c>
      <c r="G293" s="24"/>
      <c r="H293" s="36"/>
    </row>
    <row r="294" spans="1:8" ht="12.75" customHeight="1">
      <c r="A294" s="22">
        <v>42807</v>
      </c>
      <c r="B294" s="22"/>
      <c r="C294" s="26">
        <f>ROUND(2.15976433116257,4)</f>
        <v>2.1598</v>
      </c>
      <c r="D294" s="26">
        <f>F294</f>
        <v>2.2041</v>
      </c>
      <c r="E294" s="26">
        <f>F294</f>
        <v>2.2041</v>
      </c>
      <c r="F294" s="26">
        <f>ROUND(2.2041,4)</f>
        <v>2.2041</v>
      </c>
      <c r="G294" s="24"/>
      <c r="H294" s="36"/>
    </row>
    <row r="295" spans="1:8" ht="12.75" customHeight="1">
      <c r="A295" s="22">
        <v>42905</v>
      </c>
      <c r="B295" s="22"/>
      <c r="C295" s="26">
        <f>ROUND(2.15976433116257,4)</f>
        <v>2.1598</v>
      </c>
      <c r="D295" s="26">
        <f>F295</f>
        <v>2.2327</v>
      </c>
      <c r="E295" s="26">
        <f>F295</f>
        <v>2.2327</v>
      </c>
      <c r="F295" s="26">
        <f>ROUND(2.2327,4)</f>
        <v>2.2327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ROUND(2.17538463857919,4)</f>
        <v>2.1754</v>
      </c>
      <c r="D297" s="26">
        <f>F297</f>
        <v>2.1792</v>
      </c>
      <c r="E297" s="26">
        <f>F297</f>
        <v>2.1792</v>
      </c>
      <c r="F297" s="26">
        <f>ROUND(2.1792,4)</f>
        <v>2.1792</v>
      </c>
      <c r="G297" s="24"/>
      <c r="H297" s="36"/>
    </row>
    <row r="298" spans="1:8" ht="12.75" customHeight="1">
      <c r="A298" s="22">
        <v>42723</v>
      </c>
      <c r="B298" s="22"/>
      <c r="C298" s="26">
        <f>ROUND(2.17538463857919,4)</f>
        <v>2.1754</v>
      </c>
      <c r="D298" s="26">
        <f>F298</f>
        <v>2.2274</v>
      </c>
      <c r="E298" s="26">
        <f>F298</f>
        <v>2.2274</v>
      </c>
      <c r="F298" s="26">
        <f>ROUND(2.2274,4)</f>
        <v>2.2274</v>
      </c>
      <c r="G298" s="24"/>
      <c r="H298" s="36"/>
    </row>
    <row r="299" spans="1:8" ht="12.75" customHeight="1">
      <c r="A299" s="22">
        <v>42807</v>
      </c>
      <c r="B299" s="22"/>
      <c r="C299" s="26">
        <f>ROUND(2.17538463857919,4)</f>
        <v>2.1754</v>
      </c>
      <c r="D299" s="26">
        <f>F299</f>
        <v>2.2729</v>
      </c>
      <c r="E299" s="26">
        <f>F299</f>
        <v>2.2729</v>
      </c>
      <c r="F299" s="26">
        <f>ROUND(2.2729,4)</f>
        <v>2.2729</v>
      </c>
      <c r="G299" s="24"/>
      <c r="H299" s="36"/>
    </row>
    <row r="300" spans="1:8" ht="12.75" customHeight="1">
      <c r="A300" s="22">
        <v>42905</v>
      </c>
      <c r="B300" s="22"/>
      <c r="C300" s="26">
        <f>ROUND(2.17538463857919,4)</f>
        <v>2.1754</v>
      </c>
      <c r="D300" s="26">
        <f>F300</f>
        <v>2.3278</v>
      </c>
      <c r="E300" s="26">
        <f>F300</f>
        <v>2.3278</v>
      </c>
      <c r="F300" s="26">
        <f>ROUND(2.3278,4)</f>
        <v>2.3278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ROUND(16.194748875,4)</f>
        <v>16.1947</v>
      </c>
      <c r="D302" s="26">
        <f>F302</f>
        <v>16.2129</v>
      </c>
      <c r="E302" s="26">
        <f>F302</f>
        <v>16.2129</v>
      </c>
      <c r="F302" s="26">
        <f>ROUND(16.2129,4)</f>
        <v>16.2129</v>
      </c>
      <c r="G302" s="24"/>
      <c r="H302" s="36"/>
    </row>
    <row r="303" spans="1:8" ht="12.75" customHeight="1">
      <c r="A303" s="22">
        <v>42723</v>
      </c>
      <c r="B303" s="22"/>
      <c r="C303" s="26">
        <f>ROUND(16.194748875,4)</f>
        <v>16.1947</v>
      </c>
      <c r="D303" s="26">
        <f>F303</f>
        <v>16.5603</v>
      </c>
      <c r="E303" s="26">
        <f>F303</f>
        <v>16.5603</v>
      </c>
      <c r="F303" s="26">
        <f>ROUND(16.5603,4)</f>
        <v>16.5603</v>
      </c>
      <c r="G303" s="24"/>
      <c r="H303" s="36"/>
    </row>
    <row r="304" spans="1:8" ht="12.75" customHeight="1">
      <c r="A304" s="22">
        <v>42807</v>
      </c>
      <c r="B304" s="22"/>
      <c r="C304" s="26">
        <f>ROUND(16.194748875,4)</f>
        <v>16.1947</v>
      </c>
      <c r="D304" s="26">
        <f>F304</f>
        <v>16.8995</v>
      </c>
      <c r="E304" s="26">
        <f>F304</f>
        <v>16.8995</v>
      </c>
      <c r="F304" s="26">
        <f>ROUND(16.8995,4)</f>
        <v>16.8995</v>
      </c>
      <c r="G304" s="24"/>
      <c r="H304" s="36"/>
    </row>
    <row r="305" spans="1:8" ht="12.75" customHeight="1">
      <c r="A305" s="22">
        <v>42905</v>
      </c>
      <c r="B305" s="22"/>
      <c r="C305" s="26">
        <f>ROUND(16.194748875,4)</f>
        <v>16.1947</v>
      </c>
      <c r="D305" s="26">
        <f>F305</f>
        <v>17.3</v>
      </c>
      <c r="E305" s="26">
        <f>F305</f>
        <v>17.3</v>
      </c>
      <c r="F305" s="26">
        <f>ROUND(17.3,4)</f>
        <v>17.3</v>
      </c>
      <c r="G305" s="24"/>
      <c r="H305" s="36"/>
    </row>
    <row r="306" spans="1:8" ht="12.75" customHeight="1">
      <c r="A306" s="22">
        <v>42996</v>
      </c>
      <c r="B306" s="22"/>
      <c r="C306" s="26">
        <f>ROUND(16.194748875,4)</f>
        <v>16.1947</v>
      </c>
      <c r="D306" s="26">
        <f>F306</f>
        <v>17.6836</v>
      </c>
      <c r="E306" s="26">
        <f>F306</f>
        <v>17.6836</v>
      </c>
      <c r="F306" s="26">
        <f>ROUND(17.6836,4)</f>
        <v>17.6836</v>
      </c>
      <c r="G306" s="24"/>
      <c r="H306" s="36"/>
    </row>
    <row r="307" spans="1:8" ht="12.75" customHeight="1">
      <c r="A307" s="22">
        <v>43087</v>
      </c>
      <c r="B307" s="22"/>
      <c r="C307" s="26">
        <f>ROUND(16.194748875,4)</f>
        <v>16.1947</v>
      </c>
      <c r="D307" s="26">
        <f>F307</f>
        <v>18.1059</v>
      </c>
      <c r="E307" s="26">
        <f>F307</f>
        <v>18.1059</v>
      </c>
      <c r="F307" s="26">
        <f>ROUND(18.1059,4)</f>
        <v>18.1059</v>
      </c>
      <c r="G307" s="24"/>
      <c r="H307" s="36"/>
    </row>
    <row r="308" spans="1:8" ht="12.75" customHeight="1">
      <c r="A308" s="22">
        <v>43178</v>
      </c>
      <c r="B308" s="22"/>
      <c r="C308" s="26">
        <f>ROUND(16.194748875,4)</f>
        <v>16.1947</v>
      </c>
      <c r="D308" s="26">
        <f>F308</f>
        <v>18.6126</v>
      </c>
      <c r="E308" s="26">
        <f>F308</f>
        <v>18.6126</v>
      </c>
      <c r="F308" s="26">
        <f>ROUND(18.6126,4)</f>
        <v>18.6126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ROUND(14.820254724733,4)</f>
        <v>14.8203</v>
      </c>
      <c r="D310" s="26">
        <f>F310</f>
        <v>14.8377</v>
      </c>
      <c r="E310" s="26">
        <f>F310</f>
        <v>14.8377</v>
      </c>
      <c r="F310" s="26">
        <f>ROUND(14.8377,4)</f>
        <v>14.8377</v>
      </c>
      <c r="G310" s="24"/>
      <c r="H310" s="36"/>
    </row>
    <row r="311" spans="1:8" ht="12.75" customHeight="1">
      <c r="A311" s="22">
        <v>42723</v>
      </c>
      <c r="B311" s="22"/>
      <c r="C311" s="26">
        <f>ROUND(14.820254724733,4)</f>
        <v>14.8203</v>
      </c>
      <c r="D311" s="26">
        <f>F311</f>
        <v>15.1737</v>
      </c>
      <c r="E311" s="26">
        <f>F311</f>
        <v>15.1737</v>
      </c>
      <c r="F311" s="26">
        <f>ROUND(15.1737,4)</f>
        <v>15.1737</v>
      </c>
      <c r="G311" s="24"/>
      <c r="H311" s="36"/>
    </row>
    <row r="312" spans="1:8" ht="12.75" customHeight="1">
      <c r="A312" s="22">
        <v>42807</v>
      </c>
      <c r="B312" s="22"/>
      <c r="C312" s="26">
        <f>ROUND(14.820254724733,4)</f>
        <v>14.8203</v>
      </c>
      <c r="D312" s="26">
        <f>F312</f>
        <v>15.5039</v>
      </c>
      <c r="E312" s="26">
        <f>F312</f>
        <v>15.5039</v>
      </c>
      <c r="F312" s="26">
        <f>ROUND(15.5039,4)</f>
        <v>15.5039</v>
      </c>
      <c r="G312" s="24"/>
      <c r="H312" s="36"/>
    </row>
    <row r="313" spans="1:8" ht="12.75" customHeight="1">
      <c r="A313" s="22">
        <v>42905</v>
      </c>
      <c r="B313" s="22"/>
      <c r="C313" s="26">
        <f>ROUND(14.820254724733,4)</f>
        <v>14.8203</v>
      </c>
      <c r="D313" s="26">
        <f>F313</f>
        <v>15.8934</v>
      </c>
      <c r="E313" s="26">
        <f>F313</f>
        <v>15.8934</v>
      </c>
      <c r="F313" s="26">
        <f>ROUND(15.8934,4)</f>
        <v>15.8934</v>
      </c>
      <c r="G313" s="24"/>
      <c r="H313" s="36"/>
    </row>
    <row r="314" spans="1:8" ht="12.75" customHeight="1">
      <c r="A314" s="22">
        <v>42996</v>
      </c>
      <c r="B314" s="22"/>
      <c r="C314" s="26">
        <f>ROUND(14.820254724733,4)</f>
        <v>14.8203</v>
      </c>
      <c r="D314" s="26">
        <f>F314</f>
        <v>16.2645</v>
      </c>
      <c r="E314" s="26">
        <f>F314</f>
        <v>16.2645</v>
      </c>
      <c r="F314" s="26">
        <f>ROUND(16.2645,4)</f>
        <v>16.2645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ROUND(19.204999,4)</f>
        <v>19.205</v>
      </c>
      <c r="D316" s="26">
        <f>F316</f>
        <v>19.2244</v>
      </c>
      <c r="E316" s="26">
        <f>F316</f>
        <v>19.2244</v>
      </c>
      <c r="F316" s="26">
        <f>ROUND(19.2244,4)</f>
        <v>19.2244</v>
      </c>
      <c r="G316" s="24"/>
      <c r="H316" s="36"/>
    </row>
    <row r="317" spans="1:8" ht="12.75" customHeight="1">
      <c r="A317" s="22">
        <v>42723</v>
      </c>
      <c r="B317" s="22"/>
      <c r="C317" s="26">
        <f>ROUND(19.204999,4)</f>
        <v>19.205</v>
      </c>
      <c r="D317" s="26">
        <f>F317</f>
        <v>19.5951</v>
      </c>
      <c r="E317" s="26">
        <f>F317</f>
        <v>19.5951</v>
      </c>
      <c r="F317" s="26">
        <f>ROUND(19.5951,4)</f>
        <v>19.5951</v>
      </c>
      <c r="G317" s="24"/>
      <c r="H317" s="36"/>
    </row>
    <row r="318" spans="1:8" ht="12.75" customHeight="1">
      <c r="A318" s="22">
        <v>42807</v>
      </c>
      <c r="B318" s="22"/>
      <c r="C318" s="26">
        <f>ROUND(19.204999,4)</f>
        <v>19.205</v>
      </c>
      <c r="D318" s="26">
        <f>F318</f>
        <v>19.9571</v>
      </c>
      <c r="E318" s="26">
        <f>F318</f>
        <v>19.9571</v>
      </c>
      <c r="F318" s="26">
        <f>ROUND(19.9571,4)</f>
        <v>19.9571</v>
      </c>
      <c r="G318" s="24"/>
      <c r="H318" s="36"/>
    </row>
    <row r="319" spans="1:8" ht="12.75" customHeight="1">
      <c r="A319" s="22">
        <v>42905</v>
      </c>
      <c r="B319" s="22"/>
      <c r="C319" s="26">
        <f>ROUND(19.204999,4)</f>
        <v>19.205</v>
      </c>
      <c r="D319" s="26">
        <f>F319</f>
        <v>20.3807</v>
      </c>
      <c r="E319" s="26">
        <f>F319</f>
        <v>20.3807</v>
      </c>
      <c r="F319" s="26">
        <f>ROUND(20.3807,4)</f>
        <v>20.3807</v>
      </c>
      <c r="G319" s="24"/>
      <c r="H319" s="36"/>
    </row>
    <row r="320" spans="1:8" ht="12.75" customHeight="1">
      <c r="A320" s="22">
        <v>42996</v>
      </c>
      <c r="B320" s="22"/>
      <c r="C320" s="26">
        <f>ROUND(19.204999,4)</f>
        <v>19.205</v>
      </c>
      <c r="D320" s="26">
        <f>F320</f>
        <v>20.7882</v>
      </c>
      <c r="E320" s="26">
        <f>F320</f>
        <v>20.7882</v>
      </c>
      <c r="F320" s="26">
        <f>ROUND(20.7882,4)</f>
        <v>20.7882</v>
      </c>
      <c r="G320" s="24"/>
      <c r="H320" s="36"/>
    </row>
    <row r="321" spans="1:8" ht="12.75" customHeight="1">
      <c r="A321" s="22">
        <v>43087</v>
      </c>
      <c r="B321" s="22"/>
      <c r="C321" s="26">
        <f>ROUND(19.204999,4)</f>
        <v>19.205</v>
      </c>
      <c r="D321" s="26">
        <f>F321</f>
        <v>21.2807</v>
      </c>
      <c r="E321" s="26">
        <f>F321</f>
        <v>21.2807</v>
      </c>
      <c r="F321" s="26">
        <f>ROUND(21.2807,4)</f>
        <v>21.2807</v>
      </c>
      <c r="G321" s="24"/>
      <c r="H321" s="36"/>
    </row>
    <row r="322" spans="1:8" ht="12.75" customHeight="1">
      <c r="A322" s="22">
        <v>43178</v>
      </c>
      <c r="B322" s="22"/>
      <c r="C322" s="26">
        <f>ROUND(19.204999,4)</f>
        <v>19.205</v>
      </c>
      <c r="D322" s="26">
        <f>F322</f>
        <v>21.3296</v>
      </c>
      <c r="E322" s="26">
        <f>F322</f>
        <v>21.3296</v>
      </c>
      <c r="F322" s="26">
        <f>ROUND(21.3296,4)</f>
        <v>21.3296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ROUND(1.85991054280153,4)</f>
        <v>1.8599</v>
      </c>
      <c r="D324" s="26">
        <f>F324</f>
        <v>1.8618</v>
      </c>
      <c r="E324" s="26">
        <f>F324</f>
        <v>1.8618</v>
      </c>
      <c r="F324" s="26">
        <f>ROUND(1.8618,4)</f>
        <v>1.8618</v>
      </c>
      <c r="G324" s="24"/>
      <c r="H324" s="36"/>
    </row>
    <row r="325" spans="1:8" ht="12.75" customHeight="1">
      <c r="A325" s="22">
        <v>42723</v>
      </c>
      <c r="B325" s="22"/>
      <c r="C325" s="26">
        <f>ROUND(1.85991054280153,4)</f>
        <v>1.8599</v>
      </c>
      <c r="D325" s="26">
        <f>F325</f>
        <v>1.8959</v>
      </c>
      <c r="E325" s="26">
        <f>F325</f>
        <v>1.8959</v>
      </c>
      <c r="F325" s="26">
        <f>ROUND(1.8959,4)</f>
        <v>1.8959</v>
      </c>
      <c r="G325" s="24"/>
      <c r="H325" s="36"/>
    </row>
    <row r="326" spans="1:8" ht="12.75" customHeight="1">
      <c r="A326" s="22">
        <v>42807</v>
      </c>
      <c r="B326" s="22"/>
      <c r="C326" s="26">
        <f>ROUND(1.85991054280153,4)</f>
        <v>1.8599</v>
      </c>
      <c r="D326" s="26">
        <f>F326</f>
        <v>1.9283</v>
      </c>
      <c r="E326" s="26">
        <f>F326</f>
        <v>1.9283</v>
      </c>
      <c r="F326" s="26">
        <f>ROUND(1.9283,4)</f>
        <v>1.9283</v>
      </c>
      <c r="G326" s="24"/>
      <c r="H326" s="36"/>
    </row>
    <row r="327" spans="1:8" ht="12.75" customHeight="1">
      <c r="A327" s="22">
        <v>42905</v>
      </c>
      <c r="B327" s="22"/>
      <c r="C327" s="26">
        <f>ROUND(1.85991054280153,4)</f>
        <v>1.8599</v>
      </c>
      <c r="D327" s="26">
        <f>F327</f>
        <v>1.9651</v>
      </c>
      <c r="E327" s="26">
        <f>F327</f>
        <v>1.9651</v>
      </c>
      <c r="F327" s="26">
        <f>ROUND(1.9651,4)</f>
        <v>1.9651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ROUND(0.1415949756305,6)</f>
        <v>0.141595</v>
      </c>
      <c r="D329" s="28">
        <f>F329</f>
        <v>0.141746</v>
      </c>
      <c r="E329" s="28">
        <f>F329</f>
        <v>0.141746</v>
      </c>
      <c r="F329" s="28">
        <f>ROUND(0.141746,6)</f>
        <v>0.141746</v>
      </c>
      <c r="G329" s="24"/>
      <c r="H329" s="36"/>
    </row>
    <row r="330" spans="1:8" ht="12.75" customHeight="1">
      <c r="A330" s="22">
        <v>42723</v>
      </c>
      <c r="B330" s="22"/>
      <c r="C330" s="28">
        <f>ROUND(0.1415949756305,6)</f>
        <v>0.141595</v>
      </c>
      <c r="D330" s="28">
        <f>F330</f>
        <v>0.144841</v>
      </c>
      <c r="E330" s="28">
        <f>F330</f>
        <v>0.144841</v>
      </c>
      <c r="F330" s="28">
        <f>ROUND(0.144841,6)</f>
        <v>0.144841</v>
      </c>
      <c r="G330" s="24"/>
      <c r="H330" s="36"/>
    </row>
    <row r="331" spans="1:8" ht="12.75" customHeight="1">
      <c r="A331" s="22">
        <v>42807</v>
      </c>
      <c r="B331" s="22"/>
      <c r="C331" s="28">
        <f>ROUND(0.1415949756305,6)</f>
        <v>0.141595</v>
      </c>
      <c r="D331" s="28">
        <f>F331</f>
        <v>0.147844</v>
      </c>
      <c r="E331" s="28">
        <f>F331</f>
        <v>0.147844</v>
      </c>
      <c r="F331" s="28">
        <f>ROUND(0.147844,6)</f>
        <v>0.147844</v>
      </c>
      <c r="G331" s="24"/>
      <c r="H331" s="36"/>
    </row>
    <row r="332" spans="1:8" ht="12.75" customHeight="1">
      <c r="A332" s="22">
        <v>42905</v>
      </c>
      <c r="B332" s="22"/>
      <c r="C332" s="28">
        <f>ROUND(0.1415949756305,6)</f>
        <v>0.141595</v>
      </c>
      <c r="D332" s="28">
        <f>F332</f>
        <v>0.151393</v>
      </c>
      <c r="E332" s="28">
        <f>F332</f>
        <v>0.151393</v>
      </c>
      <c r="F332" s="28">
        <f>ROUND(0.151393,6)</f>
        <v>0.151393</v>
      </c>
      <c r="G332" s="24"/>
      <c r="H332" s="36"/>
    </row>
    <row r="333" spans="1:8" ht="12.75" customHeight="1">
      <c r="A333" s="22">
        <v>42996</v>
      </c>
      <c r="B333" s="22"/>
      <c r="C333" s="28">
        <f>ROUND(0.1415949756305,6)</f>
        <v>0.141595</v>
      </c>
      <c r="D333" s="28">
        <f>F333</f>
        <v>0.154809</v>
      </c>
      <c r="E333" s="28">
        <f>F333</f>
        <v>0.154809</v>
      </c>
      <c r="F333" s="28">
        <f>ROUND(0.154809,6)</f>
        <v>0.154809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ROUND(0.142018245891381,4)</f>
        <v>0.142</v>
      </c>
      <c r="D335" s="26">
        <f>F335</f>
        <v>0.1421</v>
      </c>
      <c r="E335" s="26">
        <f>F335</f>
        <v>0.1421</v>
      </c>
      <c r="F335" s="26">
        <f>ROUND(0.1421,4)</f>
        <v>0.1421</v>
      </c>
      <c r="G335" s="24"/>
      <c r="H335" s="36"/>
    </row>
    <row r="336" spans="1:8" ht="12.75" customHeight="1">
      <c r="A336" s="22">
        <v>42723</v>
      </c>
      <c r="B336" s="22"/>
      <c r="C336" s="26">
        <f>ROUND(0.142018245891381,4)</f>
        <v>0.142</v>
      </c>
      <c r="D336" s="26">
        <f>F336</f>
        <v>0.1416</v>
      </c>
      <c r="E336" s="26">
        <f>F336</f>
        <v>0.1416</v>
      </c>
      <c r="F336" s="26">
        <f>ROUND(0.1416,4)</f>
        <v>0.1416</v>
      </c>
      <c r="G336" s="24"/>
      <c r="H336" s="36"/>
    </row>
    <row r="337" spans="1:8" ht="12.75" customHeight="1">
      <c r="A337" s="22">
        <v>42807</v>
      </c>
      <c r="B337" s="22"/>
      <c r="C337" s="26">
        <f>ROUND(0.142018245891381,4)</f>
        <v>0.142</v>
      </c>
      <c r="D337" s="26">
        <f>F337</f>
        <v>0.1412</v>
      </c>
      <c r="E337" s="26">
        <f>F337</f>
        <v>0.1412</v>
      </c>
      <c r="F337" s="26">
        <f>ROUND(0.1412,4)</f>
        <v>0.1412</v>
      </c>
      <c r="G337" s="24"/>
      <c r="H337" s="36"/>
    </row>
    <row r="338" spans="1:8" ht="12.75" customHeight="1">
      <c r="A338" s="22">
        <v>42905</v>
      </c>
      <c r="B338" s="22"/>
      <c r="C338" s="26">
        <f>ROUND(0.142018245891381,4)</f>
        <v>0.142</v>
      </c>
      <c r="D338" s="26">
        <f>F338</f>
        <v>0.1409</v>
      </c>
      <c r="E338" s="26">
        <f>F338</f>
        <v>0.1409</v>
      </c>
      <c r="F338" s="26">
        <f>ROUND(0.1409,4)</f>
        <v>0.1409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ROUND(10.5548135,4)</f>
        <v>10.5548</v>
      </c>
      <c r="D340" s="26">
        <f>F340</f>
        <v>10.5621</v>
      </c>
      <c r="E340" s="26">
        <f>F340</f>
        <v>10.5621</v>
      </c>
      <c r="F340" s="26">
        <f>ROUND(10.5621,4)</f>
        <v>10.5621</v>
      </c>
      <c r="G340" s="24"/>
      <c r="H340" s="36"/>
    </row>
    <row r="341" spans="1:8" ht="12.75" customHeight="1">
      <c r="A341" s="22">
        <v>42723</v>
      </c>
      <c r="B341" s="22"/>
      <c r="C341" s="26">
        <f>ROUND(10.5548135,4)</f>
        <v>10.5548</v>
      </c>
      <c r="D341" s="26">
        <f>F341</f>
        <v>10.7107</v>
      </c>
      <c r="E341" s="26">
        <f>F341</f>
        <v>10.7107</v>
      </c>
      <c r="F341" s="26">
        <f>ROUND(10.7107,4)</f>
        <v>10.7107</v>
      </c>
      <c r="G341" s="24"/>
      <c r="H341" s="36"/>
    </row>
    <row r="342" spans="1:8" ht="12.75" customHeight="1">
      <c r="A342" s="22">
        <v>42807</v>
      </c>
      <c r="B342" s="22"/>
      <c r="C342" s="26">
        <f>ROUND(10.5548135,4)</f>
        <v>10.5548</v>
      </c>
      <c r="D342" s="26">
        <f>F342</f>
        <v>10.8547</v>
      </c>
      <c r="E342" s="26">
        <f>F342</f>
        <v>10.8547</v>
      </c>
      <c r="F342" s="26">
        <f>ROUND(10.8547,4)</f>
        <v>10.8547</v>
      </c>
      <c r="G342" s="24"/>
      <c r="H342" s="36"/>
    </row>
    <row r="343" spans="1:8" ht="12.75" customHeight="1">
      <c r="A343" s="22">
        <v>42905</v>
      </c>
      <c r="B343" s="22"/>
      <c r="C343" s="26">
        <f>ROUND(10.5548135,4)</f>
        <v>10.5548</v>
      </c>
      <c r="D343" s="26">
        <f>F343</f>
        <v>11.0253</v>
      </c>
      <c r="E343" s="26">
        <f>F343</f>
        <v>11.0253</v>
      </c>
      <c r="F343" s="26">
        <f>ROUND(11.0253,4)</f>
        <v>11.0253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ROUND(10.6146319932321,4)</f>
        <v>10.6146</v>
      </c>
      <c r="D345" s="26">
        <f>F345</f>
        <v>10.6256</v>
      </c>
      <c r="E345" s="26">
        <f>F345</f>
        <v>10.6256</v>
      </c>
      <c r="F345" s="26">
        <f>ROUND(10.6256,4)</f>
        <v>10.6256</v>
      </c>
      <c r="G345" s="24"/>
      <c r="H345" s="36"/>
    </row>
    <row r="346" spans="1:8" ht="12.75" customHeight="1">
      <c r="A346" s="22">
        <v>42723</v>
      </c>
      <c r="B346" s="22"/>
      <c r="C346" s="26">
        <f>ROUND(10.6146319932321,4)</f>
        <v>10.6146</v>
      </c>
      <c r="D346" s="26">
        <f>F346</f>
        <v>10.8135</v>
      </c>
      <c r="E346" s="26">
        <f>F346</f>
        <v>10.8135</v>
      </c>
      <c r="F346" s="26">
        <f>ROUND(10.8135,4)</f>
        <v>10.8135</v>
      </c>
      <c r="G346" s="24"/>
      <c r="H346" s="36"/>
    </row>
    <row r="347" spans="1:8" ht="12.75" customHeight="1">
      <c r="A347" s="22">
        <v>42807</v>
      </c>
      <c r="B347" s="22"/>
      <c r="C347" s="26">
        <f>ROUND(10.6146319932321,4)</f>
        <v>10.6146</v>
      </c>
      <c r="D347" s="26">
        <f>F347</f>
        <v>10.9928</v>
      </c>
      <c r="E347" s="26">
        <f>F347</f>
        <v>10.9928</v>
      </c>
      <c r="F347" s="26">
        <f>ROUND(10.9928,4)</f>
        <v>10.9928</v>
      </c>
      <c r="G347" s="24"/>
      <c r="H347" s="36"/>
    </row>
    <row r="348" spans="1:8" ht="12.75" customHeight="1">
      <c r="A348" s="22">
        <v>42905</v>
      </c>
      <c r="B348" s="22"/>
      <c r="C348" s="26">
        <f>ROUND(10.6146319932321,4)</f>
        <v>10.6146</v>
      </c>
      <c r="D348" s="26">
        <f>F348</f>
        <v>11.2017</v>
      </c>
      <c r="E348" s="26">
        <f>F348</f>
        <v>11.2017</v>
      </c>
      <c r="F348" s="26">
        <f>ROUND(11.2017,4)</f>
        <v>11.2017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ROUND(4.83999731651684,4)</f>
        <v>4.84</v>
      </c>
      <c r="D350" s="26">
        <f>F350</f>
        <v>4.8388</v>
      </c>
      <c r="E350" s="26">
        <f>F350</f>
        <v>4.8388</v>
      </c>
      <c r="F350" s="26">
        <f>ROUND(4.8388,4)</f>
        <v>4.8388</v>
      </c>
      <c r="G350" s="24"/>
      <c r="H350" s="36"/>
    </row>
    <row r="351" spans="1:8" ht="12.75" customHeight="1">
      <c r="A351" s="22">
        <v>42723</v>
      </c>
      <c r="B351" s="22"/>
      <c r="C351" s="26">
        <f>ROUND(4.83999731651684,4)</f>
        <v>4.84</v>
      </c>
      <c r="D351" s="26">
        <f>F351</f>
        <v>4.8333</v>
      </c>
      <c r="E351" s="26">
        <f>F351</f>
        <v>4.8333</v>
      </c>
      <c r="F351" s="26">
        <f>ROUND(4.8333,4)</f>
        <v>4.8333</v>
      </c>
      <c r="G351" s="24"/>
      <c r="H351" s="36"/>
    </row>
    <row r="352" spans="1:8" ht="12.75" customHeight="1">
      <c r="A352" s="22">
        <v>42807</v>
      </c>
      <c r="B352" s="22"/>
      <c r="C352" s="26">
        <f>ROUND(4.83999731651684,4)</f>
        <v>4.84</v>
      </c>
      <c r="D352" s="26">
        <f>F352</f>
        <v>4.8289</v>
      </c>
      <c r="E352" s="26">
        <f>F352</f>
        <v>4.8289</v>
      </c>
      <c r="F352" s="26">
        <f>ROUND(4.8289,4)</f>
        <v>4.8289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ROUND(14.429,4)</f>
        <v>14.429</v>
      </c>
      <c r="D354" s="26">
        <f>F354</f>
        <v>14.4431</v>
      </c>
      <c r="E354" s="26">
        <f>F354</f>
        <v>14.4431</v>
      </c>
      <c r="F354" s="26">
        <f>ROUND(14.4431,4)</f>
        <v>14.4431</v>
      </c>
      <c r="G354" s="24"/>
      <c r="H354" s="36"/>
    </row>
    <row r="355" spans="1:8" ht="12.75" customHeight="1">
      <c r="A355" s="22">
        <v>42723</v>
      </c>
      <c r="B355" s="22"/>
      <c r="C355" s="26">
        <f>ROUND(14.429,4)</f>
        <v>14.429</v>
      </c>
      <c r="D355" s="26">
        <f>F355</f>
        <v>14.6972</v>
      </c>
      <c r="E355" s="26">
        <f>F355</f>
        <v>14.6972</v>
      </c>
      <c r="F355" s="26">
        <f>ROUND(14.6972,4)</f>
        <v>14.6972</v>
      </c>
      <c r="G355" s="24"/>
      <c r="H355" s="36"/>
    </row>
    <row r="356" spans="1:8" ht="12.75" customHeight="1">
      <c r="A356" s="22">
        <v>42807</v>
      </c>
      <c r="B356" s="22"/>
      <c r="C356" s="26">
        <f>ROUND(14.429,4)</f>
        <v>14.429</v>
      </c>
      <c r="D356" s="26">
        <f>F356</f>
        <v>14.9393</v>
      </c>
      <c r="E356" s="26">
        <f>F356</f>
        <v>14.9393</v>
      </c>
      <c r="F356" s="26">
        <f>ROUND(14.9393,4)</f>
        <v>14.9393</v>
      </c>
      <c r="G356" s="24"/>
      <c r="H356" s="36"/>
    </row>
    <row r="357" spans="1:8" ht="12.75" customHeight="1">
      <c r="A357" s="22">
        <v>42905</v>
      </c>
      <c r="B357" s="22"/>
      <c r="C357" s="26">
        <f>ROUND(14.429,4)</f>
        <v>14.429</v>
      </c>
      <c r="D357" s="26">
        <f>F357</f>
        <v>15.2222</v>
      </c>
      <c r="E357" s="26">
        <f>F357</f>
        <v>15.2222</v>
      </c>
      <c r="F357" s="26">
        <f>ROUND(15.2222,4)</f>
        <v>15.2222</v>
      </c>
      <c r="G357" s="24"/>
      <c r="H357" s="36"/>
    </row>
    <row r="358" spans="1:8" ht="12.75" customHeight="1">
      <c r="A358" s="22">
        <v>42996</v>
      </c>
      <c r="B358" s="22"/>
      <c r="C358" s="26">
        <f>ROUND(14.429,4)</f>
        <v>14.429</v>
      </c>
      <c r="D358" s="26">
        <f>F358</f>
        <v>15.493</v>
      </c>
      <c r="E358" s="26">
        <f>F358</f>
        <v>15.493</v>
      </c>
      <c r="F358" s="26">
        <f>ROUND(15.493,4)</f>
        <v>15.493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ROUND(14.429,4)</f>
        <v>14.429</v>
      </c>
      <c r="D360" s="26">
        <f>F360</f>
        <v>14.4431</v>
      </c>
      <c r="E360" s="26">
        <f>F360</f>
        <v>14.4431</v>
      </c>
      <c r="F360" s="26">
        <f>ROUND(14.4431,4)</f>
        <v>14.4431</v>
      </c>
      <c r="G360" s="24"/>
      <c r="H360" s="36"/>
    </row>
    <row r="361" spans="1:8" ht="12.75" customHeight="1">
      <c r="A361" s="22">
        <v>42723</v>
      </c>
      <c r="B361" s="22"/>
      <c r="C361" s="26">
        <f>ROUND(14.429,4)</f>
        <v>14.429</v>
      </c>
      <c r="D361" s="26">
        <f>F361</f>
        <v>14.6972</v>
      </c>
      <c r="E361" s="26">
        <f>F361</f>
        <v>14.6972</v>
      </c>
      <c r="F361" s="26">
        <f>ROUND(14.6972,4)</f>
        <v>14.6972</v>
      </c>
      <c r="G361" s="24"/>
      <c r="H361" s="36"/>
    </row>
    <row r="362" spans="1:8" ht="12.75" customHeight="1">
      <c r="A362" s="22">
        <v>42807</v>
      </c>
      <c r="B362" s="22"/>
      <c r="C362" s="26">
        <f>ROUND(14.429,4)</f>
        <v>14.429</v>
      </c>
      <c r="D362" s="26">
        <f>F362</f>
        <v>14.9393</v>
      </c>
      <c r="E362" s="26">
        <f>F362</f>
        <v>14.9393</v>
      </c>
      <c r="F362" s="26">
        <f>ROUND(14.9393,4)</f>
        <v>14.9393</v>
      </c>
      <c r="G362" s="24"/>
      <c r="H362" s="36"/>
    </row>
    <row r="363" spans="1:8" ht="12.75" customHeight="1">
      <c r="A363" s="22">
        <v>42905</v>
      </c>
      <c r="B363" s="22"/>
      <c r="C363" s="26">
        <f>ROUND(14.429,4)</f>
        <v>14.429</v>
      </c>
      <c r="D363" s="26">
        <f>F363</f>
        <v>15.2222</v>
      </c>
      <c r="E363" s="26">
        <f>F363</f>
        <v>15.2222</v>
      </c>
      <c r="F363" s="26">
        <f>ROUND(15.2222,4)</f>
        <v>15.2222</v>
      </c>
      <c r="G363" s="24"/>
      <c r="H363" s="36"/>
    </row>
    <row r="364" spans="1:8" ht="12.75" customHeight="1">
      <c r="A364" s="22">
        <v>42996</v>
      </c>
      <c r="B364" s="22"/>
      <c r="C364" s="26">
        <f>ROUND(14.429,4)</f>
        <v>14.429</v>
      </c>
      <c r="D364" s="26">
        <f>F364</f>
        <v>15.493</v>
      </c>
      <c r="E364" s="26">
        <f>F364</f>
        <v>15.493</v>
      </c>
      <c r="F364" s="26">
        <f>ROUND(15.493,4)</f>
        <v>15.493</v>
      </c>
      <c r="G364" s="24"/>
      <c r="H364" s="36"/>
    </row>
    <row r="365" spans="1:8" ht="12.75" customHeight="1">
      <c r="A365" s="22">
        <v>43087</v>
      </c>
      <c r="B365" s="22"/>
      <c r="C365" s="26">
        <f>ROUND(14.429,4)</f>
        <v>14.429</v>
      </c>
      <c r="D365" s="26">
        <f>F365</f>
        <v>15.8236</v>
      </c>
      <c r="E365" s="26">
        <f>F365</f>
        <v>15.8236</v>
      </c>
      <c r="F365" s="26">
        <f>ROUND(15.8236,4)</f>
        <v>15.8236</v>
      </c>
      <c r="G365" s="24"/>
      <c r="H365" s="36"/>
    </row>
    <row r="366" spans="1:8" ht="12.75" customHeight="1">
      <c r="A366" s="22">
        <v>43178</v>
      </c>
      <c r="B366" s="22"/>
      <c r="C366" s="26">
        <f>ROUND(14.429,4)</f>
        <v>14.429</v>
      </c>
      <c r="D366" s="26">
        <f>F366</f>
        <v>16.1542</v>
      </c>
      <c r="E366" s="26">
        <f>F366</f>
        <v>16.1542</v>
      </c>
      <c r="F366" s="26">
        <f>ROUND(16.1542,4)</f>
        <v>16.1542</v>
      </c>
      <c r="G366" s="24"/>
      <c r="H366" s="36"/>
    </row>
    <row r="367" spans="1:8" ht="12.75" customHeight="1">
      <c r="A367" s="22">
        <v>43269</v>
      </c>
      <c r="B367" s="22"/>
      <c r="C367" s="26">
        <f>ROUND(14.429,4)</f>
        <v>14.429</v>
      </c>
      <c r="D367" s="26">
        <f>F367</f>
        <v>16.4848</v>
      </c>
      <c r="E367" s="26">
        <f>F367</f>
        <v>16.4848</v>
      </c>
      <c r="F367" s="26">
        <f>ROUND(16.4848,4)</f>
        <v>16.4848</v>
      </c>
      <c r="G367" s="24"/>
      <c r="H367" s="36"/>
    </row>
    <row r="368" spans="1:8" ht="12.75" customHeight="1">
      <c r="A368" s="22">
        <v>43360</v>
      </c>
      <c r="B368" s="22"/>
      <c r="C368" s="26">
        <f>ROUND(14.429,4)</f>
        <v>14.429</v>
      </c>
      <c r="D368" s="26">
        <f>F368</f>
        <v>16.8154</v>
      </c>
      <c r="E368" s="26">
        <f>F368</f>
        <v>16.8154</v>
      </c>
      <c r="F368" s="26">
        <f>ROUND(16.8154,4)</f>
        <v>16.8154</v>
      </c>
      <c r="G368" s="24"/>
      <c r="H368" s="36"/>
    </row>
    <row r="369" spans="1:8" ht="12.75" customHeight="1">
      <c r="A369" s="22">
        <v>43448</v>
      </c>
      <c r="B369" s="22"/>
      <c r="C369" s="26">
        <f>ROUND(14.429,4)</f>
        <v>14.429</v>
      </c>
      <c r="D369" s="26">
        <f>F369</f>
        <v>17.1349</v>
      </c>
      <c r="E369" s="26">
        <f>F369</f>
        <v>17.1349</v>
      </c>
      <c r="F369" s="26">
        <f>ROUND(17.1349,4)</f>
        <v>17.1349</v>
      </c>
      <c r="G369" s="24"/>
      <c r="H369" s="36"/>
    </row>
    <row r="370" spans="1:8" ht="12.75" customHeight="1">
      <c r="A370" s="22">
        <v>43542</v>
      </c>
      <c r="B370" s="22"/>
      <c r="C370" s="26">
        <f>ROUND(14.429,4)</f>
        <v>14.429</v>
      </c>
      <c r="D370" s="26">
        <f>F370</f>
        <v>17.4762</v>
      </c>
      <c r="E370" s="26">
        <f>F370</f>
        <v>17.4762</v>
      </c>
      <c r="F370" s="26">
        <f>ROUND(17.4762,4)</f>
        <v>17.4762</v>
      </c>
      <c r="G370" s="24"/>
      <c r="H370" s="36"/>
    </row>
    <row r="371" spans="1:8" ht="12.75" customHeight="1">
      <c r="A371" s="22">
        <v>43630</v>
      </c>
      <c r="B371" s="22"/>
      <c r="C371" s="26">
        <f>ROUND(14.429,4)</f>
        <v>14.429</v>
      </c>
      <c r="D371" s="26">
        <f>F371</f>
        <v>17.7957</v>
      </c>
      <c r="E371" s="26">
        <f>F371</f>
        <v>17.7957</v>
      </c>
      <c r="F371" s="26">
        <f>ROUND(17.7957,4)</f>
        <v>17.7957</v>
      </c>
      <c r="G371" s="24"/>
      <c r="H371" s="36"/>
    </row>
    <row r="372" spans="1:8" ht="12.75" customHeight="1">
      <c r="A372" s="22">
        <v>43724</v>
      </c>
      <c r="B372" s="22"/>
      <c r="C372" s="26">
        <f>ROUND(14.429,4)</f>
        <v>14.429</v>
      </c>
      <c r="D372" s="26">
        <f>F372</f>
        <v>18.137</v>
      </c>
      <c r="E372" s="26">
        <f>F372</f>
        <v>18.137</v>
      </c>
      <c r="F372" s="26">
        <f>ROUND(18.137,4)</f>
        <v>18.137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42632</v>
      </c>
      <c r="B374" s="22"/>
      <c r="C374" s="26">
        <f>ROUND(1.43073872087258,4)</f>
        <v>1.4307</v>
      </c>
      <c r="D374" s="26">
        <f>F374</f>
        <v>1.427</v>
      </c>
      <c r="E374" s="26">
        <f>F374</f>
        <v>1.427</v>
      </c>
      <c r="F374" s="26">
        <f>ROUND(1.427,4)</f>
        <v>1.427</v>
      </c>
      <c r="G374" s="24"/>
      <c r="H374" s="36"/>
    </row>
    <row r="375" spans="1:8" ht="12.75" customHeight="1">
      <c r="A375" s="22">
        <v>42723</v>
      </c>
      <c r="B375" s="22"/>
      <c r="C375" s="26">
        <f>ROUND(1.43073872087258,4)</f>
        <v>1.4307</v>
      </c>
      <c r="D375" s="26">
        <f>F375</f>
        <v>1.3649</v>
      </c>
      <c r="E375" s="26">
        <f>F375</f>
        <v>1.3649</v>
      </c>
      <c r="F375" s="26">
        <f>ROUND(1.3649,4)</f>
        <v>1.3649</v>
      </c>
      <c r="G375" s="24"/>
      <c r="H375" s="36"/>
    </row>
    <row r="376" spans="1:8" ht="12.75" customHeight="1">
      <c r="A376" s="22">
        <v>42807</v>
      </c>
      <c r="B376" s="22"/>
      <c r="C376" s="26">
        <f>ROUND(1.43073872087258,4)</f>
        <v>1.4307</v>
      </c>
      <c r="D376" s="26">
        <f>F376</f>
        <v>1.3282</v>
      </c>
      <c r="E376" s="26">
        <f>F376</f>
        <v>1.3282</v>
      </c>
      <c r="F376" s="26">
        <f>ROUND(1.3282,4)</f>
        <v>1.3282</v>
      </c>
      <c r="G376" s="24"/>
      <c r="H376" s="36"/>
    </row>
    <row r="377" spans="1:8" ht="12.75" customHeight="1">
      <c r="A377" s="22">
        <v>42905</v>
      </c>
      <c r="B377" s="22"/>
      <c r="C377" s="26">
        <f>ROUND(1.43073872087258,4)</f>
        <v>1.4307</v>
      </c>
      <c r="D377" s="26">
        <f>F377</f>
        <v>1.2864</v>
      </c>
      <c r="E377" s="26">
        <f>F377</f>
        <v>1.2864</v>
      </c>
      <c r="F377" s="26">
        <f>ROUND(1.2864,4)</f>
        <v>1.2864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ROUND(581.321,3)</f>
        <v>581.321</v>
      </c>
      <c r="D379" s="27">
        <f>F379</f>
        <v>587.529</v>
      </c>
      <c r="E379" s="27">
        <f>F379</f>
        <v>587.529</v>
      </c>
      <c r="F379" s="27">
        <f>ROUND(587.529,3)</f>
        <v>587.529</v>
      </c>
      <c r="G379" s="24"/>
      <c r="H379" s="36"/>
    </row>
    <row r="380" spans="1:8" ht="12.75" customHeight="1">
      <c r="A380" s="22">
        <v>42768</v>
      </c>
      <c r="B380" s="22"/>
      <c r="C380" s="27">
        <f>ROUND(581.321,3)</f>
        <v>581.321</v>
      </c>
      <c r="D380" s="27">
        <f>F380</f>
        <v>598.856</v>
      </c>
      <c r="E380" s="27">
        <f>F380</f>
        <v>598.856</v>
      </c>
      <c r="F380" s="27">
        <f>ROUND(598.856,3)</f>
        <v>598.856</v>
      </c>
      <c r="G380" s="24"/>
      <c r="H380" s="36"/>
    </row>
    <row r="381" spans="1:8" ht="12.75" customHeight="1">
      <c r="A381" s="22">
        <v>42859</v>
      </c>
      <c r="B381" s="22"/>
      <c r="C381" s="27">
        <f>ROUND(581.321,3)</f>
        <v>581.321</v>
      </c>
      <c r="D381" s="27">
        <f>F381</f>
        <v>610.893</v>
      </c>
      <c r="E381" s="27">
        <f>F381</f>
        <v>610.893</v>
      </c>
      <c r="F381" s="27">
        <f>ROUND(610.893,3)</f>
        <v>610.893</v>
      </c>
      <c r="G381" s="24"/>
      <c r="H381" s="36"/>
    </row>
    <row r="382" spans="1:8" ht="12.75" customHeight="1">
      <c r="A382" s="22">
        <v>42950</v>
      </c>
      <c r="B382" s="22"/>
      <c r="C382" s="27">
        <f>ROUND(581.321,3)</f>
        <v>581.321</v>
      </c>
      <c r="D382" s="27">
        <f>F382</f>
        <v>623.688</v>
      </c>
      <c r="E382" s="27">
        <f>F382</f>
        <v>623.688</v>
      </c>
      <c r="F382" s="27">
        <f>ROUND(623.688,3)</f>
        <v>623.688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ROUND(499.773,3)</f>
        <v>499.773</v>
      </c>
      <c r="D384" s="27">
        <f>F384</f>
        <v>505.111</v>
      </c>
      <c r="E384" s="27">
        <f>F384</f>
        <v>505.111</v>
      </c>
      <c r="F384" s="27">
        <f>ROUND(505.111,3)</f>
        <v>505.111</v>
      </c>
      <c r="G384" s="24"/>
      <c r="H384" s="36"/>
    </row>
    <row r="385" spans="1:8" ht="12.75" customHeight="1">
      <c r="A385" s="22">
        <v>42768</v>
      </c>
      <c r="B385" s="22"/>
      <c r="C385" s="27">
        <f>ROUND(499.773,3)</f>
        <v>499.773</v>
      </c>
      <c r="D385" s="27">
        <f>F385</f>
        <v>514.848</v>
      </c>
      <c r="E385" s="27">
        <f>F385</f>
        <v>514.848</v>
      </c>
      <c r="F385" s="27">
        <f>ROUND(514.848,3)</f>
        <v>514.848</v>
      </c>
      <c r="G385" s="24"/>
      <c r="H385" s="36"/>
    </row>
    <row r="386" spans="1:8" ht="12.75" customHeight="1">
      <c r="A386" s="22">
        <v>42859</v>
      </c>
      <c r="B386" s="22"/>
      <c r="C386" s="27">
        <f>ROUND(499.773,3)</f>
        <v>499.773</v>
      </c>
      <c r="D386" s="27">
        <f>F386</f>
        <v>525.197</v>
      </c>
      <c r="E386" s="27">
        <f>F386</f>
        <v>525.197</v>
      </c>
      <c r="F386" s="27">
        <f>ROUND(525.197,3)</f>
        <v>525.197</v>
      </c>
      <c r="G386" s="24"/>
      <c r="H386" s="36"/>
    </row>
    <row r="387" spans="1:8" ht="12.75" customHeight="1">
      <c r="A387" s="22">
        <v>42950</v>
      </c>
      <c r="B387" s="22"/>
      <c r="C387" s="27">
        <f>ROUND(499.773,3)</f>
        <v>499.773</v>
      </c>
      <c r="D387" s="27">
        <f>F387</f>
        <v>536.197</v>
      </c>
      <c r="E387" s="27">
        <f>F387</f>
        <v>536.197</v>
      </c>
      <c r="F387" s="27">
        <f>ROUND(536.197,3)</f>
        <v>536.197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ROUND(578.954,3)</f>
        <v>578.954</v>
      </c>
      <c r="D389" s="27">
        <f>F389</f>
        <v>585.137</v>
      </c>
      <c r="E389" s="27">
        <f>F389</f>
        <v>585.137</v>
      </c>
      <c r="F389" s="27">
        <f>ROUND(585.137,3)</f>
        <v>585.137</v>
      </c>
      <c r="G389" s="24"/>
      <c r="H389" s="36"/>
    </row>
    <row r="390" spans="1:8" ht="12.75" customHeight="1">
      <c r="A390" s="22">
        <v>42768</v>
      </c>
      <c r="B390" s="22"/>
      <c r="C390" s="27">
        <f>ROUND(578.954,3)</f>
        <v>578.954</v>
      </c>
      <c r="D390" s="27">
        <f>F390</f>
        <v>596.417</v>
      </c>
      <c r="E390" s="27">
        <f>F390</f>
        <v>596.417</v>
      </c>
      <c r="F390" s="27">
        <f>ROUND(596.417,3)</f>
        <v>596.417</v>
      </c>
      <c r="G390" s="24"/>
      <c r="H390" s="36"/>
    </row>
    <row r="391" spans="1:8" ht="12.75" customHeight="1">
      <c r="A391" s="22">
        <v>42859</v>
      </c>
      <c r="B391" s="22"/>
      <c r="C391" s="27">
        <f>ROUND(578.954,3)</f>
        <v>578.954</v>
      </c>
      <c r="D391" s="27">
        <f>F391</f>
        <v>608.406</v>
      </c>
      <c r="E391" s="27">
        <f>F391</f>
        <v>608.406</v>
      </c>
      <c r="F391" s="27">
        <f>ROUND(608.406,3)</f>
        <v>608.406</v>
      </c>
      <c r="G391" s="24"/>
      <c r="H391" s="36"/>
    </row>
    <row r="392" spans="1:8" ht="12.75" customHeight="1">
      <c r="A392" s="22">
        <v>42950</v>
      </c>
      <c r="B392" s="22"/>
      <c r="C392" s="27">
        <f>ROUND(578.954,3)</f>
        <v>578.954</v>
      </c>
      <c r="D392" s="27">
        <f>F392</f>
        <v>621.148</v>
      </c>
      <c r="E392" s="27">
        <f>F392</f>
        <v>621.148</v>
      </c>
      <c r="F392" s="27">
        <f>ROUND(621.148,3)</f>
        <v>621.148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ROUND(529.169,3)</f>
        <v>529.169</v>
      </c>
      <c r="D394" s="27">
        <f>F394</f>
        <v>534.82</v>
      </c>
      <c r="E394" s="27">
        <f>F394</f>
        <v>534.82</v>
      </c>
      <c r="F394" s="27">
        <f>ROUND(534.82,3)</f>
        <v>534.82</v>
      </c>
      <c r="G394" s="24"/>
      <c r="H394" s="36"/>
    </row>
    <row r="395" spans="1:8" ht="12.75" customHeight="1">
      <c r="A395" s="22">
        <v>42768</v>
      </c>
      <c r="B395" s="22"/>
      <c r="C395" s="27">
        <f>ROUND(529.169,3)</f>
        <v>529.169</v>
      </c>
      <c r="D395" s="27">
        <f>F395</f>
        <v>545.13</v>
      </c>
      <c r="E395" s="27">
        <f>F395</f>
        <v>545.13</v>
      </c>
      <c r="F395" s="27">
        <f>ROUND(545.13,3)</f>
        <v>545.13</v>
      </c>
      <c r="G395" s="24"/>
      <c r="H395" s="36"/>
    </row>
    <row r="396" spans="1:8" ht="12.75" customHeight="1">
      <c r="A396" s="22">
        <v>42859</v>
      </c>
      <c r="B396" s="22"/>
      <c r="C396" s="27">
        <f>ROUND(529.169,3)</f>
        <v>529.169</v>
      </c>
      <c r="D396" s="27">
        <f>F396</f>
        <v>556.088</v>
      </c>
      <c r="E396" s="27">
        <f>F396</f>
        <v>556.088</v>
      </c>
      <c r="F396" s="27">
        <f>ROUND(556.088,3)</f>
        <v>556.088</v>
      </c>
      <c r="G396" s="24"/>
      <c r="H396" s="36"/>
    </row>
    <row r="397" spans="1:8" ht="12.75" customHeight="1">
      <c r="A397" s="22">
        <v>42950</v>
      </c>
      <c r="B397" s="22"/>
      <c r="C397" s="27">
        <f>ROUND(529.169,3)</f>
        <v>529.169</v>
      </c>
      <c r="D397" s="27">
        <f>F397</f>
        <v>567.735</v>
      </c>
      <c r="E397" s="27">
        <f>F397</f>
        <v>567.735</v>
      </c>
      <c r="F397" s="27">
        <f>ROUND(567.735,3)</f>
        <v>567.735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ROUND(247.597944970377,3)</f>
        <v>247.598</v>
      </c>
      <c r="D399" s="27">
        <f>F399</f>
        <v>250.251</v>
      </c>
      <c r="E399" s="27">
        <f>F399</f>
        <v>250.251</v>
      </c>
      <c r="F399" s="27">
        <f>ROUND(250.251,3)</f>
        <v>250.251</v>
      </c>
      <c r="G399" s="24"/>
      <c r="H399" s="36"/>
    </row>
    <row r="400" spans="1:8" ht="12.75" customHeight="1">
      <c r="A400" s="22">
        <v>42768</v>
      </c>
      <c r="B400" s="22"/>
      <c r="C400" s="27">
        <f>ROUND(247.597944970377,3)</f>
        <v>247.598</v>
      </c>
      <c r="D400" s="27">
        <f>F400</f>
        <v>255.091</v>
      </c>
      <c r="E400" s="27">
        <f>F400</f>
        <v>255.091</v>
      </c>
      <c r="F400" s="27">
        <f>ROUND(255.091,3)</f>
        <v>255.091</v>
      </c>
      <c r="G400" s="24"/>
      <c r="H400" s="36"/>
    </row>
    <row r="401" spans="1:8" ht="12.75" customHeight="1">
      <c r="A401" s="22">
        <v>42859</v>
      </c>
      <c r="B401" s="22"/>
      <c r="C401" s="27">
        <f>ROUND(247.597944970377,3)</f>
        <v>247.598</v>
      </c>
      <c r="D401" s="27">
        <f>F401</f>
        <v>260.233</v>
      </c>
      <c r="E401" s="27">
        <f>F401</f>
        <v>260.233</v>
      </c>
      <c r="F401" s="27">
        <f>ROUND(260.233,3)</f>
        <v>260.233</v>
      </c>
      <c r="G401" s="24"/>
      <c r="H401" s="36"/>
    </row>
    <row r="402" spans="1:8" ht="12.75" customHeight="1">
      <c r="A402" s="22">
        <v>42950</v>
      </c>
      <c r="B402" s="22"/>
      <c r="C402" s="27">
        <f>ROUND(247.597944970377,3)</f>
        <v>247.598</v>
      </c>
      <c r="D402" s="27">
        <f>F402</f>
        <v>265.698</v>
      </c>
      <c r="E402" s="27">
        <f>F402</f>
        <v>265.698</v>
      </c>
      <c r="F402" s="27">
        <f>ROUND(265.698,3)</f>
        <v>265.698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ROUND(670.403269239884,3)</f>
        <v>670.403</v>
      </c>
      <c r="D404" s="27">
        <f>F404</f>
        <v>677.894</v>
      </c>
      <c r="E404" s="27">
        <f>F404</f>
        <v>677.894</v>
      </c>
      <c r="F404" s="27">
        <f>ROUND(677.894,3)</f>
        <v>677.894</v>
      </c>
      <c r="G404" s="24"/>
      <c r="H404" s="36"/>
    </row>
    <row r="405" spans="1:8" ht="12.75" customHeight="1">
      <c r="A405" s="22">
        <v>42768</v>
      </c>
      <c r="B405" s="22"/>
      <c r="C405" s="27">
        <f>ROUND(670.403269239884,3)</f>
        <v>670.403</v>
      </c>
      <c r="D405" s="27">
        <f>F405</f>
        <v>691.048</v>
      </c>
      <c r="E405" s="27">
        <f>F405</f>
        <v>691.048</v>
      </c>
      <c r="F405" s="27">
        <f>ROUND(691.048,3)</f>
        <v>691.048</v>
      </c>
      <c r="G405" s="24"/>
      <c r="H405" s="36"/>
    </row>
    <row r="406" spans="1:8" ht="12.75" customHeight="1">
      <c r="A406" s="22">
        <v>42859</v>
      </c>
      <c r="B406" s="22"/>
      <c r="C406" s="27">
        <f>ROUND(670.403269239884,3)</f>
        <v>670.403</v>
      </c>
      <c r="D406" s="27">
        <f>F406</f>
        <v>704.652</v>
      </c>
      <c r="E406" s="27">
        <f>F406</f>
        <v>704.652</v>
      </c>
      <c r="F406" s="27">
        <f>ROUND(704.652,3)</f>
        <v>704.652</v>
      </c>
      <c r="G406" s="24"/>
      <c r="H406" s="36"/>
    </row>
    <row r="407" spans="1:8" ht="12.75" customHeight="1">
      <c r="A407" s="22">
        <v>42950</v>
      </c>
      <c r="B407" s="22"/>
      <c r="C407" s="27">
        <f>ROUND(670.403269239884,3)</f>
        <v>670.403</v>
      </c>
      <c r="D407" s="27">
        <f>F407</f>
        <v>718.454</v>
      </c>
      <c r="E407" s="27">
        <f>F407</f>
        <v>718.454</v>
      </c>
      <c r="F407" s="27">
        <f>ROUND(718.454,3)</f>
        <v>718.454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42632</v>
      </c>
      <c r="B409" s="22"/>
      <c r="C409" s="24">
        <f>ROUND(25264.21,2)</f>
        <v>25264.21</v>
      </c>
      <c r="D409" s="24">
        <f>F409</f>
        <v>25292.93</v>
      </c>
      <c r="E409" s="24">
        <f>F409</f>
        <v>25292.93</v>
      </c>
      <c r="F409" s="24">
        <f>ROUND(25292.93,2)</f>
        <v>25292.93</v>
      </c>
      <c r="G409" s="24"/>
      <c r="H409" s="36"/>
    </row>
    <row r="410" spans="1:8" ht="12.75" customHeight="1">
      <c r="A410" s="22">
        <v>42723</v>
      </c>
      <c r="B410" s="22"/>
      <c r="C410" s="24">
        <f>ROUND(25264.21,2)</f>
        <v>25264.21</v>
      </c>
      <c r="D410" s="24">
        <f>F410</f>
        <v>25742.87</v>
      </c>
      <c r="E410" s="24">
        <f>F410</f>
        <v>25742.87</v>
      </c>
      <c r="F410" s="24">
        <f>ROUND(25742.87,2)</f>
        <v>25742.87</v>
      </c>
      <c r="G410" s="24"/>
      <c r="H410" s="36"/>
    </row>
    <row r="411" spans="1:8" ht="12.75" customHeight="1">
      <c r="A411" s="22">
        <v>42807</v>
      </c>
      <c r="B411" s="22"/>
      <c r="C411" s="24">
        <f>ROUND(25264.21,2)</f>
        <v>25264.21</v>
      </c>
      <c r="D411" s="24">
        <f>F411</f>
        <v>26186.38</v>
      </c>
      <c r="E411" s="24">
        <f>F411</f>
        <v>26186.38</v>
      </c>
      <c r="F411" s="24">
        <f>ROUND(26186.38,2)</f>
        <v>26186.38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ROUND(7.358,3)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42662</v>
      </c>
      <c r="B414" s="22"/>
      <c r="C414" s="27">
        <f>ROUND(7.358,3)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42690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42725</v>
      </c>
      <c r="B416" s="22"/>
      <c r="C416" s="27">
        <f>ROUND(7.358,3)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42753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42781</v>
      </c>
      <c r="B418" s="22"/>
      <c r="C418" s="27">
        <f>ROUND(7.358,3)</f>
        <v>7.358</v>
      </c>
      <c r="D418" s="27">
        <f>ROUND(7.63,3)</f>
        <v>7.63</v>
      </c>
      <c r="E418" s="27">
        <f>ROUND(7.53,3)</f>
        <v>7.53</v>
      </c>
      <c r="F418" s="27">
        <f>ROUND(7.58,3)</f>
        <v>7.58</v>
      </c>
      <c r="G418" s="24"/>
      <c r="H418" s="36"/>
    </row>
    <row r="419" spans="1:8" ht="12.75" customHeight="1">
      <c r="A419" s="22">
        <v>42809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ROUND(7.74,3)</f>
        <v>7.74</v>
      </c>
      <c r="E420" s="27">
        <f>ROUND(7.64,3)</f>
        <v>7.64</v>
      </c>
      <c r="F420" s="27">
        <f>ROUND(7.69,3)</f>
        <v>7.69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ROUND(7.76,3)</f>
        <v>7.76</v>
      </c>
      <c r="E421" s="27">
        <f>ROUND(7.66,3)</f>
        <v>7.66</v>
      </c>
      <c r="F421" s="27">
        <f>ROUND(7.71,3)</f>
        <v>7.71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ROUND(7.78,3)</f>
        <v>7.78</v>
      </c>
      <c r="E422" s="27">
        <f>ROUND(7.68,3)</f>
        <v>7.68</v>
      </c>
      <c r="F422" s="27">
        <f>ROUND(7.73,3)</f>
        <v>7.73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ROUND(526.677,3)</f>
        <v>526.677</v>
      </c>
      <c r="D426" s="27">
        <f>F426</f>
        <v>532.302</v>
      </c>
      <c r="E426" s="27">
        <f>F426</f>
        <v>532.302</v>
      </c>
      <c r="F426" s="27">
        <f>ROUND(532.302,3)</f>
        <v>532.302</v>
      </c>
      <c r="G426" s="24"/>
      <c r="H426" s="36"/>
    </row>
    <row r="427" spans="1:8" ht="12.75" customHeight="1">
      <c r="A427" s="22">
        <v>42768</v>
      </c>
      <c r="B427" s="22"/>
      <c r="C427" s="27">
        <f>ROUND(526.677,3)</f>
        <v>526.677</v>
      </c>
      <c r="D427" s="27">
        <f>F427</f>
        <v>542.563</v>
      </c>
      <c r="E427" s="27">
        <f>F427</f>
        <v>542.563</v>
      </c>
      <c r="F427" s="27">
        <f>ROUND(542.563,3)</f>
        <v>542.563</v>
      </c>
      <c r="G427" s="24"/>
      <c r="H427" s="36"/>
    </row>
    <row r="428" spans="1:8" ht="12.75" customHeight="1">
      <c r="A428" s="22">
        <v>42859</v>
      </c>
      <c r="B428" s="22"/>
      <c r="C428" s="27">
        <f>ROUND(526.677,3)</f>
        <v>526.677</v>
      </c>
      <c r="D428" s="27">
        <f>F428</f>
        <v>553.47</v>
      </c>
      <c r="E428" s="27">
        <f>F428</f>
        <v>553.47</v>
      </c>
      <c r="F428" s="27">
        <f>ROUND(553.47,3)</f>
        <v>553.47</v>
      </c>
      <c r="G428" s="24"/>
      <c r="H428" s="36"/>
    </row>
    <row r="429" spans="1:8" ht="12.75" customHeight="1">
      <c r="A429" s="22">
        <v>42950</v>
      </c>
      <c r="B429" s="22"/>
      <c r="C429" s="27">
        <f>ROUND(526.677,3)</f>
        <v>526.677</v>
      </c>
      <c r="D429" s="27">
        <f>F429</f>
        <v>565.061</v>
      </c>
      <c r="E429" s="27">
        <f>F429</f>
        <v>565.061</v>
      </c>
      <c r="F429" s="27">
        <f>ROUND(565.061,3)</f>
        <v>565.061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ROUND(99.8081398534501,5)</f>
        <v>99.80814</v>
      </c>
      <c r="D431" s="25">
        <f>F431</f>
        <v>100.07687</v>
      </c>
      <c r="E431" s="25">
        <f>F431</f>
        <v>100.07687</v>
      </c>
      <c r="F431" s="25">
        <f>ROUND(100.076869181714,5)</f>
        <v>100.07687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ROUND(99.8081398534501,5)</f>
        <v>99.80814</v>
      </c>
      <c r="D433" s="25">
        <f>F433</f>
        <v>100.04224</v>
      </c>
      <c r="E433" s="25">
        <f>F433</f>
        <v>100.04224</v>
      </c>
      <c r="F433" s="25">
        <f>ROUND(100.042242182885,5)</f>
        <v>100.04224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ROUND(99.8081398534501,5)</f>
        <v>99.80814</v>
      </c>
      <c r="D435" s="25">
        <f>F435</f>
        <v>99.70379</v>
      </c>
      <c r="E435" s="25">
        <f>F435</f>
        <v>99.70379</v>
      </c>
      <c r="F435" s="25">
        <f>ROUND(99.7037907312028,5)</f>
        <v>99.70379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ROUND(99.8081398534501,5)</f>
        <v>99.80814</v>
      </c>
      <c r="D437" s="25">
        <f>F437</f>
        <v>99.80814</v>
      </c>
      <c r="E437" s="25">
        <f>F437</f>
        <v>99.80814</v>
      </c>
      <c r="F437" s="25">
        <f>ROUND(99.8081398534501,5)</f>
        <v>99.80814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ROUND(99.372508332262,5)</f>
        <v>99.37251</v>
      </c>
      <c r="D439" s="25">
        <f>F439</f>
        <v>100.14186</v>
      </c>
      <c r="E439" s="25">
        <f>F439</f>
        <v>100.14186</v>
      </c>
      <c r="F439" s="25">
        <f>ROUND(100.141856818019,5)</f>
        <v>100.14186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ROUND(99.372508332262,5)</f>
        <v>99.37251</v>
      </c>
      <c r="D441" s="25">
        <f>F441</f>
        <v>99.4795</v>
      </c>
      <c r="E441" s="25">
        <f>F441</f>
        <v>99.4795</v>
      </c>
      <c r="F441" s="25">
        <f>ROUND(99.4794957150851,5)</f>
        <v>99.4795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ROUND(99.372508332262,5)</f>
        <v>99.37251</v>
      </c>
      <c r="D443" s="25">
        <f>F443</f>
        <v>99.19959</v>
      </c>
      <c r="E443" s="25">
        <f>F443</f>
        <v>99.19959</v>
      </c>
      <c r="F443" s="25">
        <f>ROUND(99.1995885763296,5)</f>
        <v>99.19959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ROUND(99.372508332262,5)</f>
        <v>99.37251</v>
      </c>
      <c r="D445" s="25">
        <f>F445</f>
        <v>99.37251</v>
      </c>
      <c r="E445" s="25">
        <f>F445</f>
        <v>99.37251</v>
      </c>
      <c r="F445" s="25">
        <f>ROUND(99.372508332262,5)</f>
        <v>99.37251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ROUND(97.4707455205887,5)</f>
        <v>97.47075</v>
      </c>
      <c r="D447" s="25">
        <f>F447</f>
        <v>98.48921</v>
      </c>
      <c r="E447" s="25">
        <f>F447</f>
        <v>98.48921</v>
      </c>
      <c r="F447" s="25">
        <f>ROUND(98.4892123144749,5)</f>
        <v>98.48921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ROUND(97.4707455205887,5)</f>
        <v>97.47075</v>
      </c>
      <c r="D449" s="25">
        <f>F449</f>
        <v>97.84654</v>
      </c>
      <c r="E449" s="25">
        <f>F449</f>
        <v>97.84654</v>
      </c>
      <c r="F449" s="25">
        <f>ROUND(97.8465392536902,5)</f>
        <v>97.84654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ROUND(97.4707455205887,5)</f>
        <v>97.47075</v>
      </c>
      <c r="D451" s="25">
        <f>F451</f>
        <v>97.17176</v>
      </c>
      <c r="E451" s="25">
        <f>F451</f>
        <v>97.17176</v>
      </c>
      <c r="F451" s="25">
        <f>ROUND(97.1717578652952,5)</f>
        <v>97.17176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ROUND(97.4707455205887,5)</f>
        <v>97.47075</v>
      </c>
      <c r="D453" s="25">
        <f>F453</f>
        <v>97.47075</v>
      </c>
      <c r="E453" s="25">
        <f>F453</f>
        <v>97.47075</v>
      </c>
      <c r="F453" s="25">
        <f>ROUND(97.4707455205887,5)</f>
        <v>97.47075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46008</v>
      </c>
      <c r="B455" s="22"/>
      <c r="C455" s="25">
        <f>ROUND(96.4411022782165,5)</f>
        <v>96.4411</v>
      </c>
      <c r="D455" s="25">
        <f>F455</f>
        <v>98.44764</v>
      </c>
      <c r="E455" s="25">
        <f>F455</f>
        <v>98.44764</v>
      </c>
      <c r="F455" s="25">
        <f>ROUND(98.447644914306,5)</f>
        <v>98.44764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46097</v>
      </c>
      <c r="B457" s="22"/>
      <c r="C457" s="25">
        <f>ROUND(96.4411022782165,5)</f>
        <v>96.4411</v>
      </c>
      <c r="D457" s="25">
        <f>F457</f>
        <v>95.55141</v>
      </c>
      <c r="E457" s="25">
        <f>F457</f>
        <v>95.55141</v>
      </c>
      <c r="F457" s="25">
        <f>ROUND(95.5514113182808,5)</f>
        <v>95.55141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46188</v>
      </c>
      <c r="B459" s="22"/>
      <c r="C459" s="25">
        <f>ROUND(96.4411022782165,5)</f>
        <v>96.4411</v>
      </c>
      <c r="D459" s="25">
        <f>F459</f>
        <v>94.34262</v>
      </c>
      <c r="E459" s="25">
        <f>F459</f>
        <v>94.34262</v>
      </c>
      <c r="F459" s="25">
        <f>ROUND(94.3426155215019,5)</f>
        <v>94.34262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46286</v>
      </c>
      <c r="B461" s="32"/>
      <c r="C461" s="33">
        <f>ROUND(96.4411022782165,5)</f>
        <v>96.4411</v>
      </c>
      <c r="D461" s="33">
        <f>F461</f>
        <v>96.4411</v>
      </c>
      <c r="E461" s="33">
        <f>F461</f>
        <v>96.4411</v>
      </c>
      <c r="F461" s="33">
        <f>ROUND(96.4411022782165,5)</f>
        <v>96.4411</v>
      </c>
      <c r="G461" s="34"/>
      <c r="H461" s="37"/>
    </row>
  </sheetData>
  <sheetProtection/>
  <mergeCells count="460">
    <mergeCell ref="A457:B457"/>
    <mergeCell ref="A458:B458"/>
    <mergeCell ref="A459:B459"/>
    <mergeCell ref="A460:B460"/>
    <mergeCell ref="A461:B461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2016-09-12T15:46:50Z</dcterms:modified>
  <cp:category/>
  <cp:version/>
  <cp:contentType/>
  <cp:contentStatus/>
</cp:coreProperties>
</file>