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'Jerry'!$A$1:$H$472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<sst xmlns="http://schemas.openxmlformats.org/spreadsheetml/2006/main" count="116" uniqueCount="116">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</sst>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SheetLayoutView="75" zoomScalePageLayoutView="0" workbookViewId="0" topLeftCell="A1">
      <selection activeCell="M18" sqref="M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42660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ROUND(1.91,5)</f>
        <v>1.91</v>
      </c>
      <c r="D6" s="24">
        <f>F6</f>
        <v>1.91</v>
      </c>
      <c r="E6" s="24">
        <f>F6</f>
        <v>1.91</v>
      </c>
      <c r="F6" s="24">
        <f>ROUND(1.91,5)</f>
        <v>1.91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ROUND(1.875,5)</f>
        <v>1.875</v>
      </c>
      <c r="D8" s="24">
        <f>F8</f>
        <v>1.875</v>
      </c>
      <c r="E8" s="24">
        <f>F8</f>
        <v>1.875</v>
      </c>
      <c r="F8" s="24">
        <f>ROUND(1.875,5)</f>
        <v>1.875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ROUND(1.99,5)</f>
        <v>1.99</v>
      </c>
      <c r="D10" s="24">
        <f>F10</f>
        <v>1.99</v>
      </c>
      <c r="E10" s="24">
        <f>F10</f>
        <v>1.99</v>
      </c>
      <c r="F10" s="24">
        <f>ROUND(1.99,5)</f>
        <v>1.99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ROUND(2.57,5)</f>
        <v>2.57</v>
      </c>
      <c r="D12" s="24">
        <f>F12</f>
        <v>2.57</v>
      </c>
      <c r="E12" s="24">
        <f>F12</f>
        <v>2.57</v>
      </c>
      <c r="F12" s="24">
        <f>ROUND(2.57,5)</f>
        <v>2.57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ROUND(10.355,5)</f>
        <v>10.355</v>
      </c>
      <c r="D14" s="24">
        <f>F14</f>
        <v>10.355</v>
      </c>
      <c r="E14" s="24">
        <f>F14</f>
        <v>10.355</v>
      </c>
      <c r="F14" s="24">
        <f>ROUND(10.355,5)</f>
        <v>10.355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ROUND(8.535,5)</f>
        <v>8.535</v>
      </c>
      <c r="D16" s="24">
        <f>F16</f>
        <v>8.535</v>
      </c>
      <c r="E16" s="24">
        <f>F16</f>
        <v>8.535</v>
      </c>
      <c r="F16" s="24">
        <f>ROUND(8.535,5)</f>
        <v>8.535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ROUND(8.86,3)</f>
        <v>8.86</v>
      </c>
      <c r="D18" s="29">
        <f>F18</f>
        <v>8.86</v>
      </c>
      <c r="E18" s="29">
        <f>F18</f>
        <v>8.86</v>
      </c>
      <c r="F18" s="29">
        <f>ROUND(8.86,3)</f>
        <v>8.86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ROUND(1.83,3)</f>
        <v>1.83</v>
      </c>
      <c r="D20" s="29">
        <f>F20</f>
        <v>1.83</v>
      </c>
      <c r="E20" s="29">
        <f>F20</f>
        <v>1.83</v>
      </c>
      <c r="F20" s="29">
        <f>ROUND(1.83,3)</f>
        <v>1.83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ROUND(1.935,3)</f>
        <v>1.935</v>
      </c>
      <c r="D22" s="29">
        <f>F22</f>
        <v>1.935</v>
      </c>
      <c r="E22" s="29">
        <f>F22</f>
        <v>1.935</v>
      </c>
      <c r="F22" s="29">
        <f>ROUND(1.935,3)</f>
        <v>1.935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ROUND(7.68,3)</f>
        <v>7.68</v>
      </c>
      <c r="D24" s="29">
        <f>F24</f>
        <v>7.68</v>
      </c>
      <c r="E24" s="29">
        <f>F24</f>
        <v>7.68</v>
      </c>
      <c r="F24" s="29">
        <f>ROUND(7.68,3)</f>
        <v>7.68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ROUND(7.88,3)</f>
        <v>7.88</v>
      </c>
      <c r="D26" s="29">
        <f>F26</f>
        <v>7.88</v>
      </c>
      <c r="E26" s="29">
        <f>F26</f>
        <v>7.88</v>
      </c>
      <c r="F26" s="29">
        <f>ROUND(7.88,3)</f>
        <v>7.88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ROUND(8.085,3)</f>
        <v>8.085</v>
      </c>
      <c r="D28" s="29">
        <f>F28</f>
        <v>8.085</v>
      </c>
      <c r="E28" s="29">
        <f>F28</f>
        <v>8.085</v>
      </c>
      <c r="F28" s="29">
        <f>ROUND(8.085,3)</f>
        <v>8.085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ROUND(8.28,3)</f>
        <v>8.28</v>
      </c>
      <c r="D30" s="29">
        <f>F30</f>
        <v>8.28</v>
      </c>
      <c r="E30" s="29">
        <f>F30</f>
        <v>8.28</v>
      </c>
      <c r="F30" s="29">
        <f>ROUND(8.28,3)</f>
        <v>8.28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ROUND(9.375,3)</f>
        <v>9.375</v>
      </c>
      <c r="D32" s="29">
        <f>F32</f>
        <v>9.375</v>
      </c>
      <c r="E32" s="29">
        <f>F32</f>
        <v>9.375</v>
      </c>
      <c r="F32" s="29">
        <f>ROUND(9.375,3)</f>
        <v>9.375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ROUND(1.92,3)</f>
        <v>1.92</v>
      </c>
      <c r="D34" s="29">
        <f>F34</f>
        <v>1.92</v>
      </c>
      <c r="E34" s="29">
        <f>F34</f>
        <v>1.92</v>
      </c>
      <c r="F34" s="29">
        <f>ROUND(1.92,3)</f>
        <v>1.92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ROUND(1.83,3)</f>
        <v>1.83</v>
      </c>
      <c r="D38" s="29">
        <f>F38</f>
        <v>1.83</v>
      </c>
      <c r="E38" s="29">
        <f>F38</f>
        <v>1.83</v>
      </c>
      <c r="F38" s="29">
        <f>ROUND(1.83,3)</f>
        <v>1.83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ROUND(9.265,3)</f>
        <v>9.265</v>
      </c>
      <c r="D40" s="29">
        <f>F40</f>
        <v>9.265</v>
      </c>
      <c r="E40" s="29">
        <f>F40</f>
        <v>9.265</v>
      </c>
      <c r="F40" s="29">
        <f>ROUND(9.265,3)</f>
        <v>9.265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ROUND(1.91,5)</f>
        <v>1.91</v>
      </c>
      <c r="D42" s="24">
        <f>F42</f>
        <v>128.69019</v>
      </c>
      <c r="E42" s="24">
        <f>F42</f>
        <v>128.69019</v>
      </c>
      <c r="F42" s="24">
        <f>ROUND(128.69019,5)</f>
        <v>128.69019</v>
      </c>
      <c r="G42" s="25"/>
      <c r="H42" s="26"/>
    </row>
    <row r="43" spans="1:8" ht="12.75" customHeight="1">
      <c r="A43" s="23">
        <v>42768</v>
      </c>
      <c r="B43" s="23"/>
      <c r="C43" s="24">
        <f>ROUND(1.91,5)</f>
        <v>1.91</v>
      </c>
      <c r="D43" s="24">
        <f>F43</f>
        <v>129.87557</v>
      </c>
      <c r="E43" s="24">
        <f>F43</f>
        <v>129.87557</v>
      </c>
      <c r="F43" s="24">
        <f>ROUND(129.87557,5)</f>
        <v>129.87557</v>
      </c>
      <c r="G43" s="25"/>
      <c r="H43" s="26"/>
    </row>
    <row r="44" spans="1:8" ht="12.75" customHeight="1">
      <c r="A44" s="23">
        <v>42859</v>
      </c>
      <c r="B44" s="23"/>
      <c r="C44" s="24">
        <f>ROUND(1.91,5)</f>
        <v>1.91</v>
      </c>
      <c r="D44" s="24">
        <f>F44</f>
        <v>132.45241</v>
      </c>
      <c r="E44" s="24">
        <f>F44</f>
        <v>132.45241</v>
      </c>
      <c r="F44" s="24">
        <f>ROUND(132.45241,5)</f>
        <v>132.45241</v>
      </c>
      <c r="G44" s="25"/>
      <c r="H44" s="26"/>
    </row>
    <row r="45" spans="1:8" ht="12.75" customHeight="1">
      <c r="A45" s="23">
        <v>42950</v>
      </c>
      <c r="B45" s="23"/>
      <c r="C45" s="24">
        <f>ROUND(1.91,5)</f>
        <v>1.91</v>
      </c>
      <c r="D45" s="24">
        <f>F45</f>
        <v>133.85614</v>
      </c>
      <c r="E45" s="24">
        <f>F45</f>
        <v>133.85614</v>
      </c>
      <c r="F45" s="24">
        <f>ROUND(133.85614,5)</f>
        <v>133.85614</v>
      </c>
      <c r="G45" s="25"/>
      <c r="H45" s="26"/>
    </row>
    <row r="46" spans="1:8" ht="12.75" customHeight="1">
      <c r="A46" s="23">
        <v>43041</v>
      </c>
      <c r="B46" s="23"/>
      <c r="C46" s="24">
        <f>ROUND(1.91,5)</f>
        <v>1.91</v>
      </c>
      <c r="D46" s="24">
        <f>F46</f>
        <v>136.63923</v>
      </c>
      <c r="E46" s="24">
        <f>F46</f>
        <v>136.63923</v>
      </c>
      <c r="F46" s="24">
        <f>ROUND(136.63923,5)</f>
        <v>136.63923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ROUND(9.255,5)</f>
        <v>9.255</v>
      </c>
      <c r="D48" s="24">
        <f>F48</f>
        <v>9.26572</v>
      </c>
      <c r="E48" s="24">
        <f>F48</f>
        <v>9.26572</v>
      </c>
      <c r="F48" s="24">
        <f>ROUND(9.26572,5)</f>
        <v>9.26572</v>
      </c>
      <c r="G48" s="25"/>
      <c r="H48" s="26"/>
    </row>
    <row r="49" spans="1:8" ht="12.75" customHeight="1">
      <c r="A49" s="23">
        <v>42768</v>
      </c>
      <c r="B49" s="23"/>
      <c r="C49" s="24">
        <f>ROUND(9.255,5)</f>
        <v>9.255</v>
      </c>
      <c r="D49" s="24">
        <f>F49</f>
        <v>9.31339</v>
      </c>
      <c r="E49" s="24">
        <f>F49</f>
        <v>9.31339</v>
      </c>
      <c r="F49" s="24">
        <f>ROUND(9.31339,5)</f>
        <v>9.31339</v>
      </c>
      <c r="G49" s="25"/>
      <c r="H49" s="26"/>
    </row>
    <row r="50" spans="1:8" ht="12.75" customHeight="1">
      <c r="A50" s="23">
        <v>42859</v>
      </c>
      <c r="B50" s="23"/>
      <c r="C50" s="24">
        <f>ROUND(9.255,5)</f>
        <v>9.255</v>
      </c>
      <c r="D50" s="24">
        <f>F50</f>
        <v>9.35769</v>
      </c>
      <c r="E50" s="24">
        <f>F50</f>
        <v>9.35769</v>
      </c>
      <c r="F50" s="24">
        <f>ROUND(9.35769,5)</f>
        <v>9.35769</v>
      </c>
      <c r="G50" s="25"/>
      <c r="H50" s="26"/>
    </row>
    <row r="51" spans="1:8" ht="12.75" customHeight="1">
      <c r="A51" s="23">
        <v>42950</v>
      </c>
      <c r="B51" s="23"/>
      <c r="C51" s="24">
        <f>ROUND(9.255,5)</f>
        <v>9.255</v>
      </c>
      <c r="D51" s="24">
        <f>F51</f>
        <v>9.39325</v>
      </c>
      <c r="E51" s="24">
        <f>F51</f>
        <v>9.39325</v>
      </c>
      <c r="F51" s="24">
        <f>ROUND(9.39325,5)</f>
        <v>9.39325</v>
      </c>
      <c r="G51" s="25"/>
      <c r="H51" s="26"/>
    </row>
    <row r="52" spans="1:8" ht="12.75" customHeight="1">
      <c r="A52" s="23">
        <v>43041</v>
      </c>
      <c r="B52" s="23"/>
      <c r="C52" s="24">
        <f>ROUND(9.255,5)</f>
        <v>9.255</v>
      </c>
      <c r="D52" s="24">
        <f>F52</f>
        <v>9.41795</v>
      </c>
      <c r="E52" s="24">
        <f>F52</f>
        <v>9.41795</v>
      </c>
      <c r="F52" s="24">
        <f>ROUND(9.41795,5)</f>
        <v>9.41795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ROUND(9.35,5)</f>
        <v>9.35</v>
      </c>
      <c r="D54" s="24">
        <f>F54</f>
        <v>9.36112</v>
      </c>
      <c r="E54" s="24">
        <f>F54</f>
        <v>9.36112</v>
      </c>
      <c r="F54" s="24">
        <f>ROUND(9.36112,5)</f>
        <v>9.36112</v>
      </c>
      <c r="G54" s="25"/>
      <c r="H54" s="26"/>
    </row>
    <row r="55" spans="1:8" ht="12.75" customHeight="1">
      <c r="A55" s="23">
        <v>42768</v>
      </c>
      <c r="B55" s="23"/>
      <c r="C55" s="24">
        <f>ROUND(9.35,5)</f>
        <v>9.35</v>
      </c>
      <c r="D55" s="24">
        <f>F55</f>
        <v>9.41089</v>
      </c>
      <c r="E55" s="24">
        <f>F55</f>
        <v>9.41089</v>
      </c>
      <c r="F55" s="24">
        <f>ROUND(9.41089,5)</f>
        <v>9.41089</v>
      </c>
      <c r="G55" s="25"/>
      <c r="H55" s="26"/>
    </row>
    <row r="56" spans="1:8" ht="12.75" customHeight="1">
      <c r="A56" s="23">
        <v>42859</v>
      </c>
      <c r="B56" s="23"/>
      <c r="C56" s="24">
        <f>ROUND(9.35,5)</f>
        <v>9.35</v>
      </c>
      <c r="D56" s="24">
        <f>F56</f>
        <v>9.45352</v>
      </c>
      <c r="E56" s="24">
        <f>F56</f>
        <v>9.45352</v>
      </c>
      <c r="F56" s="24">
        <f>ROUND(9.45352,5)</f>
        <v>9.45352</v>
      </c>
      <c r="G56" s="25"/>
      <c r="H56" s="26"/>
    </row>
    <row r="57" spans="1:8" ht="12.75" customHeight="1">
      <c r="A57" s="23">
        <v>42950</v>
      </c>
      <c r="B57" s="23"/>
      <c r="C57" s="24">
        <f>ROUND(9.35,5)</f>
        <v>9.35</v>
      </c>
      <c r="D57" s="24">
        <f>F57</f>
        <v>9.48634</v>
      </c>
      <c r="E57" s="24">
        <f>F57</f>
        <v>9.48634</v>
      </c>
      <c r="F57" s="24">
        <f>ROUND(9.48634,5)</f>
        <v>9.48634</v>
      </c>
      <c r="G57" s="25"/>
      <c r="H57" s="26"/>
    </row>
    <row r="58" spans="1:8" ht="12.75" customHeight="1">
      <c r="A58" s="23">
        <v>43041</v>
      </c>
      <c r="B58" s="23"/>
      <c r="C58" s="24">
        <f>ROUND(9.35,5)</f>
        <v>9.35</v>
      </c>
      <c r="D58" s="24">
        <f>F58</f>
        <v>9.51482</v>
      </c>
      <c r="E58" s="24">
        <f>F58</f>
        <v>9.51482</v>
      </c>
      <c r="F58" s="24">
        <f>ROUND(9.51482,5)</f>
        <v>9.51482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ROUND(107.21611,5)</f>
        <v>107.21611</v>
      </c>
      <c r="D60" s="24">
        <f>F60</f>
        <v>107.63182</v>
      </c>
      <c r="E60" s="24">
        <f>F60</f>
        <v>107.63182</v>
      </c>
      <c r="F60" s="24">
        <f>ROUND(107.63182,5)</f>
        <v>107.63182</v>
      </c>
      <c r="G60" s="25"/>
      <c r="H60" s="26"/>
    </row>
    <row r="61" spans="1:8" ht="12.75" customHeight="1">
      <c r="A61" s="23">
        <v>42768</v>
      </c>
      <c r="B61" s="23"/>
      <c r="C61" s="24">
        <f>ROUND(107.21611,5)</f>
        <v>107.21611</v>
      </c>
      <c r="D61" s="24">
        <f>F61</f>
        <v>109.69327</v>
      </c>
      <c r="E61" s="24">
        <f>F61</f>
        <v>109.69327</v>
      </c>
      <c r="F61" s="24">
        <f>ROUND(109.69327,5)</f>
        <v>109.69327</v>
      </c>
      <c r="G61" s="25"/>
      <c r="H61" s="26"/>
    </row>
    <row r="62" spans="1:8" ht="12.75" customHeight="1">
      <c r="A62" s="23">
        <v>42859</v>
      </c>
      <c r="B62" s="23"/>
      <c r="C62" s="24">
        <f>ROUND(107.21611,5)</f>
        <v>107.21611</v>
      </c>
      <c r="D62" s="24">
        <f>F62</f>
        <v>110.83045</v>
      </c>
      <c r="E62" s="24">
        <f>F62</f>
        <v>110.83045</v>
      </c>
      <c r="F62" s="24">
        <f>ROUND(110.83045,5)</f>
        <v>110.83045</v>
      </c>
      <c r="G62" s="25"/>
      <c r="H62" s="26"/>
    </row>
    <row r="63" spans="1:8" ht="12.75" customHeight="1">
      <c r="A63" s="23">
        <v>42950</v>
      </c>
      <c r="B63" s="23"/>
      <c r="C63" s="24">
        <f>ROUND(107.21611,5)</f>
        <v>107.21611</v>
      </c>
      <c r="D63" s="24">
        <f>F63</f>
        <v>113.11984</v>
      </c>
      <c r="E63" s="24">
        <f>F63</f>
        <v>113.11984</v>
      </c>
      <c r="F63" s="24">
        <f>ROUND(113.11984,5)</f>
        <v>113.11984</v>
      </c>
      <c r="G63" s="25"/>
      <c r="H63" s="26"/>
    </row>
    <row r="64" spans="1:8" ht="12.75" customHeight="1">
      <c r="A64" s="23">
        <v>43041</v>
      </c>
      <c r="B64" s="23"/>
      <c r="C64" s="24">
        <f>ROUND(107.21611,5)</f>
        <v>107.21611</v>
      </c>
      <c r="D64" s="24">
        <f>F64</f>
        <v>114.39041</v>
      </c>
      <c r="E64" s="24">
        <f>F64</f>
        <v>114.39041</v>
      </c>
      <c r="F64" s="24">
        <f>ROUND(114.39041,5)</f>
        <v>114.39041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ROUND(9.48,5)</f>
        <v>9.48</v>
      </c>
      <c r="D66" s="24">
        <f>F66</f>
        <v>9.49041</v>
      </c>
      <c r="E66" s="24">
        <f>F66</f>
        <v>9.49041</v>
      </c>
      <c r="F66" s="24">
        <f>ROUND(9.49041,5)</f>
        <v>9.49041</v>
      </c>
      <c r="G66" s="25"/>
      <c r="H66" s="26"/>
    </row>
    <row r="67" spans="1:8" ht="12.75" customHeight="1">
      <c r="A67" s="23">
        <v>42768</v>
      </c>
      <c r="B67" s="23"/>
      <c r="C67" s="24">
        <f>ROUND(9.48,5)</f>
        <v>9.48</v>
      </c>
      <c r="D67" s="24">
        <f>F67</f>
        <v>9.53709</v>
      </c>
      <c r="E67" s="24">
        <f>F67</f>
        <v>9.53709</v>
      </c>
      <c r="F67" s="24">
        <f>ROUND(9.53709,5)</f>
        <v>9.53709</v>
      </c>
      <c r="G67" s="25"/>
      <c r="H67" s="26"/>
    </row>
    <row r="68" spans="1:8" ht="12.75" customHeight="1">
      <c r="A68" s="23">
        <v>42859</v>
      </c>
      <c r="B68" s="23"/>
      <c r="C68" s="24">
        <f>ROUND(9.48,5)</f>
        <v>9.48</v>
      </c>
      <c r="D68" s="24">
        <f>F68</f>
        <v>9.58066</v>
      </c>
      <c r="E68" s="24">
        <f>F68</f>
        <v>9.58066</v>
      </c>
      <c r="F68" s="24">
        <f>ROUND(9.58066,5)</f>
        <v>9.58066</v>
      </c>
      <c r="G68" s="25"/>
      <c r="H68" s="26"/>
    </row>
    <row r="69" spans="1:8" ht="12.75" customHeight="1">
      <c r="A69" s="23">
        <v>42950</v>
      </c>
      <c r="B69" s="23"/>
      <c r="C69" s="24">
        <f>ROUND(9.48,5)</f>
        <v>9.48</v>
      </c>
      <c r="D69" s="24">
        <f>F69</f>
        <v>9.61683</v>
      </c>
      <c r="E69" s="24">
        <f>F69</f>
        <v>9.61683</v>
      </c>
      <c r="F69" s="24">
        <f>ROUND(9.61683,5)</f>
        <v>9.61683</v>
      </c>
      <c r="G69" s="25"/>
      <c r="H69" s="26"/>
    </row>
    <row r="70" spans="1:8" ht="12.75" customHeight="1">
      <c r="A70" s="23">
        <v>43041</v>
      </c>
      <c r="B70" s="23"/>
      <c r="C70" s="24">
        <f>ROUND(9.48,5)</f>
        <v>9.48</v>
      </c>
      <c r="D70" s="24">
        <f>F70</f>
        <v>9.64354</v>
      </c>
      <c r="E70" s="24">
        <f>F70</f>
        <v>9.64354</v>
      </c>
      <c r="F70" s="24">
        <f>ROUND(9.64354,5)</f>
        <v>9.64354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ROUND(1.875,5)</f>
        <v>1.875</v>
      </c>
      <c r="D72" s="24">
        <f>F72</f>
        <v>136.22872</v>
      </c>
      <c r="E72" s="24">
        <f>F72</f>
        <v>136.22872</v>
      </c>
      <c r="F72" s="24">
        <f>ROUND(136.22872,5)</f>
        <v>136.22872</v>
      </c>
      <c r="G72" s="25"/>
      <c r="H72" s="26"/>
    </row>
    <row r="73" spans="1:8" ht="12.75" customHeight="1">
      <c r="A73" s="23">
        <v>42768</v>
      </c>
      <c r="B73" s="23"/>
      <c r="C73" s="24">
        <f>ROUND(1.875,5)</f>
        <v>1.875</v>
      </c>
      <c r="D73" s="24">
        <f>F73</f>
        <v>137.39862</v>
      </c>
      <c r="E73" s="24">
        <f>F73</f>
        <v>137.39862</v>
      </c>
      <c r="F73" s="24">
        <f>ROUND(137.39862,5)</f>
        <v>137.39862</v>
      </c>
      <c r="G73" s="25"/>
      <c r="H73" s="26"/>
    </row>
    <row r="74" spans="1:8" ht="12.75" customHeight="1">
      <c r="A74" s="23">
        <v>42859</v>
      </c>
      <c r="B74" s="23"/>
      <c r="C74" s="24">
        <f>ROUND(1.875,5)</f>
        <v>1.875</v>
      </c>
      <c r="D74" s="24">
        <f>F74</f>
        <v>140.12487</v>
      </c>
      <c r="E74" s="24">
        <f>F74</f>
        <v>140.12487</v>
      </c>
      <c r="F74" s="24">
        <f>ROUND(140.12487,5)</f>
        <v>140.12487</v>
      </c>
      <c r="G74" s="25"/>
      <c r="H74" s="26"/>
    </row>
    <row r="75" spans="1:8" ht="12.75" customHeight="1">
      <c r="A75" s="23">
        <v>42950</v>
      </c>
      <c r="B75" s="23"/>
      <c r="C75" s="24">
        <f>ROUND(1.875,5)</f>
        <v>1.875</v>
      </c>
      <c r="D75" s="24">
        <f>F75</f>
        <v>141.52038</v>
      </c>
      <c r="E75" s="24">
        <f>F75</f>
        <v>141.52038</v>
      </c>
      <c r="F75" s="24">
        <f>ROUND(141.52038,5)</f>
        <v>141.52038</v>
      </c>
      <c r="G75" s="25"/>
      <c r="H75" s="26"/>
    </row>
    <row r="76" spans="1:8" ht="12.75" customHeight="1">
      <c r="A76" s="23">
        <v>43041</v>
      </c>
      <c r="B76" s="23"/>
      <c r="C76" s="24">
        <f>ROUND(1.875,5)</f>
        <v>1.875</v>
      </c>
      <c r="D76" s="24">
        <f>F76</f>
        <v>144.4629</v>
      </c>
      <c r="E76" s="24">
        <f>F76</f>
        <v>144.4629</v>
      </c>
      <c r="F76" s="24">
        <f>ROUND(144.4629,5)</f>
        <v>144.4629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ROUND(9.525,5)</f>
        <v>9.525</v>
      </c>
      <c r="D78" s="24">
        <f>F78</f>
        <v>9.53536</v>
      </c>
      <c r="E78" s="24">
        <f>F78</f>
        <v>9.53536</v>
      </c>
      <c r="F78" s="24">
        <f>ROUND(9.53536,5)</f>
        <v>9.53536</v>
      </c>
      <c r="G78" s="25"/>
      <c r="H78" s="26"/>
    </row>
    <row r="79" spans="1:8" ht="12.75" customHeight="1">
      <c r="A79" s="23">
        <v>42768</v>
      </c>
      <c r="B79" s="23"/>
      <c r="C79" s="24">
        <f>ROUND(9.525,5)</f>
        <v>9.525</v>
      </c>
      <c r="D79" s="24">
        <f>F79</f>
        <v>9.5819</v>
      </c>
      <c r="E79" s="24">
        <f>F79</f>
        <v>9.5819</v>
      </c>
      <c r="F79" s="24">
        <f>ROUND(9.5819,5)</f>
        <v>9.5819</v>
      </c>
      <c r="G79" s="25"/>
      <c r="H79" s="26"/>
    </row>
    <row r="80" spans="1:8" ht="12.75" customHeight="1">
      <c r="A80" s="23">
        <v>42859</v>
      </c>
      <c r="B80" s="23"/>
      <c r="C80" s="24">
        <f>ROUND(9.525,5)</f>
        <v>9.525</v>
      </c>
      <c r="D80" s="24">
        <f>F80</f>
        <v>9.62536</v>
      </c>
      <c r="E80" s="24">
        <f>F80</f>
        <v>9.62536</v>
      </c>
      <c r="F80" s="24">
        <f>ROUND(9.62536,5)</f>
        <v>9.62536</v>
      </c>
      <c r="G80" s="25"/>
      <c r="H80" s="26"/>
    </row>
    <row r="81" spans="1:8" ht="12.75" customHeight="1">
      <c r="A81" s="23">
        <v>42950</v>
      </c>
      <c r="B81" s="23"/>
      <c r="C81" s="24">
        <f>ROUND(9.525,5)</f>
        <v>9.525</v>
      </c>
      <c r="D81" s="24">
        <f>F81</f>
        <v>9.66165</v>
      </c>
      <c r="E81" s="24">
        <f>F81</f>
        <v>9.66165</v>
      </c>
      <c r="F81" s="24">
        <f>ROUND(9.66165,5)</f>
        <v>9.66165</v>
      </c>
      <c r="G81" s="25"/>
      <c r="H81" s="26"/>
    </row>
    <row r="82" spans="1:8" ht="12.75" customHeight="1">
      <c r="A82" s="23">
        <v>43041</v>
      </c>
      <c r="B82" s="23"/>
      <c r="C82" s="24">
        <f>ROUND(9.525,5)</f>
        <v>9.525</v>
      </c>
      <c r="D82" s="24">
        <f>F82</f>
        <v>9.6887</v>
      </c>
      <c r="E82" s="24">
        <f>F82</f>
        <v>9.6887</v>
      </c>
      <c r="F82" s="24">
        <f>ROUND(9.6887,5)</f>
        <v>9.6887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ROUND(9.54,5)</f>
        <v>9.54</v>
      </c>
      <c r="D84" s="24">
        <f>F84</f>
        <v>9.55002</v>
      </c>
      <c r="E84" s="24">
        <f>F84</f>
        <v>9.55002</v>
      </c>
      <c r="F84" s="24">
        <f>ROUND(9.55002,5)</f>
        <v>9.55002</v>
      </c>
      <c r="G84" s="25"/>
      <c r="H84" s="26"/>
    </row>
    <row r="85" spans="1:8" ht="12.75" customHeight="1">
      <c r="A85" s="23">
        <v>42768</v>
      </c>
      <c r="B85" s="23"/>
      <c r="C85" s="24">
        <f>ROUND(9.54,5)</f>
        <v>9.54</v>
      </c>
      <c r="D85" s="24">
        <f>F85</f>
        <v>9.59502</v>
      </c>
      <c r="E85" s="24">
        <f>F85</f>
        <v>9.59502</v>
      </c>
      <c r="F85" s="24">
        <f>ROUND(9.59502,5)</f>
        <v>9.59502</v>
      </c>
      <c r="G85" s="25"/>
      <c r="H85" s="26"/>
    </row>
    <row r="86" spans="1:8" ht="12.75" customHeight="1">
      <c r="A86" s="23">
        <v>42859</v>
      </c>
      <c r="B86" s="23"/>
      <c r="C86" s="24">
        <f>ROUND(9.54,5)</f>
        <v>9.54</v>
      </c>
      <c r="D86" s="24">
        <f>F86</f>
        <v>9.637</v>
      </c>
      <c r="E86" s="24">
        <f>F86</f>
        <v>9.637</v>
      </c>
      <c r="F86" s="24">
        <f>ROUND(9.637,5)</f>
        <v>9.637</v>
      </c>
      <c r="G86" s="25"/>
      <c r="H86" s="26"/>
    </row>
    <row r="87" spans="1:8" ht="12.75" customHeight="1">
      <c r="A87" s="23">
        <v>42950</v>
      </c>
      <c r="B87" s="23"/>
      <c r="C87" s="24">
        <f>ROUND(9.54,5)</f>
        <v>9.54</v>
      </c>
      <c r="D87" s="24">
        <f>F87</f>
        <v>9.67204</v>
      </c>
      <c r="E87" s="24">
        <f>F87</f>
        <v>9.67204</v>
      </c>
      <c r="F87" s="24">
        <f>ROUND(9.67204,5)</f>
        <v>9.67204</v>
      </c>
      <c r="G87" s="25"/>
      <c r="H87" s="26"/>
    </row>
    <row r="88" spans="1:8" ht="12.75" customHeight="1">
      <c r="A88" s="23">
        <v>43041</v>
      </c>
      <c r="B88" s="23"/>
      <c r="C88" s="24">
        <f>ROUND(9.54,5)</f>
        <v>9.54</v>
      </c>
      <c r="D88" s="24">
        <f>F88</f>
        <v>9.69818</v>
      </c>
      <c r="E88" s="24">
        <f>F88</f>
        <v>9.69818</v>
      </c>
      <c r="F88" s="24">
        <f>ROUND(9.69818,5)</f>
        <v>9.69818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ROUND(134.02472,5)</f>
        <v>134.02472</v>
      </c>
      <c r="D90" s="24">
        <f>F90</f>
        <v>134.54434</v>
      </c>
      <c r="E90" s="24">
        <f>F90</f>
        <v>134.54434</v>
      </c>
      <c r="F90" s="24">
        <f>ROUND(134.54434,5)</f>
        <v>134.54434</v>
      </c>
      <c r="G90" s="25"/>
      <c r="H90" s="26"/>
    </row>
    <row r="91" spans="1:8" ht="12.75" customHeight="1">
      <c r="A91" s="23">
        <v>42768</v>
      </c>
      <c r="B91" s="23"/>
      <c r="C91" s="24">
        <f>ROUND(134.02472,5)</f>
        <v>134.02472</v>
      </c>
      <c r="D91" s="24">
        <f>F91</f>
        <v>137.12143</v>
      </c>
      <c r="E91" s="24">
        <f>F91</f>
        <v>137.12143</v>
      </c>
      <c r="F91" s="24">
        <f>ROUND(137.12143,5)</f>
        <v>137.12143</v>
      </c>
      <c r="G91" s="25"/>
      <c r="H91" s="26"/>
    </row>
    <row r="92" spans="1:8" ht="12.75" customHeight="1">
      <c r="A92" s="23">
        <v>42859</v>
      </c>
      <c r="B92" s="23"/>
      <c r="C92" s="24">
        <f>ROUND(134.02472,5)</f>
        <v>134.02472</v>
      </c>
      <c r="D92" s="24">
        <f>F92</f>
        <v>138.31383</v>
      </c>
      <c r="E92" s="24">
        <f>F92</f>
        <v>138.31383</v>
      </c>
      <c r="F92" s="24">
        <f>ROUND(138.31383,5)</f>
        <v>138.31383</v>
      </c>
      <c r="G92" s="25"/>
      <c r="H92" s="26"/>
    </row>
    <row r="93" spans="1:8" ht="12.75" customHeight="1">
      <c r="A93" s="23">
        <v>42950</v>
      </c>
      <c r="B93" s="23"/>
      <c r="C93" s="24">
        <f>ROUND(134.02472,5)</f>
        <v>134.02472</v>
      </c>
      <c r="D93" s="24">
        <f>F93</f>
        <v>141.17102</v>
      </c>
      <c r="E93" s="24">
        <f>F93</f>
        <v>141.17102</v>
      </c>
      <c r="F93" s="24">
        <f>ROUND(141.17102,5)</f>
        <v>141.17102</v>
      </c>
      <c r="G93" s="25"/>
      <c r="H93" s="26"/>
    </row>
    <row r="94" spans="1:8" ht="12.75" customHeight="1">
      <c r="A94" s="23">
        <v>43041</v>
      </c>
      <c r="B94" s="23"/>
      <c r="C94" s="24">
        <f>ROUND(134.02472,5)</f>
        <v>134.02472</v>
      </c>
      <c r="D94" s="24">
        <f>F94</f>
        <v>142.5141</v>
      </c>
      <c r="E94" s="24">
        <f>F94</f>
        <v>142.5141</v>
      </c>
      <c r="F94" s="24">
        <f>ROUND(142.5141,5)</f>
        <v>142.5141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ROUND(1.99,5)</f>
        <v>1.99</v>
      </c>
      <c r="D96" s="24">
        <f>F96</f>
        <v>144.13552</v>
      </c>
      <c r="E96" s="24">
        <f>F96</f>
        <v>144.13552</v>
      </c>
      <c r="F96" s="24">
        <f>ROUND(144.13552,5)</f>
        <v>144.13552</v>
      </c>
      <c r="G96" s="25"/>
      <c r="H96" s="26"/>
    </row>
    <row r="97" spans="1:8" ht="12.75" customHeight="1">
      <c r="A97" s="23">
        <v>42768</v>
      </c>
      <c r="B97" s="23"/>
      <c r="C97" s="24">
        <f>ROUND(1.99,5)</f>
        <v>1.99</v>
      </c>
      <c r="D97" s="24">
        <f>F97</f>
        <v>145.29454</v>
      </c>
      <c r="E97" s="24">
        <f>F97</f>
        <v>145.29454</v>
      </c>
      <c r="F97" s="24">
        <f>ROUND(145.29454,5)</f>
        <v>145.29454</v>
      </c>
      <c r="G97" s="25"/>
      <c r="H97" s="26"/>
    </row>
    <row r="98" spans="1:8" ht="12.75" customHeight="1">
      <c r="A98" s="23">
        <v>42859</v>
      </c>
      <c r="B98" s="23"/>
      <c r="C98" s="24">
        <f>ROUND(1.99,5)</f>
        <v>1.99</v>
      </c>
      <c r="D98" s="24">
        <f>F98</f>
        <v>148.17735</v>
      </c>
      <c r="E98" s="24">
        <f>F98</f>
        <v>148.17735</v>
      </c>
      <c r="F98" s="24">
        <f>ROUND(148.17735,5)</f>
        <v>148.17735</v>
      </c>
      <c r="G98" s="25"/>
      <c r="H98" s="26"/>
    </row>
    <row r="99" spans="1:8" ht="12.75" customHeight="1">
      <c r="A99" s="23">
        <v>42950</v>
      </c>
      <c r="B99" s="23"/>
      <c r="C99" s="24">
        <f>ROUND(1.99,5)</f>
        <v>1.99</v>
      </c>
      <c r="D99" s="24">
        <f>F99</f>
        <v>149.57653</v>
      </c>
      <c r="E99" s="24">
        <f>F99</f>
        <v>149.57653</v>
      </c>
      <c r="F99" s="24">
        <f>ROUND(149.57653,5)</f>
        <v>149.57653</v>
      </c>
      <c r="G99" s="25"/>
      <c r="H99" s="26"/>
    </row>
    <row r="100" spans="1:8" ht="12.75" customHeight="1">
      <c r="A100" s="23">
        <v>43041</v>
      </c>
      <c r="B100" s="23"/>
      <c r="C100" s="24">
        <f>ROUND(1.99,5)</f>
        <v>1.99</v>
      </c>
      <c r="D100" s="24">
        <f>F100</f>
        <v>152.68636</v>
      </c>
      <c r="E100" s="24">
        <f>F100</f>
        <v>152.68636</v>
      </c>
      <c r="F100" s="24">
        <f>ROUND(152.68636,5)</f>
        <v>152.68636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ROUND(2.57,5)</f>
        <v>2.57</v>
      </c>
      <c r="D102" s="24">
        <f>F102</f>
        <v>129.02042</v>
      </c>
      <c r="E102" s="24">
        <f>F102</f>
        <v>129.02042</v>
      </c>
      <c r="F102" s="24">
        <f>ROUND(129.02042,5)</f>
        <v>129.02042</v>
      </c>
      <c r="G102" s="25"/>
      <c r="H102" s="26"/>
    </row>
    <row r="103" spans="1:8" ht="12.75" customHeight="1">
      <c r="A103" s="23">
        <v>42768</v>
      </c>
      <c r="B103" s="23"/>
      <c r="C103" s="24">
        <f>ROUND(2.57,5)</f>
        <v>2.57</v>
      </c>
      <c r="D103" s="24">
        <f>F103</f>
        <v>131.49166</v>
      </c>
      <c r="E103" s="24">
        <f>F103</f>
        <v>131.49166</v>
      </c>
      <c r="F103" s="24">
        <f>ROUND(131.49166,5)</f>
        <v>131.49166</v>
      </c>
      <c r="G103" s="25"/>
      <c r="H103" s="26"/>
    </row>
    <row r="104" spans="1:8" ht="12.75" customHeight="1">
      <c r="A104" s="23">
        <v>42859</v>
      </c>
      <c r="B104" s="23"/>
      <c r="C104" s="24">
        <f>ROUND(2.57,5)</f>
        <v>2.57</v>
      </c>
      <c r="D104" s="24">
        <f>F104</f>
        <v>132.41877</v>
      </c>
      <c r="E104" s="24">
        <f>F104</f>
        <v>132.41877</v>
      </c>
      <c r="F104" s="24">
        <f>ROUND(132.41877,5)</f>
        <v>132.41877</v>
      </c>
      <c r="G104" s="25"/>
      <c r="H104" s="26"/>
    </row>
    <row r="105" spans="1:8" ht="12.75" customHeight="1">
      <c r="A105" s="23">
        <v>42950</v>
      </c>
      <c r="B105" s="23"/>
      <c r="C105" s="24">
        <f>ROUND(2.57,5)</f>
        <v>2.57</v>
      </c>
      <c r="D105" s="24">
        <f>F105</f>
        <v>135.15445</v>
      </c>
      <c r="E105" s="24">
        <f>F105</f>
        <v>135.15445</v>
      </c>
      <c r="F105" s="24">
        <f>ROUND(135.15445,5)</f>
        <v>135.15445</v>
      </c>
      <c r="G105" s="25"/>
      <c r="H105" s="26"/>
    </row>
    <row r="106" spans="1:8" ht="12.75" customHeight="1">
      <c r="A106" s="23">
        <v>43041</v>
      </c>
      <c r="B106" s="23"/>
      <c r="C106" s="24">
        <f>ROUND(2.57,5)</f>
        <v>2.57</v>
      </c>
      <c r="D106" s="24">
        <f>F106</f>
        <v>137.96449</v>
      </c>
      <c r="E106" s="24">
        <f>F106</f>
        <v>137.96449</v>
      </c>
      <c r="F106" s="24">
        <f>ROUND(137.96449,5)</f>
        <v>137.96449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ROUND(10.355,5)</f>
        <v>10.355</v>
      </c>
      <c r="D108" s="24">
        <f>F108</f>
        <v>10.37236</v>
      </c>
      <c r="E108" s="24">
        <f>F108</f>
        <v>10.37236</v>
      </c>
      <c r="F108" s="24">
        <f>ROUND(10.37236,5)</f>
        <v>10.37236</v>
      </c>
      <c r="G108" s="25"/>
      <c r="H108" s="26"/>
    </row>
    <row r="109" spans="1:8" ht="12.75" customHeight="1">
      <c r="A109" s="23">
        <v>42768</v>
      </c>
      <c r="B109" s="23"/>
      <c r="C109" s="24">
        <f>ROUND(10.355,5)</f>
        <v>10.355</v>
      </c>
      <c r="D109" s="24">
        <f>F109</f>
        <v>10.45325</v>
      </c>
      <c r="E109" s="24">
        <f>F109</f>
        <v>10.45325</v>
      </c>
      <c r="F109" s="24">
        <f>ROUND(10.45325,5)</f>
        <v>10.45325</v>
      </c>
      <c r="G109" s="25"/>
      <c r="H109" s="26"/>
    </row>
    <row r="110" spans="1:8" ht="12.75" customHeight="1">
      <c r="A110" s="23">
        <v>42859</v>
      </c>
      <c r="B110" s="23"/>
      <c r="C110" s="24">
        <f>ROUND(10.355,5)</f>
        <v>10.355</v>
      </c>
      <c r="D110" s="24">
        <f>F110</f>
        <v>10.52531</v>
      </c>
      <c r="E110" s="24">
        <f>F110</f>
        <v>10.52531</v>
      </c>
      <c r="F110" s="24">
        <f>ROUND(10.52531,5)</f>
        <v>10.52531</v>
      </c>
      <c r="G110" s="25"/>
      <c r="H110" s="26"/>
    </row>
    <row r="111" spans="1:8" ht="12.75" customHeight="1">
      <c r="A111" s="23">
        <v>42950</v>
      </c>
      <c r="B111" s="23"/>
      <c r="C111" s="24">
        <f>ROUND(10.355,5)</f>
        <v>10.355</v>
      </c>
      <c r="D111" s="24">
        <f>F111</f>
        <v>10.58805</v>
      </c>
      <c r="E111" s="24">
        <f>F111</f>
        <v>10.58805</v>
      </c>
      <c r="F111" s="24">
        <f>ROUND(10.58805,5)</f>
        <v>10.58805</v>
      </c>
      <c r="G111" s="25"/>
      <c r="H111" s="26"/>
    </row>
    <row r="112" spans="1:8" ht="12.75" customHeight="1">
      <c r="A112" s="23">
        <v>43041</v>
      </c>
      <c r="B112" s="23"/>
      <c r="C112" s="24">
        <f>ROUND(10.355,5)</f>
        <v>10.355</v>
      </c>
      <c r="D112" s="24">
        <f>F112</f>
        <v>10.64965</v>
      </c>
      <c r="E112" s="24">
        <f>F112</f>
        <v>10.64965</v>
      </c>
      <c r="F112" s="24">
        <f>ROUND(10.64965,5)</f>
        <v>10.64965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ROUND(10.47,5)</f>
        <v>10.47</v>
      </c>
      <c r="D114" s="24">
        <f>F114</f>
        <v>10.48613</v>
      </c>
      <c r="E114" s="24">
        <f>F114</f>
        <v>10.48613</v>
      </c>
      <c r="F114" s="24">
        <f>ROUND(10.48613,5)</f>
        <v>10.48613</v>
      </c>
      <c r="G114" s="25"/>
      <c r="H114" s="26"/>
    </row>
    <row r="115" spans="1:8" ht="12.75" customHeight="1">
      <c r="A115" s="23">
        <v>42768</v>
      </c>
      <c r="B115" s="23"/>
      <c r="C115" s="24">
        <f>ROUND(10.47,5)</f>
        <v>10.47</v>
      </c>
      <c r="D115" s="24">
        <f>F115</f>
        <v>10.56162</v>
      </c>
      <c r="E115" s="24">
        <f>F115</f>
        <v>10.56162</v>
      </c>
      <c r="F115" s="24">
        <f>ROUND(10.56162,5)</f>
        <v>10.56162</v>
      </c>
      <c r="G115" s="25"/>
      <c r="H115" s="26"/>
    </row>
    <row r="116" spans="1:8" ht="12.75" customHeight="1">
      <c r="A116" s="23">
        <v>42859</v>
      </c>
      <c r="B116" s="23"/>
      <c r="C116" s="24">
        <f>ROUND(10.47,5)</f>
        <v>10.47</v>
      </c>
      <c r="D116" s="24">
        <f>F116</f>
        <v>10.63295</v>
      </c>
      <c r="E116" s="24">
        <f>F116</f>
        <v>10.63295</v>
      </c>
      <c r="F116" s="24">
        <f>ROUND(10.63295,5)</f>
        <v>10.63295</v>
      </c>
      <c r="G116" s="25"/>
      <c r="H116" s="26"/>
    </row>
    <row r="117" spans="1:8" ht="12.75" customHeight="1">
      <c r="A117" s="23">
        <v>42950</v>
      </c>
      <c r="B117" s="23"/>
      <c r="C117" s="24">
        <f>ROUND(10.47,5)</f>
        <v>10.47</v>
      </c>
      <c r="D117" s="24">
        <f>F117</f>
        <v>10.69455</v>
      </c>
      <c r="E117" s="24">
        <f>F117</f>
        <v>10.69455</v>
      </c>
      <c r="F117" s="24">
        <f>ROUND(10.69455,5)</f>
        <v>10.69455</v>
      </c>
      <c r="G117" s="25"/>
      <c r="H117" s="26"/>
    </row>
    <row r="118" spans="1:8" ht="12.75" customHeight="1">
      <c r="A118" s="23">
        <v>43041</v>
      </c>
      <c r="B118" s="23"/>
      <c r="C118" s="24">
        <f>ROUND(10.47,5)</f>
        <v>10.47</v>
      </c>
      <c r="D118" s="24">
        <f>F118</f>
        <v>10.7538</v>
      </c>
      <c r="E118" s="24">
        <f>F118</f>
        <v>10.7538</v>
      </c>
      <c r="F118" s="24">
        <f>ROUND(10.7538,5)</f>
        <v>10.7538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ROUND(154.4887376,5)</f>
        <v>154.48874</v>
      </c>
      <c r="D120" s="24">
        <f>F120</f>
        <v>155.08777</v>
      </c>
      <c r="E120" s="24">
        <f>F120</f>
        <v>155.08777</v>
      </c>
      <c r="F120" s="24">
        <f>ROUND(155.08777,5)</f>
        <v>155.08777</v>
      </c>
      <c r="G120" s="25"/>
      <c r="H120" s="26"/>
    </row>
    <row r="121" spans="1:8" ht="12.75" customHeight="1">
      <c r="A121" s="23">
        <v>42768</v>
      </c>
      <c r="B121" s="23"/>
      <c r="C121" s="24">
        <f>ROUND(154.4887376,5)</f>
        <v>154.48874</v>
      </c>
      <c r="D121" s="24">
        <f>F121</f>
        <v>155.08777</v>
      </c>
      <c r="E121" s="24">
        <f>F121</f>
        <v>155.08777</v>
      </c>
      <c r="F121" s="24">
        <f>ROUND(155.08777,5)</f>
        <v>155.08777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ROUND(8.535,5)</f>
        <v>8.535</v>
      </c>
      <c r="D123" s="24">
        <f>F123</f>
        <v>8.54603</v>
      </c>
      <c r="E123" s="24">
        <f>F123</f>
        <v>8.54603</v>
      </c>
      <c r="F123" s="24">
        <f>ROUND(8.54603,5)</f>
        <v>8.54603</v>
      </c>
      <c r="G123" s="25"/>
      <c r="H123" s="26"/>
    </row>
    <row r="124" spans="1:8" ht="12.75" customHeight="1">
      <c r="A124" s="23">
        <v>42768</v>
      </c>
      <c r="B124" s="23"/>
      <c r="C124" s="24">
        <f>ROUND(8.535,5)</f>
        <v>8.535</v>
      </c>
      <c r="D124" s="24">
        <f>F124</f>
        <v>8.59267</v>
      </c>
      <c r="E124" s="24">
        <f>F124</f>
        <v>8.59267</v>
      </c>
      <c r="F124" s="24">
        <f>ROUND(8.59267,5)</f>
        <v>8.59267</v>
      </c>
      <c r="G124" s="25"/>
      <c r="H124" s="26"/>
    </row>
    <row r="125" spans="1:8" ht="12.75" customHeight="1">
      <c r="A125" s="23">
        <v>42859</v>
      </c>
      <c r="B125" s="23"/>
      <c r="C125" s="24">
        <f>ROUND(8.535,5)</f>
        <v>8.535</v>
      </c>
      <c r="D125" s="24">
        <f>F125</f>
        <v>8.62172</v>
      </c>
      <c r="E125" s="24">
        <f>F125</f>
        <v>8.62172</v>
      </c>
      <c r="F125" s="24">
        <f>ROUND(8.62172,5)</f>
        <v>8.62172</v>
      </c>
      <c r="G125" s="25"/>
      <c r="H125" s="26"/>
    </row>
    <row r="126" spans="1:8" ht="12.75" customHeight="1">
      <c r="A126" s="23">
        <v>42950</v>
      </c>
      <c r="B126" s="23"/>
      <c r="C126" s="24">
        <f>ROUND(8.535,5)</f>
        <v>8.535</v>
      </c>
      <c r="D126" s="24">
        <f>F126</f>
        <v>8.63288</v>
      </c>
      <c r="E126" s="24">
        <f>F126</f>
        <v>8.63288</v>
      </c>
      <c r="F126" s="24">
        <f>ROUND(8.63288,5)</f>
        <v>8.63288</v>
      </c>
      <c r="G126" s="25"/>
      <c r="H126" s="26"/>
    </row>
    <row r="127" spans="1:8" ht="12.75" customHeight="1">
      <c r="A127" s="23">
        <v>43041</v>
      </c>
      <c r="B127" s="23"/>
      <c r="C127" s="24">
        <f>ROUND(8.535,5)</f>
        <v>8.535</v>
      </c>
      <c r="D127" s="24">
        <f>F127</f>
        <v>8.63899</v>
      </c>
      <c r="E127" s="24">
        <f>F127</f>
        <v>8.63899</v>
      </c>
      <c r="F127" s="24">
        <f>ROUND(8.63899,5)</f>
        <v>8.63899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ROUND(9.425,5)</f>
        <v>9.425</v>
      </c>
      <c r="D129" s="24">
        <f>F129</f>
        <v>9.43636</v>
      </c>
      <c r="E129" s="24">
        <f>F129</f>
        <v>9.43636</v>
      </c>
      <c r="F129" s="24">
        <f>ROUND(9.43636,5)</f>
        <v>9.43636</v>
      </c>
      <c r="G129" s="25"/>
      <c r="H129" s="26"/>
    </row>
    <row r="130" spans="1:8" ht="12.75" customHeight="1">
      <c r="A130" s="23">
        <v>42768</v>
      </c>
      <c r="B130" s="23"/>
      <c r="C130" s="24">
        <f>ROUND(9.425,5)</f>
        <v>9.425</v>
      </c>
      <c r="D130" s="24">
        <f>F130</f>
        <v>9.48752</v>
      </c>
      <c r="E130" s="24">
        <f>F130</f>
        <v>9.48752</v>
      </c>
      <c r="F130" s="24">
        <f>ROUND(9.48752,5)</f>
        <v>9.48752</v>
      </c>
      <c r="G130" s="25"/>
      <c r="H130" s="26"/>
    </row>
    <row r="131" spans="1:8" ht="12.75" customHeight="1">
      <c r="A131" s="23">
        <v>42859</v>
      </c>
      <c r="B131" s="23"/>
      <c r="C131" s="24">
        <f>ROUND(9.425,5)</f>
        <v>9.425</v>
      </c>
      <c r="D131" s="24">
        <f>F131</f>
        <v>9.52832</v>
      </c>
      <c r="E131" s="24">
        <f>F131</f>
        <v>9.52832</v>
      </c>
      <c r="F131" s="24">
        <f>ROUND(9.52832,5)</f>
        <v>9.52832</v>
      </c>
      <c r="G131" s="25"/>
      <c r="H131" s="26"/>
    </row>
    <row r="132" spans="1:8" ht="12.75" customHeight="1">
      <c r="A132" s="23">
        <v>42950</v>
      </c>
      <c r="B132" s="23"/>
      <c r="C132" s="24">
        <f>ROUND(9.425,5)</f>
        <v>9.425</v>
      </c>
      <c r="D132" s="24">
        <f>F132</f>
        <v>9.56016</v>
      </c>
      <c r="E132" s="24">
        <f>F132</f>
        <v>9.56016</v>
      </c>
      <c r="F132" s="24">
        <f>ROUND(9.56016,5)</f>
        <v>9.56016</v>
      </c>
      <c r="G132" s="25"/>
      <c r="H132" s="26"/>
    </row>
    <row r="133" spans="1:8" ht="12.75" customHeight="1">
      <c r="A133" s="23">
        <v>43041</v>
      </c>
      <c r="B133" s="23"/>
      <c r="C133" s="24">
        <f>ROUND(9.425,5)</f>
        <v>9.425</v>
      </c>
      <c r="D133" s="24">
        <f>F133</f>
        <v>9.59007</v>
      </c>
      <c r="E133" s="24">
        <f>F133</f>
        <v>9.59007</v>
      </c>
      <c r="F133" s="24">
        <f>ROUND(9.59007,5)</f>
        <v>9.59007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ROUND(8.86,5)</f>
        <v>8.86</v>
      </c>
      <c r="D135" s="24">
        <f>F135</f>
        <v>8.87045</v>
      </c>
      <c r="E135" s="24">
        <f>F135</f>
        <v>8.87045</v>
      </c>
      <c r="F135" s="24">
        <f>ROUND(8.87045,5)</f>
        <v>8.87045</v>
      </c>
      <c r="G135" s="25"/>
      <c r="H135" s="26"/>
    </row>
    <row r="136" spans="1:8" ht="12.75" customHeight="1">
      <c r="A136" s="23">
        <v>42768</v>
      </c>
      <c r="B136" s="23"/>
      <c r="C136" s="24">
        <f>ROUND(8.86,5)</f>
        <v>8.86</v>
      </c>
      <c r="D136" s="24">
        <f>F136</f>
        <v>8.91549</v>
      </c>
      <c r="E136" s="24">
        <f>F136</f>
        <v>8.91549</v>
      </c>
      <c r="F136" s="24">
        <f>ROUND(8.91549,5)</f>
        <v>8.91549</v>
      </c>
      <c r="G136" s="25"/>
      <c r="H136" s="26"/>
    </row>
    <row r="137" spans="1:8" ht="12.75" customHeight="1">
      <c r="A137" s="23">
        <v>42859</v>
      </c>
      <c r="B137" s="23"/>
      <c r="C137" s="24">
        <f>ROUND(8.86,5)</f>
        <v>8.86</v>
      </c>
      <c r="D137" s="24">
        <f>F137</f>
        <v>8.95268</v>
      </c>
      <c r="E137" s="24">
        <f>F137</f>
        <v>8.95268</v>
      </c>
      <c r="F137" s="24">
        <f>ROUND(8.95268,5)</f>
        <v>8.95268</v>
      </c>
      <c r="G137" s="25"/>
      <c r="H137" s="26"/>
    </row>
    <row r="138" spans="1:8" ht="12.75" customHeight="1">
      <c r="A138" s="23">
        <v>42950</v>
      </c>
      <c r="B138" s="23"/>
      <c r="C138" s="24">
        <f>ROUND(8.86,5)</f>
        <v>8.86</v>
      </c>
      <c r="D138" s="24">
        <f>F138</f>
        <v>8.97714</v>
      </c>
      <c r="E138" s="24">
        <f>F138</f>
        <v>8.97714</v>
      </c>
      <c r="F138" s="24">
        <f>ROUND(8.97714,5)</f>
        <v>8.97714</v>
      </c>
      <c r="G138" s="25"/>
      <c r="H138" s="26"/>
    </row>
    <row r="139" spans="1:8" ht="12.75" customHeight="1">
      <c r="A139" s="23">
        <v>43041</v>
      </c>
      <c r="B139" s="23"/>
      <c r="C139" s="24">
        <f>ROUND(8.86,5)</f>
        <v>8.86</v>
      </c>
      <c r="D139" s="24">
        <f>F139</f>
        <v>8.9933</v>
      </c>
      <c r="E139" s="24">
        <f>F139</f>
        <v>8.9933</v>
      </c>
      <c r="F139" s="24">
        <f>ROUND(8.9933,5)</f>
        <v>8.9933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ROUND(1.83,5)</f>
        <v>1.83</v>
      </c>
      <c r="D141" s="24">
        <f>F141</f>
        <v>303.41821</v>
      </c>
      <c r="E141" s="24">
        <f>F141</f>
        <v>303.41821</v>
      </c>
      <c r="F141" s="24">
        <f>ROUND(303.41821,5)</f>
        <v>303.41821</v>
      </c>
      <c r="G141" s="25"/>
      <c r="H141" s="26"/>
    </row>
    <row r="142" spans="1:8" ht="12.75" customHeight="1">
      <c r="A142" s="23">
        <v>42768</v>
      </c>
      <c r="B142" s="23"/>
      <c r="C142" s="24">
        <f>ROUND(1.83,5)</f>
        <v>1.83</v>
      </c>
      <c r="D142" s="24">
        <f>F142</f>
        <v>302.55367</v>
      </c>
      <c r="E142" s="24">
        <f>F142</f>
        <v>302.55367</v>
      </c>
      <c r="F142" s="24">
        <f>ROUND(302.55367,5)</f>
        <v>302.55367</v>
      </c>
      <c r="G142" s="25"/>
      <c r="H142" s="26"/>
    </row>
    <row r="143" spans="1:8" ht="12.75" customHeight="1">
      <c r="A143" s="23">
        <v>42859</v>
      </c>
      <c r="B143" s="23"/>
      <c r="C143" s="24">
        <f>ROUND(1.83,5)</f>
        <v>1.83</v>
      </c>
      <c r="D143" s="24">
        <f>F143</f>
        <v>308.55672</v>
      </c>
      <c r="E143" s="24">
        <f>F143</f>
        <v>308.55672</v>
      </c>
      <c r="F143" s="24">
        <f>ROUND(308.55672,5)</f>
        <v>308.55672</v>
      </c>
      <c r="G143" s="25"/>
      <c r="H143" s="26"/>
    </row>
    <row r="144" spans="1:8" ht="12.75" customHeight="1">
      <c r="A144" s="23">
        <v>42950</v>
      </c>
      <c r="B144" s="23"/>
      <c r="C144" s="24">
        <f>ROUND(1.83,5)</f>
        <v>1.83</v>
      </c>
      <c r="D144" s="24">
        <f>F144</f>
        <v>308.03125</v>
      </c>
      <c r="E144" s="24">
        <f>F144</f>
        <v>308.03125</v>
      </c>
      <c r="F144" s="24">
        <f>ROUND(308.03125,5)</f>
        <v>308.03125</v>
      </c>
      <c r="G144" s="25"/>
      <c r="H144" s="26"/>
    </row>
    <row r="145" spans="1:8" ht="12.75" customHeight="1">
      <c r="A145" s="23">
        <v>43041</v>
      </c>
      <c r="B145" s="23"/>
      <c r="C145" s="24">
        <f>ROUND(1.83,5)</f>
        <v>1.83</v>
      </c>
      <c r="D145" s="24">
        <f>F145</f>
        <v>314.43608</v>
      </c>
      <c r="E145" s="24">
        <f>F145</f>
        <v>314.43608</v>
      </c>
      <c r="F145" s="24">
        <f>ROUND(314.43608,5)</f>
        <v>314.43608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ROUND(1.935,5)</f>
        <v>1.935</v>
      </c>
      <c r="D147" s="24">
        <f>F147</f>
        <v>250.45062</v>
      </c>
      <c r="E147" s="24">
        <f>F147</f>
        <v>250.45062</v>
      </c>
      <c r="F147" s="24">
        <f>ROUND(250.45062,5)</f>
        <v>250.45062</v>
      </c>
      <c r="G147" s="25"/>
      <c r="H147" s="26"/>
    </row>
    <row r="148" spans="1:8" ht="12.75" customHeight="1">
      <c r="A148" s="23">
        <v>42768</v>
      </c>
      <c r="B148" s="23"/>
      <c r="C148" s="24">
        <f>ROUND(1.935,5)</f>
        <v>1.935</v>
      </c>
      <c r="D148" s="24">
        <f>F148</f>
        <v>251.70154</v>
      </c>
      <c r="E148" s="24">
        <f>F148</f>
        <v>251.70154</v>
      </c>
      <c r="F148" s="24">
        <f>ROUND(251.70154,5)</f>
        <v>251.70154</v>
      </c>
      <c r="G148" s="25"/>
      <c r="H148" s="26"/>
    </row>
    <row r="149" spans="1:8" ht="12.75" customHeight="1">
      <c r="A149" s="23">
        <v>42859</v>
      </c>
      <c r="B149" s="23"/>
      <c r="C149" s="24">
        <f>ROUND(1.935,5)</f>
        <v>1.935</v>
      </c>
      <c r="D149" s="24">
        <f>F149</f>
        <v>256.69557</v>
      </c>
      <c r="E149" s="24">
        <f>F149</f>
        <v>256.69557</v>
      </c>
      <c r="F149" s="24">
        <f>ROUND(256.69557,5)</f>
        <v>256.69557</v>
      </c>
      <c r="G149" s="25"/>
      <c r="H149" s="26"/>
    </row>
    <row r="150" spans="1:8" ht="12.75" customHeight="1">
      <c r="A150" s="23">
        <v>42950</v>
      </c>
      <c r="B150" s="23"/>
      <c r="C150" s="24">
        <f>ROUND(1.935,5)</f>
        <v>1.935</v>
      </c>
      <c r="D150" s="24">
        <f>F150</f>
        <v>258.33326</v>
      </c>
      <c r="E150" s="24">
        <f>F150</f>
        <v>258.33326</v>
      </c>
      <c r="F150" s="24">
        <f>ROUND(258.33326,5)</f>
        <v>258.33326</v>
      </c>
      <c r="G150" s="25"/>
      <c r="H150" s="26"/>
    </row>
    <row r="151" spans="1:8" ht="12.75" customHeight="1">
      <c r="A151" s="23">
        <v>43041</v>
      </c>
      <c r="B151" s="23"/>
      <c r="C151" s="24">
        <f>ROUND(1.935,5)</f>
        <v>1.935</v>
      </c>
      <c r="D151" s="24">
        <f>F151</f>
        <v>263.70444</v>
      </c>
      <c r="E151" s="24">
        <f>F151</f>
        <v>263.70444</v>
      </c>
      <c r="F151" s="24">
        <f>ROUND(263.70444,5)</f>
        <v>263.70444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ROUND(7.68,5)</f>
        <v>7.68</v>
      </c>
      <c r="D153" s="24">
        <f>F153</f>
        <v>7.69228</v>
      </c>
      <c r="E153" s="24">
        <f>F153</f>
        <v>7.69228</v>
      </c>
      <c r="F153" s="24">
        <f>ROUND(7.69228,5)</f>
        <v>7.69228</v>
      </c>
      <c r="G153" s="25"/>
      <c r="H153" s="26"/>
    </row>
    <row r="154" spans="1:8" ht="12.75" customHeight="1">
      <c r="A154" s="23">
        <v>42768</v>
      </c>
      <c r="B154" s="23"/>
      <c r="C154" s="24">
        <f>ROUND(7.68,5)</f>
        <v>7.68</v>
      </c>
      <c r="D154" s="24">
        <f>F154</f>
        <v>7.70366</v>
      </c>
      <c r="E154" s="24">
        <f>F154</f>
        <v>7.70366</v>
      </c>
      <c r="F154" s="24">
        <f>ROUND(7.70366,5)</f>
        <v>7.70366</v>
      </c>
      <c r="G154" s="25"/>
      <c r="H154" s="26"/>
    </row>
    <row r="155" spans="1:8" ht="12.75" customHeight="1">
      <c r="A155" s="23">
        <v>42859</v>
      </c>
      <c r="B155" s="23"/>
      <c r="C155" s="24">
        <f>ROUND(7.68,5)</f>
        <v>7.68</v>
      </c>
      <c r="D155" s="24">
        <f>F155</f>
        <v>7.36972</v>
      </c>
      <c r="E155" s="24">
        <f>F155</f>
        <v>7.36972</v>
      </c>
      <c r="F155" s="24">
        <f>ROUND(7.36972,5)</f>
        <v>7.36972</v>
      </c>
      <c r="G155" s="25"/>
      <c r="H155" s="26"/>
    </row>
    <row r="156" spans="1:8" ht="12.75" customHeight="1">
      <c r="A156" s="23">
        <v>42950</v>
      </c>
      <c r="B156" s="23"/>
      <c r="C156" s="24">
        <f>ROUND(7.68,5)</f>
        <v>7.68</v>
      </c>
      <c r="D156" s="24">
        <f>F156</f>
        <v>5.11766</v>
      </c>
      <c r="E156" s="24">
        <f>F156</f>
        <v>5.11766</v>
      </c>
      <c r="F156" s="24">
        <f>ROUND(5.11766,5)</f>
        <v>5.11766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ROUND(7.88,5)</f>
        <v>7.88</v>
      </c>
      <c r="D158" s="24">
        <f>F158</f>
        <v>7.88834</v>
      </c>
      <c r="E158" s="24">
        <f>F158</f>
        <v>7.88834</v>
      </c>
      <c r="F158" s="24">
        <f>ROUND(7.88834,5)</f>
        <v>7.88834</v>
      </c>
      <c r="G158" s="25"/>
      <c r="H158" s="26"/>
    </row>
    <row r="159" spans="1:8" ht="12.75" customHeight="1">
      <c r="A159" s="23">
        <v>42768</v>
      </c>
      <c r="B159" s="23"/>
      <c r="C159" s="24">
        <f>ROUND(7.88,5)</f>
        <v>7.88</v>
      </c>
      <c r="D159" s="24">
        <f>F159</f>
        <v>7.91132</v>
      </c>
      <c r="E159" s="24">
        <f>F159</f>
        <v>7.91132</v>
      </c>
      <c r="F159" s="24">
        <f>ROUND(7.91132,5)</f>
        <v>7.91132</v>
      </c>
      <c r="G159" s="25"/>
      <c r="H159" s="26"/>
    </row>
    <row r="160" spans="1:8" ht="12.75" customHeight="1">
      <c r="A160" s="23">
        <v>42859</v>
      </c>
      <c r="B160" s="23"/>
      <c r="C160" s="24">
        <f>ROUND(7.88,5)</f>
        <v>7.88</v>
      </c>
      <c r="D160" s="24">
        <f>F160</f>
        <v>7.89794</v>
      </c>
      <c r="E160" s="24">
        <f>F160</f>
        <v>7.89794</v>
      </c>
      <c r="F160" s="24">
        <f>ROUND(7.89794,5)</f>
        <v>7.89794</v>
      </c>
      <c r="G160" s="25"/>
      <c r="H160" s="26"/>
    </row>
    <row r="161" spans="1:8" ht="12.75" customHeight="1">
      <c r="A161" s="23">
        <v>42950</v>
      </c>
      <c r="B161" s="23"/>
      <c r="C161" s="24">
        <f>ROUND(7.88,5)</f>
        <v>7.88</v>
      </c>
      <c r="D161" s="24">
        <f>F161</f>
        <v>7.81009</v>
      </c>
      <c r="E161" s="24">
        <f>F161</f>
        <v>7.81009</v>
      </c>
      <c r="F161" s="24">
        <f>ROUND(7.81009,5)</f>
        <v>7.81009</v>
      </c>
      <c r="G161" s="25"/>
      <c r="H161" s="26"/>
    </row>
    <row r="162" spans="1:8" ht="12.75" customHeight="1">
      <c r="A162" s="23">
        <v>43041</v>
      </c>
      <c r="B162" s="23"/>
      <c r="C162" s="24">
        <f>ROUND(7.88,5)</f>
        <v>7.88</v>
      </c>
      <c r="D162" s="24">
        <f>F162</f>
        <v>7.62916</v>
      </c>
      <c r="E162" s="24">
        <f>F162</f>
        <v>7.62916</v>
      </c>
      <c r="F162" s="24">
        <f>ROUND(7.62916,5)</f>
        <v>7.62916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ROUND(8.085,5)</f>
        <v>8.085</v>
      </c>
      <c r="D164" s="24">
        <f>F164</f>
        <v>8.09363</v>
      </c>
      <c r="E164" s="24">
        <f>F164</f>
        <v>8.09363</v>
      </c>
      <c r="F164" s="24">
        <f>ROUND(8.09363,5)</f>
        <v>8.09363</v>
      </c>
      <c r="G164" s="25"/>
      <c r="H164" s="26"/>
    </row>
    <row r="165" spans="1:8" ht="12.75" customHeight="1">
      <c r="A165" s="23">
        <v>42768</v>
      </c>
      <c r="B165" s="23"/>
      <c r="C165" s="24">
        <f>ROUND(8.085,5)</f>
        <v>8.085</v>
      </c>
      <c r="D165" s="24">
        <f>F165</f>
        <v>8.12511</v>
      </c>
      <c r="E165" s="24">
        <f>F165</f>
        <v>8.12511</v>
      </c>
      <c r="F165" s="24">
        <f>ROUND(8.12511,5)</f>
        <v>8.12511</v>
      </c>
      <c r="G165" s="25"/>
      <c r="H165" s="26"/>
    </row>
    <row r="166" spans="1:8" ht="12.75" customHeight="1">
      <c r="A166" s="23">
        <v>42859</v>
      </c>
      <c r="B166" s="23"/>
      <c r="C166" s="24">
        <f>ROUND(8.085,5)</f>
        <v>8.085</v>
      </c>
      <c r="D166" s="24">
        <f>F166</f>
        <v>8.14346</v>
      </c>
      <c r="E166" s="24">
        <f>F166</f>
        <v>8.14346</v>
      </c>
      <c r="F166" s="24">
        <f>ROUND(8.14346,5)</f>
        <v>8.14346</v>
      </c>
      <c r="G166" s="25"/>
      <c r="H166" s="26"/>
    </row>
    <row r="167" spans="1:8" ht="12.75" customHeight="1">
      <c r="A167" s="23">
        <v>42950</v>
      </c>
      <c r="B167" s="23"/>
      <c r="C167" s="24">
        <f>ROUND(8.085,5)</f>
        <v>8.085</v>
      </c>
      <c r="D167" s="24">
        <f>F167</f>
        <v>8.12388</v>
      </c>
      <c r="E167" s="24">
        <f>F167</f>
        <v>8.12388</v>
      </c>
      <c r="F167" s="24">
        <f>ROUND(8.12388,5)</f>
        <v>8.12388</v>
      </c>
      <c r="G167" s="25"/>
      <c r="H167" s="26"/>
    </row>
    <row r="168" spans="1:8" ht="12.75" customHeight="1">
      <c r="A168" s="23">
        <v>43041</v>
      </c>
      <c r="B168" s="23"/>
      <c r="C168" s="24">
        <f>ROUND(8.085,5)</f>
        <v>8.085</v>
      </c>
      <c r="D168" s="24">
        <f>F168</f>
        <v>8.0614</v>
      </c>
      <c r="E168" s="24">
        <f>F168</f>
        <v>8.0614</v>
      </c>
      <c r="F168" s="24">
        <f>ROUND(8.0614,5)</f>
        <v>8.0614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ROUND(8.28,5)</f>
        <v>8.28</v>
      </c>
      <c r="D170" s="24">
        <f>F170</f>
        <v>8.29028</v>
      </c>
      <c r="E170" s="24">
        <f>F170</f>
        <v>8.29028</v>
      </c>
      <c r="F170" s="24">
        <f>ROUND(8.29028,5)</f>
        <v>8.29028</v>
      </c>
      <c r="G170" s="25"/>
      <c r="H170" s="26"/>
    </row>
    <row r="171" spans="1:8" ht="12.75" customHeight="1">
      <c r="A171" s="23">
        <v>42768</v>
      </c>
      <c r="B171" s="23"/>
      <c r="C171" s="24">
        <f>ROUND(8.28,5)</f>
        <v>8.28</v>
      </c>
      <c r="D171" s="24">
        <f>F171</f>
        <v>8.33093</v>
      </c>
      <c r="E171" s="24">
        <f>F171</f>
        <v>8.33093</v>
      </c>
      <c r="F171" s="24">
        <f>ROUND(8.33093,5)</f>
        <v>8.33093</v>
      </c>
      <c r="G171" s="25"/>
      <c r="H171" s="26"/>
    </row>
    <row r="172" spans="1:8" ht="12.75" customHeight="1">
      <c r="A172" s="23">
        <v>42859</v>
      </c>
      <c r="B172" s="23"/>
      <c r="C172" s="24">
        <f>ROUND(8.28,5)</f>
        <v>8.28</v>
      </c>
      <c r="D172" s="24">
        <f>F172</f>
        <v>8.35466</v>
      </c>
      <c r="E172" s="24">
        <f>F172</f>
        <v>8.35466</v>
      </c>
      <c r="F172" s="24">
        <f>ROUND(8.35466,5)</f>
        <v>8.35466</v>
      </c>
      <c r="G172" s="25"/>
      <c r="H172" s="26"/>
    </row>
    <row r="173" spans="1:8" ht="12.75" customHeight="1">
      <c r="A173" s="23">
        <v>42950</v>
      </c>
      <c r="B173" s="23"/>
      <c r="C173" s="24">
        <f>ROUND(8.28,5)</f>
        <v>8.28</v>
      </c>
      <c r="D173" s="24">
        <f>F173</f>
        <v>8.35309</v>
      </c>
      <c r="E173" s="24">
        <f>F173</f>
        <v>8.35309</v>
      </c>
      <c r="F173" s="24">
        <f>ROUND(8.35309,5)</f>
        <v>8.35309</v>
      </c>
      <c r="G173" s="25"/>
      <c r="H173" s="26"/>
    </row>
    <row r="174" spans="1:8" ht="12.75" customHeight="1">
      <c r="A174" s="23">
        <v>43041</v>
      </c>
      <c r="B174" s="23"/>
      <c r="C174" s="24">
        <f>ROUND(8.28,5)</f>
        <v>8.28</v>
      </c>
      <c r="D174" s="24">
        <f>F174</f>
        <v>8.33556</v>
      </c>
      <c r="E174" s="24">
        <f>F174</f>
        <v>8.33556</v>
      </c>
      <c r="F174" s="24">
        <f>ROUND(8.33556,5)</f>
        <v>8.33556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ROUND(9.375,5)</f>
        <v>9.375</v>
      </c>
      <c r="D176" s="24">
        <f>F176</f>
        <v>9.38471</v>
      </c>
      <c r="E176" s="24">
        <f>F176</f>
        <v>9.38471</v>
      </c>
      <c r="F176" s="24">
        <f>ROUND(9.38471,5)</f>
        <v>9.38471</v>
      </c>
      <c r="G176" s="25"/>
      <c r="H176" s="26"/>
    </row>
    <row r="177" spans="1:8" ht="12.75" customHeight="1">
      <c r="A177" s="23">
        <v>42768</v>
      </c>
      <c r="B177" s="23"/>
      <c r="C177" s="24">
        <f>ROUND(9.375,5)</f>
        <v>9.375</v>
      </c>
      <c r="D177" s="24">
        <f>F177</f>
        <v>9.42801</v>
      </c>
      <c r="E177" s="24">
        <f>F177</f>
        <v>9.42801</v>
      </c>
      <c r="F177" s="24">
        <f>ROUND(9.42801,5)</f>
        <v>9.42801</v>
      </c>
      <c r="G177" s="25"/>
      <c r="H177" s="26"/>
    </row>
    <row r="178" spans="1:8" ht="12.75" customHeight="1">
      <c r="A178" s="23">
        <v>42859</v>
      </c>
      <c r="B178" s="23"/>
      <c r="C178" s="24">
        <f>ROUND(9.375,5)</f>
        <v>9.375</v>
      </c>
      <c r="D178" s="24">
        <f>F178</f>
        <v>9.46491</v>
      </c>
      <c r="E178" s="24">
        <f>F178</f>
        <v>9.46491</v>
      </c>
      <c r="F178" s="24">
        <f>ROUND(9.46491,5)</f>
        <v>9.46491</v>
      </c>
      <c r="G178" s="25"/>
      <c r="H178" s="26"/>
    </row>
    <row r="179" spans="1:8" ht="12.75" customHeight="1">
      <c r="A179" s="23">
        <v>42950</v>
      </c>
      <c r="B179" s="23"/>
      <c r="C179" s="24">
        <f>ROUND(9.375,5)</f>
        <v>9.375</v>
      </c>
      <c r="D179" s="24">
        <f>F179</f>
        <v>9.4932</v>
      </c>
      <c r="E179" s="24">
        <f>F179</f>
        <v>9.4932</v>
      </c>
      <c r="F179" s="24">
        <f>ROUND(9.4932,5)</f>
        <v>9.4932</v>
      </c>
      <c r="G179" s="25"/>
      <c r="H179" s="26"/>
    </row>
    <row r="180" spans="1:8" ht="12.75" customHeight="1">
      <c r="A180" s="23">
        <v>43041</v>
      </c>
      <c r="B180" s="23"/>
      <c r="C180" s="24">
        <f>ROUND(9.375,5)</f>
        <v>9.375</v>
      </c>
      <c r="D180" s="24">
        <f>F180</f>
        <v>9.51758</v>
      </c>
      <c r="E180" s="24">
        <f>F180</f>
        <v>9.51758</v>
      </c>
      <c r="F180" s="24">
        <f>ROUND(9.51758,5)</f>
        <v>9.51758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ROUND(1.92,5)</f>
        <v>1.92</v>
      </c>
      <c r="D182" s="24">
        <f>F182</f>
        <v>187.2424</v>
      </c>
      <c r="E182" s="24">
        <f>F182</f>
        <v>187.2424</v>
      </c>
      <c r="F182" s="24">
        <f>ROUND(187.2424,5)</f>
        <v>187.2424</v>
      </c>
      <c r="G182" s="25"/>
      <c r="H182" s="26"/>
    </row>
    <row r="183" spans="1:8" ht="12.75" customHeight="1">
      <c r="A183" s="23">
        <v>42768</v>
      </c>
      <c r="B183" s="23"/>
      <c r="C183" s="24">
        <f>ROUND(1.92,5)</f>
        <v>1.92</v>
      </c>
      <c r="D183" s="24">
        <f>F183</f>
        <v>190.82863</v>
      </c>
      <c r="E183" s="24">
        <f>F183</f>
        <v>190.82863</v>
      </c>
      <c r="F183" s="24">
        <f>ROUND(190.82863,5)</f>
        <v>190.82863</v>
      </c>
      <c r="G183" s="25"/>
      <c r="H183" s="26"/>
    </row>
    <row r="184" spans="1:8" ht="12.75" customHeight="1">
      <c r="A184" s="23">
        <v>42859</v>
      </c>
      <c r="B184" s="23"/>
      <c r="C184" s="24">
        <f>ROUND(1.92,5)</f>
        <v>1.92</v>
      </c>
      <c r="D184" s="24">
        <f>F184</f>
        <v>192.29874</v>
      </c>
      <c r="E184" s="24">
        <f>F184</f>
        <v>192.29874</v>
      </c>
      <c r="F184" s="24">
        <f>ROUND(192.29874,5)</f>
        <v>192.29874</v>
      </c>
      <c r="G184" s="25"/>
      <c r="H184" s="26"/>
    </row>
    <row r="185" spans="1:8" ht="12.75" customHeight="1">
      <c r="A185" s="23">
        <v>42950</v>
      </c>
      <c r="B185" s="23"/>
      <c r="C185" s="24">
        <f>ROUND(1.92,5)</f>
        <v>1.92</v>
      </c>
      <c r="D185" s="24">
        <f>F185</f>
        <v>196.27108</v>
      </c>
      <c r="E185" s="24">
        <f>F185</f>
        <v>196.27108</v>
      </c>
      <c r="F185" s="24">
        <f>ROUND(196.27108,5)</f>
        <v>196.27108</v>
      </c>
      <c r="G185" s="25"/>
      <c r="H185" s="26"/>
    </row>
    <row r="186" spans="1:8" ht="12.75" customHeight="1">
      <c r="A186" s="23">
        <v>43041</v>
      </c>
      <c r="B186" s="23"/>
      <c r="C186" s="24">
        <f>ROUND(1.92,5)</f>
        <v>1.92</v>
      </c>
      <c r="D186" s="24">
        <f>F186</f>
        <v>197.93823</v>
      </c>
      <c r="E186" s="24">
        <f>F186</f>
        <v>197.93823</v>
      </c>
      <c r="F186" s="24">
        <f>ROUND(197.93823,5)</f>
        <v>197.93823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142.18947</v>
      </c>
      <c r="E188" s="24">
        <f>F188</f>
        <v>142.18947</v>
      </c>
      <c r="F188" s="24">
        <f>ROUND(142.18947,5)</f>
        <v>142.18947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ROUND(1.83,5)</f>
        <v>1.83</v>
      </c>
      <c r="D194" s="24">
        <f>F194</f>
        <v>148.37187</v>
      </c>
      <c r="E194" s="24">
        <f>F194</f>
        <v>148.37187</v>
      </c>
      <c r="F194" s="24">
        <f>ROUND(148.37187,5)</f>
        <v>148.37187</v>
      </c>
      <c r="G194" s="25"/>
      <c r="H194" s="26"/>
    </row>
    <row r="195" spans="1:8" ht="12.75" customHeight="1">
      <c r="A195" s="23">
        <v>42768</v>
      </c>
      <c r="B195" s="23"/>
      <c r="C195" s="24">
        <f>ROUND(1.83,5)</f>
        <v>1.83</v>
      </c>
      <c r="D195" s="24">
        <f>F195</f>
        <v>149.26421</v>
      </c>
      <c r="E195" s="24">
        <f>F195</f>
        <v>149.26421</v>
      </c>
      <c r="F195" s="24">
        <f>ROUND(149.26421,5)</f>
        <v>149.26421</v>
      </c>
      <c r="G195" s="25"/>
      <c r="H195" s="26"/>
    </row>
    <row r="196" spans="1:8" ht="12.75" customHeight="1">
      <c r="A196" s="23">
        <v>42859</v>
      </c>
      <c r="B196" s="23"/>
      <c r="C196" s="24">
        <f>ROUND(1.83,5)</f>
        <v>1.83</v>
      </c>
      <c r="D196" s="24">
        <f>F196</f>
        <v>152.22586</v>
      </c>
      <c r="E196" s="24">
        <f>F196</f>
        <v>152.22586</v>
      </c>
      <c r="F196" s="24">
        <f>ROUND(152.22586,5)</f>
        <v>152.22586</v>
      </c>
      <c r="G196" s="25"/>
      <c r="H196" s="26"/>
    </row>
    <row r="197" spans="1:8" ht="12.75" customHeight="1">
      <c r="A197" s="23">
        <v>42950</v>
      </c>
      <c r="B197" s="23"/>
      <c r="C197" s="24">
        <f>ROUND(1.83,5)</f>
        <v>1.83</v>
      </c>
      <c r="D197" s="24">
        <f>F197</f>
        <v>153.34037</v>
      </c>
      <c r="E197" s="24">
        <f>F197</f>
        <v>153.34037</v>
      </c>
      <c r="F197" s="24">
        <f>ROUND(153.34037,5)</f>
        <v>153.34037</v>
      </c>
      <c r="G197" s="25"/>
      <c r="H197" s="26"/>
    </row>
    <row r="198" spans="1:8" ht="12.75" customHeight="1">
      <c r="A198" s="23">
        <v>43041</v>
      </c>
      <c r="B198" s="23"/>
      <c r="C198" s="24">
        <f>ROUND(1.83,5)</f>
        <v>1.83</v>
      </c>
      <c r="D198" s="24">
        <f>F198</f>
        <v>156.52868</v>
      </c>
      <c r="E198" s="24">
        <f>F198</f>
        <v>156.52868</v>
      </c>
      <c r="F198" s="24">
        <f>ROUND(156.52868,5)</f>
        <v>156.52868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ROUND(9.265,5)</f>
        <v>9.265</v>
      </c>
      <c r="D200" s="24">
        <f>F200</f>
        <v>9.27595</v>
      </c>
      <c r="E200" s="24">
        <f>F200</f>
        <v>9.27595</v>
      </c>
      <c r="F200" s="24">
        <f>ROUND(9.27595,5)</f>
        <v>9.27595</v>
      </c>
      <c r="G200" s="25"/>
      <c r="H200" s="26"/>
    </row>
    <row r="201" spans="1:8" ht="12.75" customHeight="1">
      <c r="A201" s="23">
        <v>42768</v>
      </c>
      <c r="B201" s="23"/>
      <c r="C201" s="24">
        <f>ROUND(9.265,5)</f>
        <v>9.265</v>
      </c>
      <c r="D201" s="24">
        <f>F201</f>
        <v>9.32488</v>
      </c>
      <c r="E201" s="24">
        <f>F201</f>
        <v>9.32488</v>
      </c>
      <c r="F201" s="24">
        <f>ROUND(9.32488,5)</f>
        <v>9.32488</v>
      </c>
      <c r="G201" s="25"/>
      <c r="H201" s="26"/>
    </row>
    <row r="202" spans="1:8" ht="12.75" customHeight="1">
      <c r="A202" s="23">
        <v>42859</v>
      </c>
      <c r="B202" s="23"/>
      <c r="C202" s="24">
        <f>ROUND(9.265,5)</f>
        <v>9.265</v>
      </c>
      <c r="D202" s="24">
        <f>F202</f>
        <v>9.36308</v>
      </c>
      <c r="E202" s="24">
        <f>F202</f>
        <v>9.36308</v>
      </c>
      <c r="F202" s="24">
        <f>ROUND(9.36308,5)</f>
        <v>9.36308</v>
      </c>
      <c r="G202" s="25"/>
      <c r="H202" s="26"/>
    </row>
    <row r="203" spans="1:8" ht="12.75" customHeight="1">
      <c r="A203" s="23">
        <v>42950</v>
      </c>
      <c r="B203" s="23"/>
      <c r="C203" s="24">
        <f>ROUND(9.265,5)</f>
        <v>9.265</v>
      </c>
      <c r="D203" s="24">
        <f>F203</f>
        <v>9.39175</v>
      </c>
      <c r="E203" s="24">
        <f>F203</f>
        <v>9.39175</v>
      </c>
      <c r="F203" s="24">
        <f>ROUND(9.39175,5)</f>
        <v>9.39175</v>
      </c>
      <c r="G203" s="25"/>
      <c r="H203" s="26"/>
    </row>
    <row r="204" spans="1:8" ht="12.75" customHeight="1">
      <c r="A204" s="23">
        <v>43041</v>
      </c>
      <c r="B204" s="23"/>
      <c r="C204" s="24">
        <f>ROUND(9.265,5)</f>
        <v>9.265</v>
      </c>
      <c r="D204" s="24">
        <f>F204</f>
        <v>9.41836</v>
      </c>
      <c r="E204" s="24">
        <f>F204</f>
        <v>9.41836</v>
      </c>
      <c r="F204" s="24">
        <f>ROUND(9.41836,5)</f>
        <v>9.41836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ROUND(9.445,5)</f>
        <v>9.445</v>
      </c>
      <c r="D206" s="24">
        <f>F206</f>
        <v>9.45494</v>
      </c>
      <c r="E206" s="24">
        <f>F206</f>
        <v>9.45494</v>
      </c>
      <c r="F206" s="24">
        <f>ROUND(9.45494,5)</f>
        <v>9.45494</v>
      </c>
      <c r="G206" s="25"/>
      <c r="H206" s="26"/>
    </row>
    <row r="207" spans="1:8" ht="12.75" customHeight="1">
      <c r="A207" s="23">
        <v>42768</v>
      </c>
      <c r="B207" s="23"/>
      <c r="C207" s="24">
        <f>ROUND(9.445,5)</f>
        <v>9.445</v>
      </c>
      <c r="D207" s="24">
        <f>F207</f>
        <v>9.49954</v>
      </c>
      <c r="E207" s="24">
        <f>F207</f>
        <v>9.49954</v>
      </c>
      <c r="F207" s="24">
        <f>ROUND(9.49954,5)</f>
        <v>9.49954</v>
      </c>
      <c r="G207" s="25"/>
      <c r="H207" s="26"/>
    </row>
    <row r="208" spans="1:8" ht="12.75" customHeight="1">
      <c r="A208" s="23">
        <v>42859</v>
      </c>
      <c r="B208" s="23"/>
      <c r="C208" s="24">
        <f>ROUND(9.445,5)</f>
        <v>9.445</v>
      </c>
      <c r="D208" s="24">
        <f>F208</f>
        <v>9.53496</v>
      </c>
      <c r="E208" s="24">
        <f>F208</f>
        <v>9.53496</v>
      </c>
      <c r="F208" s="24">
        <f>ROUND(9.53496,5)</f>
        <v>9.53496</v>
      </c>
      <c r="G208" s="25"/>
      <c r="H208" s="26"/>
    </row>
    <row r="209" spans="1:8" ht="12.75" customHeight="1">
      <c r="A209" s="23">
        <v>42950</v>
      </c>
      <c r="B209" s="23"/>
      <c r="C209" s="24">
        <f>ROUND(9.445,5)</f>
        <v>9.445</v>
      </c>
      <c r="D209" s="24">
        <f>F209</f>
        <v>9.56245</v>
      </c>
      <c r="E209" s="24">
        <f>F209</f>
        <v>9.56245</v>
      </c>
      <c r="F209" s="24">
        <f>ROUND(9.56245,5)</f>
        <v>9.56245</v>
      </c>
      <c r="G209" s="25"/>
      <c r="H209" s="26"/>
    </row>
    <row r="210" spans="1:8" ht="12.75" customHeight="1">
      <c r="A210" s="23">
        <v>43041</v>
      </c>
      <c r="B210" s="23"/>
      <c r="C210" s="24">
        <f>ROUND(9.445,5)</f>
        <v>9.445</v>
      </c>
      <c r="D210" s="24">
        <f>F210</f>
        <v>9.58812</v>
      </c>
      <c r="E210" s="24">
        <f>F210</f>
        <v>9.58812</v>
      </c>
      <c r="F210" s="24">
        <f>ROUND(9.58812,5)</f>
        <v>9.58812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ROUND(9.495,5)</f>
        <v>9.495</v>
      </c>
      <c r="D212" s="24">
        <f>F212</f>
        <v>9.50525</v>
      </c>
      <c r="E212" s="24">
        <f>F212</f>
        <v>9.50525</v>
      </c>
      <c r="F212" s="24">
        <f>ROUND(9.50525,5)</f>
        <v>9.50525</v>
      </c>
      <c r="G212" s="25"/>
      <c r="H212" s="26"/>
    </row>
    <row r="213" spans="1:8" ht="12.75" customHeight="1">
      <c r="A213" s="23">
        <v>42768</v>
      </c>
      <c r="B213" s="23"/>
      <c r="C213" s="24">
        <f>ROUND(9.495,5)</f>
        <v>9.495</v>
      </c>
      <c r="D213" s="24">
        <f>F213</f>
        <v>9.55139</v>
      </c>
      <c r="E213" s="24">
        <f>F213</f>
        <v>9.55139</v>
      </c>
      <c r="F213" s="24">
        <f>ROUND(9.55139,5)</f>
        <v>9.55139</v>
      </c>
      <c r="G213" s="25"/>
      <c r="H213" s="26"/>
    </row>
    <row r="214" spans="1:8" ht="12.75" customHeight="1">
      <c r="A214" s="23">
        <v>42859</v>
      </c>
      <c r="B214" s="23"/>
      <c r="C214" s="24">
        <f>ROUND(9.495,5)</f>
        <v>9.495</v>
      </c>
      <c r="D214" s="24">
        <f>F214</f>
        <v>9.58826</v>
      </c>
      <c r="E214" s="24">
        <f>F214</f>
        <v>9.58826</v>
      </c>
      <c r="F214" s="24">
        <f>ROUND(9.58826,5)</f>
        <v>9.58826</v>
      </c>
      <c r="G214" s="25"/>
      <c r="H214" s="26"/>
    </row>
    <row r="215" spans="1:8" ht="12.75" customHeight="1">
      <c r="A215" s="23">
        <v>42950</v>
      </c>
      <c r="B215" s="23"/>
      <c r="C215" s="24">
        <f>ROUND(9.495,5)</f>
        <v>9.495</v>
      </c>
      <c r="D215" s="24">
        <f>F215</f>
        <v>9.61721</v>
      </c>
      <c r="E215" s="24">
        <f>F215</f>
        <v>9.61721</v>
      </c>
      <c r="F215" s="24">
        <f>ROUND(9.61721,5)</f>
        <v>9.61721</v>
      </c>
      <c r="G215" s="25"/>
      <c r="H215" s="26"/>
    </row>
    <row r="216" spans="1:8" ht="12.75" customHeight="1">
      <c r="A216" s="23">
        <v>43041</v>
      </c>
      <c r="B216" s="23"/>
      <c r="C216" s="24">
        <f>ROUND(9.495,5)</f>
        <v>9.495</v>
      </c>
      <c r="D216" s="24">
        <f>F216</f>
        <v>9.64434</v>
      </c>
      <c r="E216" s="24">
        <f>F216</f>
        <v>9.64434</v>
      </c>
      <c r="F216" s="24">
        <f>ROUND(9.64434,5)</f>
        <v>9.64434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ROUND(375.297648101677,4)</f>
        <v>375.2976</v>
      </c>
      <c r="D220" s="28">
        <f>F220</f>
        <v>380.0458</v>
      </c>
      <c r="E220" s="28">
        <f>F220</f>
        <v>380.0458</v>
      </c>
      <c r="F220" s="28">
        <f>ROUND(380.0458,4)</f>
        <v>380.0458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42702</v>
      </c>
      <c r="B222" s="23"/>
      <c r="C222" s="28">
        <f>ROUND(2.12496017663054,4)</f>
        <v>2.125</v>
      </c>
      <c r="D222" s="28">
        <f>F222</f>
        <v>2.1082</v>
      </c>
      <c r="E222" s="28">
        <f>F222</f>
        <v>2.1082</v>
      </c>
      <c r="F222" s="28">
        <f>ROUND(2.1082,4)</f>
        <v>2.1082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42671</v>
      </c>
      <c r="B224" s="23"/>
      <c r="C224" s="28">
        <f>ROUND(15.5775061,4)</f>
        <v>15.5775</v>
      </c>
      <c r="D224" s="28">
        <f>F224</f>
        <v>15.6112</v>
      </c>
      <c r="E224" s="28">
        <f>F224</f>
        <v>15.6112</v>
      </c>
      <c r="F224" s="28">
        <f>ROUND(15.6112,4)</f>
        <v>15.6112</v>
      </c>
      <c r="G224" s="25"/>
      <c r="H224" s="26"/>
    </row>
    <row r="225" spans="1:8" ht="12.75" customHeight="1">
      <c r="A225" s="23">
        <v>42702</v>
      </c>
      <c r="B225" s="23"/>
      <c r="C225" s="28">
        <f>ROUND(15.5775061,4)</f>
        <v>15.5775</v>
      </c>
      <c r="D225" s="28">
        <f>F225</f>
        <v>15.7268</v>
      </c>
      <c r="E225" s="28">
        <f>F225</f>
        <v>15.7268</v>
      </c>
      <c r="F225" s="28">
        <f>ROUND(15.7268,4)</f>
        <v>15.7268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42670</v>
      </c>
      <c r="B227" s="23"/>
      <c r="C227" s="28">
        <f>ROUND(17.21902975,4)</f>
        <v>17.219</v>
      </c>
      <c r="D227" s="28">
        <f>F227</f>
        <v>17.249</v>
      </c>
      <c r="E227" s="28">
        <f>F227</f>
        <v>17.249</v>
      </c>
      <c r="F227" s="28">
        <f>ROUND(17.249,4)</f>
        <v>17.249</v>
      </c>
      <c r="G227" s="25"/>
      <c r="H227" s="26"/>
    </row>
    <row r="228" spans="1:8" ht="12.75" customHeight="1">
      <c r="A228" s="23">
        <v>42850</v>
      </c>
      <c r="B228" s="23"/>
      <c r="C228" s="28">
        <f>ROUND(17.21902975,4)</f>
        <v>17.219</v>
      </c>
      <c r="D228" s="28">
        <f>F228</f>
        <v>17.9304</v>
      </c>
      <c r="E228" s="28">
        <f>F228</f>
        <v>17.9304</v>
      </c>
      <c r="F228" s="28">
        <f>ROUND(17.9304,4)</f>
        <v>17.9304</v>
      </c>
      <c r="G228" s="25"/>
      <c r="H228" s="26"/>
    </row>
    <row r="229" spans="1:8" ht="12.75" customHeight="1">
      <c r="A229" s="23" t="s">
        <v>65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42662</v>
      </c>
      <c r="B230" s="23"/>
      <c r="C230" s="28">
        <f>ROUND(14.17,4)</f>
        <v>14.17</v>
      </c>
      <c r="D230" s="28">
        <f>F230</f>
        <v>14.1729</v>
      </c>
      <c r="E230" s="28">
        <f>F230</f>
        <v>14.1729</v>
      </c>
      <c r="F230" s="28">
        <f>ROUND(14.1729,4)</f>
        <v>14.1729</v>
      </c>
      <c r="G230" s="25"/>
      <c r="H230" s="26"/>
    </row>
    <row r="231" spans="1:8" ht="12.75" customHeight="1">
      <c r="A231" s="23">
        <v>42664</v>
      </c>
      <c r="B231" s="23"/>
      <c r="C231" s="28">
        <f>ROUND(14.17,4)</f>
        <v>14.17</v>
      </c>
      <c r="D231" s="28">
        <f>F231</f>
        <v>14.1757</v>
      </c>
      <c r="E231" s="28">
        <f>F231</f>
        <v>14.1757</v>
      </c>
      <c r="F231" s="28">
        <f>ROUND(14.1757,4)</f>
        <v>14.1757</v>
      </c>
      <c r="G231" s="25"/>
      <c r="H231" s="26"/>
    </row>
    <row r="232" spans="1:8" ht="12.75" customHeight="1">
      <c r="A232" s="23">
        <v>42667</v>
      </c>
      <c r="B232" s="23"/>
      <c r="C232" s="28">
        <f>ROUND(14.17,4)</f>
        <v>14.17</v>
      </c>
      <c r="D232" s="28">
        <f>F232</f>
        <v>14.1841</v>
      </c>
      <c r="E232" s="28">
        <f>F232</f>
        <v>14.1841</v>
      </c>
      <c r="F232" s="28">
        <f>ROUND(14.1841,4)</f>
        <v>14.1841</v>
      </c>
      <c r="G232" s="25"/>
      <c r="H232" s="26"/>
    </row>
    <row r="233" spans="1:8" ht="12.75" customHeight="1">
      <c r="A233" s="23">
        <v>42669</v>
      </c>
      <c r="B233" s="23"/>
      <c r="C233" s="28">
        <f>ROUND(14.17,4)</f>
        <v>14.17</v>
      </c>
      <c r="D233" s="28">
        <f>F233</f>
        <v>14.1897</v>
      </c>
      <c r="E233" s="28">
        <f>F233</f>
        <v>14.1897</v>
      </c>
      <c r="F233" s="28">
        <f>ROUND(14.1897,4)</f>
        <v>14.1897</v>
      </c>
      <c r="G233" s="25"/>
      <c r="H233" s="26"/>
    </row>
    <row r="234" spans="1:8" ht="12.75" customHeight="1">
      <c r="A234" s="23">
        <v>42670</v>
      </c>
      <c r="B234" s="23"/>
      <c r="C234" s="28">
        <f>ROUND(14.17,4)</f>
        <v>14.17</v>
      </c>
      <c r="D234" s="28">
        <f>F234</f>
        <v>14.1925</v>
      </c>
      <c r="E234" s="28">
        <f>F234</f>
        <v>14.1925</v>
      </c>
      <c r="F234" s="28">
        <f>ROUND(14.1925,4)</f>
        <v>14.1925</v>
      </c>
      <c r="G234" s="25"/>
      <c r="H234" s="26"/>
    </row>
    <row r="235" spans="1:8" ht="12.75" customHeight="1">
      <c r="A235" s="23">
        <v>42671</v>
      </c>
      <c r="B235" s="23"/>
      <c r="C235" s="28">
        <f>ROUND(14.17,4)</f>
        <v>14.17</v>
      </c>
      <c r="D235" s="28">
        <f>F235</f>
        <v>14.1953</v>
      </c>
      <c r="E235" s="28">
        <f>F235</f>
        <v>14.1953</v>
      </c>
      <c r="F235" s="28">
        <f>ROUND(14.1953,4)</f>
        <v>14.1953</v>
      </c>
      <c r="G235" s="25"/>
      <c r="H235" s="26"/>
    </row>
    <row r="236" spans="1:8" ht="12.75" customHeight="1">
      <c r="A236" s="23">
        <v>42675</v>
      </c>
      <c r="B236" s="23"/>
      <c r="C236" s="28">
        <f>ROUND(14.17,4)</f>
        <v>14.17</v>
      </c>
      <c r="D236" s="28">
        <f>F236</f>
        <v>14.2065</v>
      </c>
      <c r="E236" s="28">
        <f>F236</f>
        <v>14.2065</v>
      </c>
      <c r="F236" s="28">
        <f>ROUND(14.2065,4)</f>
        <v>14.2065</v>
      </c>
      <c r="G236" s="25"/>
      <c r="H236" s="26"/>
    </row>
    <row r="237" spans="1:8" ht="12.75" customHeight="1">
      <c r="A237" s="23">
        <v>42676</v>
      </c>
      <c r="B237" s="23"/>
      <c r="C237" s="28">
        <f>ROUND(14.17,4)</f>
        <v>14.17</v>
      </c>
      <c r="D237" s="28">
        <f>F237</f>
        <v>14.2093</v>
      </c>
      <c r="E237" s="28">
        <f>F237</f>
        <v>14.2093</v>
      </c>
      <c r="F237" s="28">
        <f>ROUND(14.2093,4)</f>
        <v>14.2093</v>
      </c>
      <c r="G237" s="25"/>
      <c r="H237" s="26"/>
    </row>
    <row r="238" spans="1:8" ht="12.75" customHeight="1">
      <c r="A238" s="23">
        <v>42681</v>
      </c>
      <c r="B238" s="23"/>
      <c r="C238" s="28">
        <f>ROUND(14.17,4)</f>
        <v>14.17</v>
      </c>
      <c r="D238" s="28">
        <f>F238</f>
        <v>14.2232</v>
      </c>
      <c r="E238" s="28">
        <f>F238</f>
        <v>14.2232</v>
      </c>
      <c r="F238" s="28">
        <f>ROUND(14.2232,4)</f>
        <v>14.2232</v>
      </c>
      <c r="G238" s="25"/>
      <c r="H238" s="26"/>
    </row>
    <row r="239" spans="1:8" ht="12.75" customHeight="1">
      <c r="A239" s="23">
        <v>42684</v>
      </c>
      <c r="B239" s="23"/>
      <c r="C239" s="28">
        <f>ROUND(14.17,4)</f>
        <v>14.17</v>
      </c>
      <c r="D239" s="28">
        <f>F239</f>
        <v>14.2316</v>
      </c>
      <c r="E239" s="28">
        <f>F239</f>
        <v>14.2316</v>
      </c>
      <c r="F239" s="28">
        <f>ROUND(14.2316,4)</f>
        <v>14.2316</v>
      </c>
      <c r="G239" s="25"/>
      <c r="H239" s="26"/>
    </row>
    <row r="240" spans="1:8" ht="12.75" customHeight="1">
      <c r="A240" s="23">
        <v>42689</v>
      </c>
      <c r="B240" s="23"/>
      <c r="C240" s="28">
        <f>ROUND(14.17,4)</f>
        <v>14.17</v>
      </c>
      <c r="D240" s="28">
        <f>F240</f>
        <v>14.2455</v>
      </c>
      <c r="E240" s="28">
        <f>F240</f>
        <v>14.2455</v>
      </c>
      <c r="F240" s="28">
        <f>ROUND(14.2455,4)</f>
        <v>14.2455</v>
      </c>
      <c r="G240" s="25"/>
      <c r="H240" s="26"/>
    </row>
    <row r="241" spans="1:8" ht="12.75" customHeight="1">
      <c r="A241" s="23">
        <v>42690</v>
      </c>
      <c r="B241" s="23"/>
      <c r="C241" s="28">
        <f>ROUND(14.17,4)</f>
        <v>14.17</v>
      </c>
      <c r="D241" s="28">
        <f>F241</f>
        <v>14.2483</v>
      </c>
      <c r="E241" s="28">
        <f>F241</f>
        <v>14.2483</v>
      </c>
      <c r="F241" s="28">
        <f>ROUND(14.2483,4)</f>
        <v>14.2483</v>
      </c>
      <c r="G241" s="25"/>
      <c r="H241" s="26"/>
    </row>
    <row r="242" spans="1:8" ht="12.75" customHeight="1">
      <c r="A242" s="23">
        <v>42691</v>
      </c>
      <c r="B242" s="23"/>
      <c r="C242" s="28">
        <f>ROUND(14.17,4)</f>
        <v>14.17</v>
      </c>
      <c r="D242" s="28">
        <f>F242</f>
        <v>14.2511</v>
      </c>
      <c r="E242" s="28">
        <f>F242</f>
        <v>14.2511</v>
      </c>
      <c r="F242" s="28">
        <f>ROUND(14.2511,4)</f>
        <v>14.2511</v>
      </c>
      <c r="G242" s="25"/>
      <c r="H242" s="26"/>
    </row>
    <row r="243" spans="1:8" ht="12.75" customHeight="1">
      <c r="A243" s="23">
        <v>42702</v>
      </c>
      <c r="B243" s="23"/>
      <c r="C243" s="28">
        <f>ROUND(14.17,4)</f>
        <v>14.17</v>
      </c>
      <c r="D243" s="28">
        <f>F243</f>
        <v>14.2818</v>
      </c>
      <c r="E243" s="28">
        <f>F243</f>
        <v>14.2818</v>
      </c>
      <c r="F243" s="28">
        <f>ROUND(14.2818,4)</f>
        <v>14.2818</v>
      </c>
      <c r="G243" s="25"/>
      <c r="H243" s="26"/>
    </row>
    <row r="244" spans="1:8" ht="12.75" customHeight="1">
      <c r="A244" s="23">
        <v>42716</v>
      </c>
      <c r="B244" s="23"/>
      <c r="C244" s="28">
        <f>ROUND(14.17,4)</f>
        <v>14.17</v>
      </c>
      <c r="D244" s="28">
        <f>F244</f>
        <v>14.3209</v>
      </c>
      <c r="E244" s="28">
        <f>F244</f>
        <v>14.3209</v>
      </c>
      <c r="F244" s="28">
        <f>ROUND(14.3209,4)</f>
        <v>14.3209</v>
      </c>
      <c r="G244" s="25"/>
      <c r="H244" s="26"/>
    </row>
    <row r="245" spans="1:8" ht="12.75" customHeight="1">
      <c r="A245" s="23">
        <v>42717</v>
      </c>
      <c r="B245" s="23"/>
      <c r="C245" s="28">
        <f>ROUND(14.17,4)</f>
        <v>14.17</v>
      </c>
      <c r="D245" s="28">
        <f>F245</f>
        <v>14.3237</v>
      </c>
      <c r="E245" s="28">
        <f>F245</f>
        <v>14.3237</v>
      </c>
      <c r="F245" s="28">
        <f>ROUND(14.3237,4)</f>
        <v>14.3237</v>
      </c>
      <c r="G245" s="25"/>
      <c r="H245" s="26"/>
    </row>
    <row r="246" spans="1:8" ht="12.75" customHeight="1">
      <c r="A246" s="23">
        <v>42718</v>
      </c>
      <c r="B246" s="23"/>
      <c r="C246" s="28">
        <f>ROUND(14.17,4)</f>
        <v>14.17</v>
      </c>
      <c r="D246" s="28">
        <f>F246</f>
        <v>14.3265</v>
      </c>
      <c r="E246" s="28">
        <f>F246</f>
        <v>14.3265</v>
      </c>
      <c r="F246" s="28">
        <f>ROUND(14.3265,4)</f>
        <v>14.3265</v>
      </c>
      <c r="G246" s="25"/>
      <c r="H246" s="26"/>
    </row>
    <row r="247" spans="1:8" ht="12.75" customHeight="1">
      <c r="A247" s="23">
        <v>42719</v>
      </c>
      <c r="B247" s="23"/>
      <c r="C247" s="28">
        <f>ROUND(14.17,4)</f>
        <v>14.17</v>
      </c>
      <c r="D247" s="28">
        <f>F247</f>
        <v>14.3293</v>
      </c>
      <c r="E247" s="28">
        <f>F247</f>
        <v>14.3293</v>
      </c>
      <c r="F247" s="28">
        <f>ROUND(14.3293,4)</f>
        <v>14.3293</v>
      </c>
      <c r="G247" s="25"/>
      <c r="H247" s="26"/>
    </row>
    <row r="248" spans="1:8" ht="12.75" customHeight="1">
      <c r="A248" s="23">
        <v>42725</v>
      </c>
      <c r="B248" s="23"/>
      <c r="C248" s="28">
        <f>ROUND(14.17,4)</f>
        <v>14.17</v>
      </c>
      <c r="D248" s="28">
        <f>F248</f>
        <v>14.3461</v>
      </c>
      <c r="E248" s="28">
        <f>F248</f>
        <v>14.3461</v>
      </c>
      <c r="F248" s="28">
        <f>ROUND(14.3461,4)</f>
        <v>14.3461</v>
      </c>
      <c r="G248" s="25"/>
      <c r="H248" s="26"/>
    </row>
    <row r="249" spans="1:8" ht="12.75" customHeight="1">
      <c r="A249" s="23">
        <v>42733</v>
      </c>
      <c r="B249" s="23"/>
      <c r="C249" s="28">
        <f>ROUND(14.17,4)</f>
        <v>14.17</v>
      </c>
      <c r="D249" s="28">
        <f>F249</f>
        <v>14.369</v>
      </c>
      <c r="E249" s="28">
        <f>F249</f>
        <v>14.369</v>
      </c>
      <c r="F249" s="28">
        <f>ROUND(14.369,4)</f>
        <v>14.369</v>
      </c>
      <c r="G249" s="25"/>
      <c r="H249" s="26"/>
    </row>
    <row r="250" spans="1:8" ht="12.75" customHeight="1">
      <c r="A250" s="23">
        <v>42748</v>
      </c>
      <c r="B250" s="23"/>
      <c r="C250" s="28">
        <f>ROUND(14.17,4)</f>
        <v>14.17</v>
      </c>
      <c r="D250" s="28">
        <f>F250</f>
        <v>14.412</v>
      </c>
      <c r="E250" s="28">
        <f>F250</f>
        <v>14.412</v>
      </c>
      <c r="F250" s="28">
        <f>ROUND(14.412,4)</f>
        <v>14.412</v>
      </c>
      <c r="G250" s="25"/>
      <c r="H250" s="26"/>
    </row>
    <row r="251" spans="1:8" ht="12.75" customHeight="1">
      <c r="A251" s="23">
        <v>42760</v>
      </c>
      <c r="B251" s="23"/>
      <c r="C251" s="28">
        <f>ROUND(14.17,4)</f>
        <v>14.17</v>
      </c>
      <c r="D251" s="28">
        <f>F251</f>
        <v>14.4462</v>
      </c>
      <c r="E251" s="28">
        <f>F251</f>
        <v>14.4462</v>
      </c>
      <c r="F251" s="28">
        <f>ROUND(14.4462,4)</f>
        <v>14.4462</v>
      </c>
      <c r="G251" s="25"/>
      <c r="H251" s="26"/>
    </row>
    <row r="252" spans="1:8" ht="12.75" customHeight="1">
      <c r="A252" s="23">
        <v>42837</v>
      </c>
      <c r="B252" s="23"/>
      <c r="C252" s="28">
        <f>ROUND(14.17,4)</f>
        <v>14.17</v>
      </c>
      <c r="D252" s="28">
        <f>F252</f>
        <v>14.6643</v>
      </c>
      <c r="E252" s="28">
        <f>F252</f>
        <v>14.6643</v>
      </c>
      <c r="F252" s="28">
        <f>ROUND(14.6643,4)</f>
        <v>14.6643</v>
      </c>
      <c r="G252" s="25"/>
      <c r="H252" s="26"/>
    </row>
    <row r="253" spans="1:8" ht="12.75" customHeight="1">
      <c r="A253" s="23">
        <v>42850</v>
      </c>
      <c r="B253" s="23"/>
      <c r="C253" s="28">
        <f>ROUND(14.17,4)</f>
        <v>14.17</v>
      </c>
      <c r="D253" s="28">
        <f>F253</f>
        <v>14.7013</v>
      </c>
      <c r="E253" s="28">
        <f>F253</f>
        <v>14.7013</v>
      </c>
      <c r="F253" s="28">
        <f>ROUND(14.7013,4)</f>
        <v>14.7013</v>
      </c>
      <c r="G253" s="25"/>
      <c r="H253" s="26"/>
    </row>
    <row r="254" spans="1:8" ht="12.75" customHeight="1">
      <c r="A254" s="23">
        <v>42928</v>
      </c>
      <c r="B254" s="23"/>
      <c r="C254" s="28">
        <f>ROUND(14.17,4)</f>
        <v>14.17</v>
      </c>
      <c r="D254" s="28">
        <f>F254</f>
        <v>14.9241</v>
      </c>
      <c r="E254" s="28">
        <f>F254</f>
        <v>14.9241</v>
      </c>
      <c r="F254" s="28">
        <f>ROUND(14.9241,4)</f>
        <v>14.9241</v>
      </c>
      <c r="G254" s="25"/>
      <c r="H254" s="26"/>
    </row>
    <row r="255" spans="1:8" ht="12.75" customHeight="1">
      <c r="A255" s="23" t="s">
        <v>66</v>
      </c>
      <c r="B255" s="23"/>
      <c r="C255" s="27"/>
      <c r="D255" s="27"/>
      <c r="E255" s="27"/>
      <c r="F255" s="27"/>
      <c r="G255" s="25"/>
      <c r="H255" s="26"/>
    </row>
    <row r="256" spans="1:8" ht="12.75" customHeight="1">
      <c r="A256" s="23">
        <v>42723</v>
      </c>
      <c r="B256" s="23"/>
      <c r="C256" s="28">
        <f>ROUND(1.09933,4)</f>
        <v>1.0993</v>
      </c>
      <c r="D256" s="28">
        <f>F256</f>
        <v>1.1021</v>
      </c>
      <c r="E256" s="28">
        <f>F256</f>
        <v>1.1021</v>
      </c>
      <c r="F256" s="28">
        <f>ROUND(1.1021,4)</f>
        <v>1.1021</v>
      </c>
      <c r="G256" s="25"/>
      <c r="H256" s="26"/>
    </row>
    <row r="257" spans="1:8" ht="12.75" customHeight="1">
      <c r="A257" s="23">
        <v>42807</v>
      </c>
      <c r="B257" s="23"/>
      <c r="C257" s="28">
        <f>ROUND(1.09933,4)</f>
        <v>1.0993</v>
      </c>
      <c r="D257" s="28">
        <f>F257</f>
        <v>1.1064</v>
      </c>
      <c r="E257" s="28">
        <f>F257</f>
        <v>1.1064</v>
      </c>
      <c r="F257" s="28">
        <f>ROUND(1.1064,4)</f>
        <v>1.1064</v>
      </c>
      <c r="G257" s="25"/>
      <c r="H257" s="26"/>
    </row>
    <row r="258" spans="1:8" ht="12.75" customHeight="1">
      <c r="A258" s="23">
        <v>42905</v>
      </c>
      <c r="B258" s="23"/>
      <c r="C258" s="28">
        <f>ROUND(1.09933,4)</f>
        <v>1.0993</v>
      </c>
      <c r="D258" s="28">
        <f>F258</f>
        <v>1.1114</v>
      </c>
      <c r="E258" s="28">
        <f>F258</f>
        <v>1.1114</v>
      </c>
      <c r="F258" s="28">
        <f>ROUND(1.1114,4)</f>
        <v>1.1114</v>
      </c>
      <c r="G258" s="25"/>
      <c r="H258" s="26"/>
    </row>
    <row r="259" spans="1:8" ht="12.75" customHeight="1">
      <c r="A259" s="23">
        <v>42996</v>
      </c>
      <c r="B259" s="23"/>
      <c r="C259" s="28">
        <f>ROUND(1.09933,4)</f>
        <v>1.0993</v>
      </c>
      <c r="D259" s="28">
        <f>F259</f>
        <v>1.1162</v>
      </c>
      <c r="E259" s="28">
        <f>F259</f>
        <v>1.1162</v>
      </c>
      <c r="F259" s="28">
        <f>ROUND(1.1162,4)</f>
        <v>1.1162</v>
      </c>
      <c r="G259" s="25"/>
      <c r="H259" s="26"/>
    </row>
    <row r="260" spans="1:8" ht="12.75" customHeight="1">
      <c r="A260" s="23" t="s">
        <v>67</v>
      </c>
      <c r="B260" s="23"/>
      <c r="C260" s="27"/>
      <c r="D260" s="27"/>
      <c r="E260" s="27"/>
      <c r="F260" s="27"/>
      <c r="G260" s="25"/>
      <c r="H260" s="26"/>
    </row>
    <row r="261" spans="1:8" ht="12.75" customHeight="1">
      <c r="A261" s="23">
        <v>42723</v>
      </c>
      <c r="B261" s="23"/>
      <c r="C261" s="28">
        <f>ROUND(1.215175,4)</f>
        <v>1.2152</v>
      </c>
      <c r="D261" s="28">
        <f>F261</f>
        <v>1.2164</v>
      </c>
      <c r="E261" s="28">
        <f>F261</f>
        <v>1.2164</v>
      </c>
      <c r="F261" s="28">
        <f>ROUND(1.2164,4)</f>
        <v>1.2164</v>
      </c>
      <c r="G261" s="25"/>
      <c r="H261" s="26"/>
    </row>
    <row r="262" spans="1:8" ht="12.75" customHeight="1">
      <c r="A262" s="23">
        <v>42807</v>
      </c>
      <c r="B262" s="23"/>
      <c r="C262" s="28">
        <f>ROUND(1.215175,4)</f>
        <v>1.2152</v>
      </c>
      <c r="D262" s="28">
        <f>F262</f>
        <v>1.2186</v>
      </c>
      <c r="E262" s="28">
        <f>F262</f>
        <v>1.2186</v>
      </c>
      <c r="F262" s="28">
        <f>ROUND(1.2186,4)</f>
        <v>1.2186</v>
      </c>
      <c r="G262" s="25"/>
      <c r="H262" s="26"/>
    </row>
    <row r="263" spans="1:8" ht="12.75" customHeight="1">
      <c r="A263" s="23">
        <v>42905</v>
      </c>
      <c r="B263" s="23"/>
      <c r="C263" s="28">
        <f>ROUND(1.215175,4)</f>
        <v>1.2152</v>
      </c>
      <c r="D263" s="28">
        <f>F263</f>
        <v>1.2208</v>
      </c>
      <c r="E263" s="28">
        <f>F263</f>
        <v>1.2208</v>
      </c>
      <c r="F263" s="28">
        <f>ROUND(1.2208,4)</f>
        <v>1.2208</v>
      </c>
      <c r="G263" s="25"/>
      <c r="H263" s="26"/>
    </row>
    <row r="264" spans="1:8" ht="12.75" customHeight="1">
      <c r="A264" s="23">
        <v>42996</v>
      </c>
      <c r="B264" s="23"/>
      <c r="C264" s="28">
        <f>ROUND(1.215175,4)</f>
        <v>1.2152</v>
      </c>
      <c r="D264" s="28">
        <f>F264</f>
        <v>1.223</v>
      </c>
      <c r="E264" s="28">
        <f>F264</f>
        <v>1.223</v>
      </c>
      <c r="F264" s="28">
        <f>ROUND(1.223,4)</f>
        <v>1.223</v>
      </c>
      <c r="G264" s="25"/>
      <c r="H264" s="26"/>
    </row>
    <row r="265" spans="1:8" ht="12.75" customHeight="1">
      <c r="A265" s="23" t="s">
        <v>68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42723</v>
      </c>
      <c r="B266" s="23"/>
      <c r="C266" s="28">
        <f>ROUND(10.7941392,4)</f>
        <v>10.7941</v>
      </c>
      <c r="D266" s="28">
        <f>F266</f>
        <v>10.9071</v>
      </c>
      <c r="E266" s="28">
        <f>F266</f>
        <v>10.9071</v>
      </c>
      <c r="F266" s="28">
        <f>ROUND(10.9071,4)</f>
        <v>10.9071</v>
      </c>
      <c r="G266" s="25"/>
      <c r="H266" s="26"/>
    </row>
    <row r="267" spans="1:8" ht="12.75" customHeight="1">
      <c r="A267" s="23">
        <v>42807</v>
      </c>
      <c r="B267" s="23"/>
      <c r="C267" s="28">
        <f>ROUND(10.7941392,4)</f>
        <v>10.7941</v>
      </c>
      <c r="D267" s="28">
        <f>F267</f>
        <v>11.0674</v>
      </c>
      <c r="E267" s="28">
        <f>F267</f>
        <v>11.0674</v>
      </c>
      <c r="F267" s="28">
        <f>ROUND(11.0674,4)</f>
        <v>11.0674</v>
      </c>
      <c r="G267" s="25"/>
      <c r="H267" s="26"/>
    </row>
    <row r="268" spans="1:8" ht="12.75" customHeight="1">
      <c r="A268" s="23">
        <v>42905</v>
      </c>
      <c r="B268" s="23"/>
      <c r="C268" s="28">
        <f>ROUND(10.7941392,4)</f>
        <v>10.7941</v>
      </c>
      <c r="D268" s="28">
        <f>F268</f>
        <v>11.2532</v>
      </c>
      <c r="E268" s="28">
        <f>F268</f>
        <v>11.2532</v>
      </c>
      <c r="F268" s="28">
        <f>ROUND(11.2532,4)</f>
        <v>11.2532</v>
      </c>
      <c r="G268" s="25"/>
      <c r="H268" s="26"/>
    </row>
    <row r="269" spans="1:8" ht="12.75" customHeight="1">
      <c r="A269" s="23">
        <v>42996</v>
      </c>
      <c r="B269" s="23"/>
      <c r="C269" s="28">
        <f>ROUND(10.7941392,4)</f>
        <v>10.7941</v>
      </c>
      <c r="D269" s="28">
        <f>F269</f>
        <v>11.4265</v>
      </c>
      <c r="E269" s="28">
        <f>F269</f>
        <v>11.4265</v>
      </c>
      <c r="F269" s="28">
        <f>ROUND(11.4265,4)</f>
        <v>11.4265</v>
      </c>
      <c r="G269" s="25"/>
      <c r="H269" s="26"/>
    </row>
    <row r="270" spans="1:8" ht="12.75" customHeight="1">
      <c r="A270" s="23">
        <v>43087</v>
      </c>
      <c r="B270" s="23"/>
      <c r="C270" s="28">
        <f>ROUND(10.7941392,4)</f>
        <v>10.7941</v>
      </c>
      <c r="D270" s="28">
        <f>F270</f>
        <v>11.6363</v>
      </c>
      <c r="E270" s="28">
        <f>F270</f>
        <v>11.6363</v>
      </c>
      <c r="F270" s="28">
        <f>ROUND(11.6363,4)</f>
        <v>11.6363</v>
      </c>
      <c r="G270" s="25"/>
      <c r="H270" s="26"/>
    </row>
    <row r="271" spans="1:8" ht="12.75" customHeight="1">
      <c r="A271" s="23">
        <v>43178</v>
      </c>
      <c r="B271" s="23"/>
      <c r="C271" s="28">
        <f>ROUND(10.7941392,4)</f>
        <v>10.7941</v>
      </c>
      <c r="D271" s="28">
        <f>F271</f>
        <v>11.8643</v>
      </c>
      <c r="E271" s="28">
        <f>F271</f>
        <v>11.8643</v>
      </c>
      <c r="F271" s="28">
        <f>ROUND(11.8643,4)</f>
        <v>11.8643</v>
      </c>
      <c r="G271" s="25"/>
      <c r="H271" s="26"/>
    </row>
    <row r="272" spans="1:8" ht="12.75" customHeight="1">
      <c r="A272" s="23">
        <v>43269</v>
      </c>
      <c r="B272" s="23"/>
      <c r="C272" s="28">
        <f>ROUND(10.7941392,4)</f>
        <v>10.7941</v>
      </c>
      <c r="D272" s="28">
        <f>F272</f>
        <v>12.091</v>
      </c>
      <c r="E272" s="28">
        <f>F272</f>
        <v>12.091</v>
      </c>
      <c r="F272" s="28">
        <f>ROUND(12.091,4)</f>
        <v>12.091</v>
      </c>
      <c r="G272" s="25"/>
      <c r="H272" s="26"/>
    </row>
    <row r="273" spans="1:8" ht="12.75" customHeight="1">
      <c r="A273" s="23" t="s">
        <v>69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42723</v>
      </c>
      <c r="B274" s="23"/>
      <c r="C274" s="28">
        <f>ROUND(3.85788184045739,4)</f>
        <v>3.8579</v>
      </c>
      <c r="D274" s="28">
        <f>F274</f>
        <v>4.3819</v>
      </c>
      <c r="E274" s="28">
        <f>F274</f>
        <v>4.3819</v>
      </c>
      <c r="F274" s="28">
        <f>ROUND(4.3819,4)</f>
        <v>4.3819</v>
      </c>
      <c r="G274" s="25"/>
      <c r="H274" s="26"/>
    </row>
    <row r="275" spans="1:8" ht="12.75" customHeight="1">
      <c r="A275" s="23">
        <v>42807</v>
      </c>
      <c r="B275" s="23"/>
      <c r="C275" s="28">
        <f>ROUND(3.85788184045739,4)</f>
        <v>3.8579</v>
      </c>
      <c r="D275" s="28">
        <f>F275</f>
        <v>4.4727</v>
      </c>
      <c r="E275" s="28">
        <f>F275</f>
        <v>4.4727</v>
      </c>
      <c r="F275" s="28">
        <f>ROUND(4.4727,4)</f>
        <v>4.4727</v>
      </c>
      <c r="G275" s="25"/>
      <c r="H275" s="26"/>
    </row>
    <row r="276" spans="1:8" ht="12.75" customHeight="1">
      <c r="A276" s="23">
        <v>42905</v>
      </c>
      <c r="B276" s="23"/>
      <c r="C276" s="28">
        <f>ROUND(3.85788184045739,4)</f>
        <v>3.8579</v>
      </c>
      <c r="D276" s="28">
        <f>F276</f>
        <v>4.5428</v>
      </c>
      <c r="E276" s="28">
        <f>F276</f>
        <v>4.5428</v>
      </c>
      <c r="F276" s="28">
        <f>ROUND(4.5428,4)</f>
        <v>4.5428</v>
      </c>
      <c r="G276" s="25"/>
      <c r="H276" s="26"/>
    </row>
    <row r="277" spans="1:8" ht="12.75" customHeight="1">
      <c r="A277" s="23" t="s">
        <v>70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42723</v>
      </c>
      <c r="B278" s="23"/>
      <c r="C278" s="28">
        <f>ROUND(1.319227,4)</f>
        <v>1.3192</v>
      </c>
      <c r="D278" s="28">
        <f>F278</f>
        <v>1.3327</v>
      </c>
      <c r="E278" s="28">
        <f>F278</f>
        <v>1.3327</v>
      </c>
      <c r="F278" s="28">
        <f>ROUND(1.3327,4)</f>
        <v>1.3327</v>
      </c>
      <c r="G278" s="25"/>
      <c r="H278" s="26"/>
    </row>
    <row r="279" spans="1:8" ht="12.75" customHeight="1">
      <c r="A279" s="23">
        <v>42807</v>
      </c>
      <c r="B279" s="23"/>
      <c r="C279" s="28">
        <f>ROUND(1.319227,4)</f>
        <v>1.3192</v>
      </c>
      <c r="D279" s="28">
        <f>F279</f>
        <v>1.3443</v>
      </c>
      <c r="E279" s="28">
        <f>F279</f>
        <v>1.3443</v>
      </c>
      <c r="F279" s="28">
        <f>ROUND(1.3443,4)</f>
        <v>1.3443</v>
      </c>
      <c r="G279" s="25"/>
      <c r="H279" s="26"/>
    </row>
    <row r="280" spans="1:8" ht="12.75" customHeight="1">
      <c r="A280" s="23">
        <v>42905</v>
      </c>
      <c r="B280" s="23"/>
      <c r="C280" s="28">
        <f>ROUND(1.319227,4)</f>
        <v>1.3192</v>
      </c>
      <c r="D280" s="28">
        <f>F280</f>
        <v>1.3604</v>
      </c>
      <c r="E280" s="28">
        <f>F280</f>
        <v>1.3604</v>
      </c>
      <c r="F280" s="28">
        <f>ROUND(1.3604,4)</f>
        <v>1.3604</v>
      </c>
      <c r="G280" s="25"/>
      <c r="H280" s="26"/>
    </row>
    <row r="281" spans="1:8" ht="12.75" customHeight="1">
      <c r="A281" s="23">
        <v>42996</v>
      </c>
      <c r="B281" s="23"/>
      <c r="C281" s="28">
        <f>ROUND(1.319227,4)</f>
        <v>1.3192</v>
      </c>
      <c r="D281" s="28">
        <f>F281</f>
        <v>1.3715</v>
      </c>
      <c r="E281" s="28">
        <f>F281</f>
        <v>1.3715</v>
      </c>
      <c r="F281" s="28">
        <f>ROUND(1.3715,4)</f>
        <v>1.3715</v>
      </c>
      <c r="G281" s="25"/>
      <c r="H281" s="26"/>
    </row>
    <row r="282" spans="1:8" ht="12.75" customHeight="1">
      <c r="A282" s="23" t="s">
        <v>71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ROUND(10.7756653992395,4)</f>
        <v>10.7757</v>
      </c>
      <c r="D283" s="28">
        <f>F283</f>
        <v>10.9089</v>
      </c>
      <c r="E283" s="28">
        <f>F283</f>
        <v>10.9089</v>
      </c>
      <c r="F283" s="28">
        <f>ROUND(10.9089,4)</f>
        <v>10.9089</v>
      </c>
      <c r="G283" s="25"/>
      <c r="H283" s="26"/>
    </row>
    <row r="284" spans="1:8" ht="12.75" customHeight="1">
      <c r="A284" s="23">
        <v>42807</v>
      </c>
      <c r="B284" s="23"/>
      <c r="C284" s="28">
        <f>ROUND(10.7756653992395,4)</f>
        <v>10.7757</v>
      </c>
      <c r="D284" s="28">
        <f>F284</f>
        <v>11.0976</v>
      </c>
      <c r="E284" s="28">
        <f>F284</f>
        <v>11.0976</v>
      </c>
      <c r="F284" s="28">
        <f>ROUND(11.0976,4)</f>
        <v>11.0976</v>
      </c>
      <c r="G284" s="25"/>
      <c r="H284" s="26"/>
    </row>
    <row r="285" spans="1:8" ht="12.75" customHeight="1">
      <c r="A285" s="23">
        <v>42905</v>
      </c>
      <c r="B285" s="23"/>
      <c r="C285" s="28">
        <f>ROUND(10.7756653992395,4)</f>
        <v>10.7757</v>
      </c>
      <c r="D285" s="28">
        <f>F285</f>
        <v>11.3172</v>
      </c>
      <c r="E285" s="28">
        <f>F285</f>
        <v>11.3172</v>
      </c>
      <c r="F285" s="28">
        <f>ROUND(11.3172,4)</f>
        <v>11.3172</v>
      </c>
      <c r="G285" s="25"/>
      <c r="H285" s="26"/>
    </row>
    <row r="286" spans="1:8" ht="12.75" customHeight="1">
      <c r="A286" s="23">
        <v>42996</v>
      </c>
      <c r="B286" s="23"/>
      <c r="C286" s="28">
        <f>ROUND(10.7756653992395,4)</f>
        <v>10.7757</v>
      </c>
      <c r="D286" s="28">
        <f>F286</f>
        <v>11.5227</v>
      </c>
      <c r="E286" s="28">
        <f>F286</f>
        <v>11.5227</v>
      </c>
      <c r="F286" s="28">
        <f>ROUND(11.5227,4)</f>
        <v>11.5227</v>
      </c>
      <c r="G286" s="25"/>
      <c r="H286" s="26"/>
    </row>
    <row r="287" spans="1:8" ht="12.75" customHeight="1">
      <c r="A287" s="23" t="s">
        <v>72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42723</v>
      </c>
      <c r="B288" s="23"/>
      <c r="C288" s="28">
        <f>ROUND(2.12496017663054,4)</f>
        <v>2.125</v>
      </c>
      <c r="D288" s="28">
        <f>F288</f>
        <v>2.1132</v>
      </c>
      <c r="E288" s="28">
        <f>F288</f>
        <v>2.1132</v>
      </c>
      <c r="F288" s="28">
        <f>ROUND(2.1132,4)</f>
        <v>2.1132</v>
      </c>
      <c r="G288" s="25"/>
      <c r="H288" s="26"/>
    </row>
    <row r="289" spans="1:8" ht="12.75" customHeight="1">
      <c r="A289" s="23">
        <v>42807</v>
      </c>
      <c r="B289" s="23"/>
      <c r="C289" s="28">
        <f>ROUND(2.12496017663054,4)</f>
        <v>2.125</v>
      </c>
      <c r="D289" s="28">
        <f>F289</f>
        <v>2.1369</v>
      </c>
      <c r="E289" s="28">
        <f>F289</f>
        <v>2.1369</v>
      </c>
      <c r="F289" s="28">
        <f>ROUND(2.1369,4)</f>
        <v>2.1369</v>
      </c>
      <c r="G289" s="25"/>
      <c r="H289" s="26"/>
    </row>
    <row r="290" spans="1:8" ht="12.75" customHeight="1">
      <c r="A290" s="23">
        <v>42905</v>
      </c>
      <c r="B290" s="23"/>
      <c r="C290" s="28">
        <f>ROUND(2.12496017663054,4)</f>
        <v>2.125</v>
      </c>
      <c r="D290" s="28">
        <f>F290</f>
        <v>2.1649</v>
      </c>
      <c r="E290" s="28">
        <f>F290</f>
        <v>2.1649</v>
      </c>
      <c r="F290" s="28">
        <f>ROUND(2.1649,4)</f>
        <v>2.1649</v>
      </c>
      <c r="G290" s="25"/>
      <c r="H290" s="26"/>
    </row>
    <row r="291" spans="1:8" ht="12.75" customHeight="1">
      <c r="A291" s="23">
        <v>42996</v>
      </c>
      <c r="B291" s="23"/>
      <c r="C291" s="28">
        <f>ROUND(2.12496017663054,4)</f>
        <v>2.125</v>
      </c>
      <c r="D291" s="28">
        <f>F291</f>
        <v>2.1915</v>
      </c>
      <c r="E291" s="28">
        <f>F291</f>
        <v>2.1915</v>
      </c>
      <c r="F291" s="28">
        <f>ROUND(2.1915,4)</f>
        <v>2.1915</v>
      </c>
      <c r="G291" s="25"/>
      <c r="H291" s="26"/>
    </row>
    <row r="292" spans="1:8" ht="12.75" customHeight="1">
      <c r="A292" s="23" t="s">
        <v>73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42723</v>
      </c>
      <c r="B293" s="23"/>
      <c r="C293" s="28">
        <f>ROUND(2.09293394777266,4)</f>
        <v>2.0929</v>
      </c>
      <c r="D293" s="28">
        <f>F293</f>
        <v>2.1268</v>
      </c>
      <c r="E293" s="28">
        <f>F293</f>
        <v>2.1268</v>
      </c>
      <c r="F293" s="28">
        <f>ROUND(2.1268,4)</f>
        <v>2.1268</v>
      </c>
      <c r="G293" s="25"/>
      <c r="H293" s="26"/>
    </row>
    <row r="294" spans="1:8" ht="12.75" customHeight="1">
      <c r="A294" s="23">
        <v>42807</v>
      </c>
      <c r="B294" s="23"/>
      <c r="C294" s="28">
        <f>ROUND(2.09293394777266,4)</f>
        <v>2.0929</v>
      </c>
      <c r="D294" s="28">
        <f>F294</f>
        <v>2.1706</v>
      </c>
      <c r="E294" s="28">
        <f>F294</f>
        <v>2.1706</v>
      </c>
      <c r="F294" s="28">
        <f>ROUND(2.1706,4)</f>
        <v>2.1706</v>
      </c>
      <c r="G294" s="25"/>
      <c r="H294" s="26"/>
    </row>
    <row r="295" spans="1:8" ht="12.75" customHeight="1">
      <c r="A295" s="23">
        <v>42905</v>
      </c>
      <c r="B295" s="23"/>
      <c r="C295" s="28">
        <f>ROUND(2.09293394777266,4)</f>
        <v>2.0929</v>
      </c>
      <c r="D295" s="28">
        <f>F295</f>
        <v>2.2225</v>
      </c>
      <c r="E295" s="28">
        <f>F295</f>
        <v>2.2225</v>
      </c>
      <c r="F295" s="28">
        <f>ROUND(2.2225,4)</f>
        <v>2.2225</v>
      </c>
      <c r="G295" s="25"/>
      <c r="H295" s="26"/>
    </row>
    <row r="296" spans="1:8" ht="12.75" customHeight="1">
      <c r="A296" s="23">
        <v>42996</v>
      </c>
      <c r="B296" s="23"/>
      <c r="C296" s="28">
        <f>ROUND(2.09293394777266,4)</f>
        <v>2.0929</v>
      </c>
      <c r="D296" s="28">
        <f>F296</f>
        <v>2.2722</v>
      </c>
      <c r="E296" s="28">
        <f>F296</f>
        <v>2.2722</v>
      </c>
      <c r="F296" s="28">
        <f>ROUND(2.2722,4)</f>
        <v>2.2722</v>
      </c>
      <c r="G296" s="25"/>
      <c r="H296" s="26"/>
    </row>
    <row r="297" spans="1:8" ht="12.75" customHeight="1">
      <c r="A297" s="23" t="s">
        <v>74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42723</v>
      </c>
      <c r="B298" s="23"/>
      <c r="C298" s="28">
        <f>ROUND(15.5775061,4)</f>
        <v>15.5775</v>
      </c>
      <c r="D298" s="28">
        <f>F298</f>
        <v>15.8047</v>
      </c>
      <c r="E298" s="28">
        <f>F298</f>
        <v>15.8047</v>
      </c>
      <c r="F298" s="28">
        <f>ROUND(15.8047,4)</f>
        <v>15.8047</v>
      </c>
      <c r="G298" s="25"/>
      <c r="H298" s="26"/>
    </row>
    <row r="299" spans="1:8" ht="12.75" customHeight="1">
      <c r="A299" s="23">
        <v>42807</v>
      </c>
      <c r="B299" s="23"/>
      <c r="C299" s="28">
        <f>ROUND(15.5775061,4)</f>
        <v>15.5775</v>
      </c>
      <c r="D299" s="28">
        <f>F299</f>
        <v>16.1312</v>
      </c>
      <c r="E299" s="28">
        <f>F299</f>
        <v>16.1312</v>
      </c>
      <c r="F299" s="28">
        <f>ROUND(16.1312,4)</f>
        <v>16.1312</v>
      </c>
      <c r="G299" s="25"/>
      <c r="H299" s="26"/>
    </row>
    <row r="300" spans="1:8" ht="12.75" customHeight="1">
      <c r="A300" s="23">
        <v>42905</v>
      </c>
      <c r="B300" s="23"/>
      <c r="C300" s="28">
        <f>ROUND(15.5775061,4)</f>
        <v>15.5775</v>
      </c>
      <c r="D300" s="28">
        <f>F300</f>
        <v>16.513</v>
      </c>
      <c r="E300" s="28">
        <f>F300</f>
        <v>16.513</v>
      </c>
      <c r="F300" s="28">
        <f>ROUND(16.513,4)</f>
        <v>16.513</v>
      </c>
      <c r="G300" s="25"/>
      <c r="H300" s="26"/>
    </row>
    <row r="301" spans="1:8" ht="12.75" customHeight="1">
      <c r="A301" s="23">
        <v>42996</v>
      </c>
      <c r="B301" s="23"/>
      <c r="C301" s="28">
        <f>ROUND(15.5775061,4)</f>
        <v>15.5775</v>
      </c>
      <c r="D301" s="28">
        <f>F301</f>
        <v>16.8762</v>
      </c>
      <c r="E301" s="28">
        <f>F301</f>
        <v>16.8762</v>
      </c>
      <c r="F301" s="28">
        <f>ROUND(16.8762,4)</f>
        <v>16.8762</v>
      </c>
      <c r="G301" s="25"/>
      <c r="H301" s="26"/>
    </row>
    <row r="302" spans="1:8" ht="12.75" customHeight="1">
      <c r="A302" s="23">
        <v>43087</v>
      </c>
      <c r="B302" s="23"/>
      <c r="C302" s="28">
        <f>ROUND(15.5775061,4)</f>
        <v>15.5775</v>
      </c>
      <c r="D302" s="28">
        <f>F302</f>
        <v>17.2714</v>
      </c>
      <c r="E302" s="28">
        <f>F302</f>
        <v>17.2714</v>
      </c>
      <c r="F302" s="28">
        <f>ROUND(17.2714,4)</f>
        <v>17.2714</v>
      </c>
      <c r="G302" s="25"/>
      <c r="H302" s="26"/>
    </row>
    <row r="303" spans="1:8" ht="12.75" customHeight="1">
      <c r="A303" s="23">
        <v>43178</v>
      </c>
      <c r="B303" s="23"/>
      <c r="C303" s="28">
        <f>ROUND(15.5775061,4)</f>
        <v>15.5775</v>
      </c>
      <c r="D303" s="28">
        <f>F303</f>
        <v>17.7362</v>
      </c>
      <c r="E303" s="28">
        <f>F303</f>
        <v>17.7362</v>
      </c>
      <c r="F303" s="28">
        <f>ROUND(17.7362,4)</f>
        <v>17.7362</v>
      </c>
      <c r="G303" s="25"/>
      <c r="H303" s="26"/>
    </row>
    <row r="304" spans="1:8" ht="12.75" customHeight="1">
      <c r="A304" s="23">
        <v>43269</v>
      </c>
      <c r="B304" s="23"/>
      <c r="C304" s="28">
        <f>ROUND(15.5775061,4)</f>
        <v>15.5775</v>
      </c>
      <c r="D304" s="28">
        <f>F304</f>
        <v>18.234</v>
      </c>
      <c r="E304" s="28">
        <f>F304</f>
        <v>18.234</v>
      </c>
      <c r="F304" s="28">
        <f>ROUND(18.234,4)</f>
        <v>18.234</v>
      </c>
      <c r="G304" s="25"/>
      <c r="H304" s="26"/>
    </row>
    <row r="305" spans="1:8" ht="12.75" customHeight="1">
      <c r="A305" s="23" t="s">
        <v>75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42723</v>
      </c>
      <c r="B306" s="23"/>
      <c r="C306" s="28">
        <f>ROUND(14.3087953145511,4)</f>
        <v>14.3088</v>
      </c>
      <c r="D306" s="28">
        <f>F306</f>
        <v>14.5262</v>
      </c>
      <c r="E306" s="28">
        <f>F306</f>
        <v>14.5262</v>
      </c>
      <c r="F306" s="28">
        <f>ROUND(14.5262,4)</f>
        <v>14.5262</v>
      </c>
      <c r="G306" s="25"/>
      <c r="H306" s="26"/>
    </row>
    <row r="307" spans="1:8" ht="12.75" customHeight="1">
      <c r="A307" s="23">
        <v>42807</v>
      </c>
      <c r="B307" s="23"/>
      <c r="C307" s="28">
        <f>ROUND(14.3087953145511,4)</f>
        <v>14.3088</v>
      </c>
      <c r="D307" s="28">
        <f>F307</f>
        <v>14.8454</v>
      </c>
      <c r="E307" s="28">
        <f>F307</f>
        <v>14.8454</v>
      </c>
      <c r="F307" s="28">
        <f>ROUND(14.8454,4)</f>
        <v>14.8454</v>
      </c>
      <c r="G307" s="25"/>
      <c r="H307" s="26"/>
    </row>
    <row r="308" spans="1:8" ht="12.75" customHeight="1">
      <c r="A308" s="23">
        <v>42905</v>
      </c>
      <c r="B308" s="23"/>
      <c r="C308" s="28">
        <f>ROUND(14.3087953145511,4)</f>
        <v>14.3088</v>
      </c>
      <c r="D308" s="28">
        <f>F308</f>
        <v>15.2195</v>
      </c>
      <c r="E308" s="28">
        <f>F308</f>
        <v>15.2195</v>
      </c>
      <c r="F308" s="28">
        <f>ROUND(15.2195,4)</f>
        <v>15.2195</v>
      </c>
      <c r="G308" s="25"/>
      <c r="H308" s="26"/>
    </row>
    <row r="309" spans="1:8" ht="12.75" customHeight="1">
      <c r="A309" s="23">
        <v>42996</v>
      </c>
      <c r="B309" s="23"/>
      <c r="C309" s="28">
        <f>ROUND(14.3087953145511,4)</f>
        <v>14.3088</v>
      </c>
      <c r="D309" s="28">
        <f>F309</f>
        <v>15.5744</v>
      </c>
      <c r="E309" s="28">
        <f>F309</f>
        <v>15.5744</v>
      </c>
      <c r="F309" s="28">
        <f>ROUND(15.5744,4)</f>
        <v>15.5744</v>
      </c>
      <c r="G309" s="25"/>
      <c r="H309" s="26"/>
    </row>
    <row r="310" spans="1:8" ht="12.75" customHeight="1">
      <c r="A310" s="23">
        <v>43087</v>
      </c>
      <c r="B310" s="23"/>
      <c r="C310" s="28">
        <f>ROUND(14.3087953145511,4)</f>
        <v>14.3088</v>
      </c>
      <c r="D310" s="28">
        <f>F310</f>
        <v>15.9554</v>
      </c>
      <c r="E310" s="28">
        <f>F310</f>
        <v>15.9554</v>
      </c>
      <c r="F310" s="28">
        <f>ROUND(15.9554,4)</f>
        <v>15.9554</v>
      </c>
      <c r="G310" s="25"/>
      <c r="H310" s="26"/>
    </row>
    <row r="311" spans="1:8" ht="12.75" customHeight="1">
      <c r="A311" s="23" t="s">
        <v>76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42723</v>
      </c>
      <c r="B312" s="23"/>
      <c r="C312" s="28">
        <f>ROUND(17.21902975,4)</f>
        <v>17.219</v>
      </c>
      <c r="D312" s="28">
        <f>F312</f>
        <v>17.4436</v>
      </c>
      <c r="E312" s="28">
        <f>F312</f>
        <v>17.4436</v>
      </c>
      <c r="F312" s="28">
        <f>ROUND(17.4436,4)</f>
        <v>17.4436</v>
      </c>
      <c r="G312" s="25"/>
      <c r="H312" s="26"/>
    </row>
    <row r="313" spans="1:8" ht="12.75" customHeight="1">
      <c r="A313" s="23">
        <v>42807</v>
      </c>
      <c r="B313" s="23"/>
      <c r="C313" s="28">
        <f>ROUND(17.21902975,4)</f>
        <v>17.219</v>
      </c>
      <c r="D313" s="28">
        <f>F313</f>
        <v>17.7663</v>
      </c>
      <c r="E313" s="28">
        <f>F313</f>
        <v>17.7663</v>
      </c>
      <c r="F313" s="28">
        <f>ROUND(17.7663,4)</f>
        <v>17.7663</v>
      </c>
      <c r="G313" s="25"/>
      <c r="H313" s="26"/>
    </row>
    <row r="314" spans="1:8" ht="12.75" customHeight="1">
      <c r="A314" s="23">
        <v>42905</v>
      </c>
      <c r="B314" s="23"/>
      <c r="C314" s="28">
        <f>ROUND(17.21902975,4)</f>
        <v>17.219</v>
      </c>
      <c r="D314" s="28">
        <f>F314</f>
        <v>18.1395</v>
      </c>
      <c r="E314" s="28">
        <f>F314</f>
        <v>18.1395</v>
      </c>
      <c r="F314" s="28">
        <f>ROUND(18.1395,4)</f>
        <v>18.1395</v>
      </c>
      <c r="G314" s="25"/>
      <c r="H314" s="26"/>
    </row>
    <row r="315" spans="1:8" ht="12.75" customHeight="1">
      <c r="A315" s="23">
        <v>42996</v>
      </c>
      <c r="B315" s="23"/>
      <c r="C315" s="28">
        <f>ROUND(17.21902975,4)</f>
        <v>17.219</v>
      </c>
      <c r="D315" s="28">
        <f>F315</f>
        <v>18.4904</v>
      </c>
      <c r="E315" s="28">
        <f>F315</f>
        <v>18.4904</v>
      </c>
      <c r="F315" s="28">
        <f>ROUND(18.4904,4)</f>
        <v>18.4904</v>
      </c>
      <c r="G315" s="25"/>
      <c r="H315" s="26"/>
    </row>
    <row r="316" spans="1:8" ht="12.75" customHeight="1">
      <c r="A316" s="23">
        <v>43087</v>
      </c>
      <c r="B316" s="23"/>
      <c r="C316" s="28">
        <f>ROUND(17.21902975,4)</f>
        <v>17.219</v>
      </c>
      <c r="D316" s="28">
        <f>F316</f>
        <v>18.9073</v>
      </c>
      <c r="E316" s="28">
        <f>F316</f>
        <v>18.9073</v>
      </c>
      <c r="F316" s="28">
        <f>ROUND(18.9073,4)</f>
        <v>18.9073</v>
      </c>
      <c r="G316" s="25"/>
      <c r="H316" s="26"/>
    </row>
    <row r="317" spans="1:8" ht="12.75" customHeight="1">
      <c r="A317" s="23">
        <v>43178</v>
      </c>
      <c r="B317" s="23"/>
      <c r="C317" s="28">
        <f>ROUND(17.21902975,4)</f>
        <v>17.219</v>
      </c>
      <c r="D317" s="28">
        <f>F317</f>
        <v>19.3517</v>
      </c>
      <c r="E317" s="28">
        <f>F317</f>
        <v>19.3517</v>
      </c>
      <c r="F317" s="28">
        <f>ROUND(19.3517,4)</f>
        <v>19.3517</v>
      </c>
      <c r="G317" s="25"/>
      <c r="H317" s="26"/>
    </row>
    <row r="318" spans="1:8" ht="12.75" customHeight="1">
      <c r="A318" s="23">
        <v>43269</v>
      </c>
      <c r="B318" s="23"/>
      <c r="C318" s="28">
        <f>ROUND(17.21902975,4)</f>
        <v>17.219</v>
      </c>
      <c r="D318" s="28">
        <f>F318</f>
        <v>19.3888</v>
      </c>
      <c r="E318" s="28">
        <f>F318</f>
        <v>19.3888</v>
      </c>
      <c r="F318" s="28">
        <f>ROUND(19.3888,4)</f>
        <v>19.3888</v>
      </c>
      <c r="G318" s="25"/>
      <c r="H318" s="26"/>
    </row>
    <row r="319" spans="1:8" ht="12.75" customHeight="1">
      <c r="A319" s="23" t="s">
        <v>77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42723</v>
      </c>
      <c r="B320" s="23"/>
      <c r="C320" s="28">
        <f>ROUND(1.8262545028064,4)</f>
        <v>1.8263</v>
      </c>
      <c r="D320" s="28">
        <f>F320</f>
        <v>1.8494</v>
      </c>
      <c r="E320" s="28">
        <f>F320</f>
        <v>1.8494</v>
      </c>
      <c r="F320" s="28">
        <f>ROUND(1.8494,4)</f>
        <v>1.8494</v>
      </c>
      <c r="G320" s="25"/>
      <c r="H320" s="26"/>
    </row>
    <row r="321" spans="1:8" ht="12.75" customHeight="1">
      <c r="A321" s="23">
        <v>42807</v>
      </c>
      <c r="B321" s="23"/>
      <c r="C321" s="28">
        <f>ROUND(1.8262545028064,4)</f>
        <v>1.8263</v>
      </c>
      <c r="D321" s="28">
        <f>F321</f>
        <v>1.8816</v>
      </c>
      <c r="E321" s="28">
        <f>F321</f>
        <v>1.8816</v>
      </c>
      <c r="F321" s="28">
        <f>ROUND(1.8816,4)</f>
        <v>1.8816</v>
      </c>
      <c r="G321" s="25"/>
      <c r="H321" s="26"/>
    </row>
    <row r="322" spans="1:8" ht="12.75" customHeight="1">
      <c r="A322" s="23">
        <v>42905</v>
      </c>
      <c r="B322" s="23"/>
      <c r="C322" s="28">
        <f>ROUND(1.8262545028064,4)</f>
        <v>1.8263</v>
      </c>
      <c r="D322" s="28">
        <f>F322</f>
        <v>1.9185</v>
      </c>
      <c r="E322" s="28">
        <f>F322</f>
        <v>1.9185</v>
      </c>
      <c r="F322" s="28">
        <f>ROUND(1.9185,4)</f>
        <v>1.9185</v>
      </c>
      <c r="G322" s="25"/>
      <c r="H322" s="26"/>
    </row>
    <row r="323" spans="1:8" ht="12.75" customHeight="1">
      <c r="A323" s="23">
        <v>42996</v>
      </c>
      <c r="B323" s="23"/>
      <c r="C323" s="28">
        <f>ROUND(1.8262545028064,4)</f>
        <v>1.8263</v>
      </c>
      <c r="D323" s="28">
        <f>F323</f>
        <v>1.9524</v>
      </c>
      <c r="E323" s="28">
        <f>F323</f>
        <v>1.9524</v>
      </c>
      <c r="F323" s="28">
        <f>ROUND(1.9524,4)</f>
        <v>1.9524</v>
      </c>
      <c r="G323" s="25"/>
      <c r="H323" s="26"/>
    </row>
    <row r="324" spans="1:8" ht="12.75" customHeight="1">
      <c r="A324" s="23" t="s">
        <v>78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42723</v>
      </c>
      <c r="B325" s="23"/>
      <c r="C325" s="30">
        <f>ROUND(0.136200889102487,6)</f>
        <v>0.136201</v>
      </c>
      <c r="D325" s="30">
        <f>F325</f>
        <v>0.138125</v>
      </c>
      <c r="E325" s="30">
        <f>F325</f>
        <v>0.138125</v>
      </c>
      <c r="F325" s="30">
        <f>ROUND(0.138125,6)</f>
        <v>0.138125</v>
      </c>
      <c r="G325" s="25"/>
      <c r="H325" s="26"/>
    </row>
    <row r="326" spans="1:8" ht="12.75" customHeight="1">
      <c r="A326" s="23">
        <v>42807</v>
      </c>
      <c r="B326" s="23"/>
      <c r="C326" s="30">
        <f>ROUND(0.136200889102487,6)</f>
        <v>0.136201</v>
      </c>
      <c r="D326" s="30">
        <f>F326</f>
        <v>0.140987</v>
      </c>
      <c r="E326" s="30">
        <f>F326</f>
        <v>0.140987</v>
      </c>
      <c r="F326" s="30">
        <f>ROUND(0.140987,6)</f>
        <v>0.140987</v>
      </c>
      <c r="G326" s="25"/>
      <c r="H326" s="26"/>
    </row>
    <row r="327" spans="1:8" ht="12.75" customHeight="1">
      <c r="A327" s="23">
        <v>42905</v>
      </c>
      <c r="B327" s="23"/>
      <c r="C327" s="30">
        <f>ROUND(0.136200889102487,6)</f>
        <v>0.136201</v>
      </c>
      <c r="D327" s="30">
        <f>F327</f>
        <v>0.144347</v>
      </c>
      <c r="E327" s="30">
        <f>F327</f>
        <v>0.144347</v>
      </c>
      <c r="F327" s="30">
        <f>ROUND(0.144347,6)</f>
        <v>0.144347</v>
      </c>
      <c r="G327" s="25"/>
      <c r="H327" s="26"/>
    </row>
    <row r="328" spans="1:8" ht="12.75" customHeight="1">
      <c r="A328" s="23">
        <v>42996</v>
      </c>
      <c r="B328" s="23"/>
      <c r="C328" s="30">
        <f>ROUND(0.136200889102487,6)</f>
        <v>0.136201</v>
      </c>
      <c r="D328" s="30">
        <f>F328</f>
        <v>0.147542</v>
      </c>
      <c r="E328" s="30">
        <f>F328</f>
        <v>0.147542</v>
      </c>
      <c r="F328" s="30">
        <f>ROUND(0.147542,6)</f>
        <v>0.147542</v>
      </c>
      <c r="G328" s="25"/>
      <c r="H328" s="26"/>
    </row>
    <row r="329" spans="1:8" ht="12.75" customHeight="1">
      <c r="A329" s="23">
        <v>43087</v>
      </c>
      <c r="B329" s="23"/>
      <c r="C329" s="30">
        <f>ROUND(0.136200889102487,6)</f>
        <v>0.136201</v>
      </c>
      <c r="D329" s="30">
        <f>F329</f>
        <v>0.151308</v>
      </c>
      <c r="E329" s="30">
        <f>F329</f>
        <v>0.151308</v>
      </c>
      <c r="F329" s="30">
        <f>ROUND(0.151308,6)</f>
        <v>0.151308</v>
      </c>
      <c r="G329" s="25"/>
      <c r="H329" s="26"/>
    </row>
    <row r="330" spans="1:8" ht="12.75" customHeight="1">
      <c r="A330" s="23" t="s">
        <v>79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42723</v>
      </c>
      <c r="B331" s="23"/>
      <c r="C331" s="28">
        <f>ROUND(0.139803288781107,4)</f>
        <v>0.1398</v>
      </c>
      <c r="D331" s="28">
        <f>F331</f>
        <v>0.1403</v>
      </c>
      <c r="E331" s="28">
        <f>F331</f>
        <v>0.1403</v>
      </c>
      <c r="F331" s="28">
        <f>ROUND(0.1403,4)</f>
        <v>0.1403</v>
      </c>
      <c r="G331" s="25"/>
      <c r="H331" s="26"/>
    </row>
    <row r="332" spans="1:8" ht="12.75" customHeight="1">
      <c r="A332" s="23">
        <v>42807</v>
      </c>
      <c r="B332" s="23"/>
      <c r="C332" s="28">
        <f>ROUND(0.139803288781107,4)</f>
        <v>0.1398</v>
      </c>
      <c r="D332" s="28">
        <f>F332</f>
        <v>0.1401</v>
      </c>
      <c r="E332" s="28">
        <f>F332</f>
        <v>0.1401</v>
      </c>
      <c r="F332" s="28">
        <f>ROUND(0.1401,4)</f>
        <v>0.1401</v>
      </c>
      <c r="G332" s="25"/>
      <c r="H332" s="26"/>
    </row>
    <row r="333" spans="1:8" ht="12.75" customHeight="1">
      <c r="A333" s="23">
        <v>42905</v>
      </c>
      <c r="B333" s="23"/>
      <c r="C333" s="28">
        <f>ROUND(0.139803288781107,4)</f>
        <v>0.1398</v>
      </c>
      <c r="D333" s="28">
        <f>F333</f>
        <v>0.1393</v>
      </c>
      <c r="E333" s="28">
        <f>F333</f>
        <v>0.1393</v>
      </c>
      <c r="F333" s="28">
        <f>ROUND(0.1393,4)</f>
        <v>0.1393</v>
      </c>
      <c r="G333" s="25"/>
      <c r="H333" s="26"/>
    </row>
    <row r="334" spans="1:8" ht="12.75" customHeight="1">
      <c r="A334" s="23">
        <v>42996</v>
      </c>
      <c r="B334" s="23"/>
      <c r="C334" s="28">
        <f>ROUND(0.139803288781107,4)</f>
        <v>0.1398</v>
      </c>
      <c r="D334" s="28">
        <f>F334</f>
        <v>0.1385</v>
      </c>
      <c r="E334" s="28">
        <f>F334</f>
        <v>0.1385</v>
      </c>
      <c r="F334" s="28">
        <f>ROUND(0.1385,4)</f>
        <v>0.1385</v>
      </c>
      <c r="G334" s="25"/>
      <c r="H334" s="26"/>
    </row>
    <row r="335" spans="1:8" ht="12.75" customHeight="1">
      <c r="A335" s="23" t="s">
        <v>80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42723</v>
      </c>
      <c r="B336" s="23"/>
      <c r="C336" s="28">
        <f>ROUND(0.0892261001517451,4)</f>
        <v>0.0892</v>
      </c>
      <c r="D336" s="28">
        <f>F336</f>
        <v>0.0417</v>
      </c>
      <c r="E336" s="28">
        <f>F336</f>
        <v>0.0417</v>
      </c>
      <c r="F336" s="28">
        <f>ROUND(0.0417,4)</f>
        <v>0.0417</v>
      </c>
      <c r="G336" s="25"/>
      <c r="H336" s="26"/>
    </row>
    <row r="337" spans="1:8" ht="12.75" customHeight="1">
      <c r="A337" s="23">
        <v>42807</v>
      </c>
      <c r="B337" s="23"/>
      <c r="C337" s="28">
        <f>ROUND(0.0892261001517451,4)</f>
        <v>0.0892</v>
      </c>
      <c r="D337" s="28">
        <f>F337</f>
        <v>0.0404</v>
      </c>
      <c r="E337" s="28">
        <f>F337</f>
        <v>0.0404</v>
      </c>
      <c r="F337" s="28">
        <f>ROUND(0.0404,4)</f>
        <v>0.0404</v>
      </c>
      <c r="G337" s="25"/>
      <c r="H337" s="26"/>
    </row>
    <row r="338" spans="1:8" ht="12.75" customHeight="1">
      <c r="A338" s="23">
        <v>42905</v>
      </c>
      <c r="B338" s="23"/>
      <c r="C338" s="28">
        <f>ROUND(0.0892261001517451,4)</f>
        <v>0.0892</v>
      </c>
      <c r="D338" s="28">
        <f>F338</f>
        <v>0.0391</v>
      </c>
      <c r="E338" s="28">
        <f>F338</f>
        <v>0.0391</v>
      </c>
      <c r="F338" s="28">
        <f>ROUND(0.0391,4)</f>
        <v>0.0391</v>
      </c>
      <c r="G338" s="25"/>
      <c r="H338" s="26"/>
    </row>
    <row r="339" spans="1:8" ht="12.75" customHeight="1">
      <c r="A339" s="23">
        <v>42996</v>
      </c>
      <c r="B339" s="23"/>
      <c r="C339" s="28">
        <f>ROUND(0.0892261001517451,4)</f>
        <v>0.0892</v>
      </c>
      <c r="D339" s="28">
        <f>F339</f>
        <v>0.0383</v>
      </c>
      <c r="E339" s="28">
        <f>F339</f>
        <v>0.0383</v>
      </c>
      <c r="F339" s="28">
        <f>ROUND(0.0383,4)</f>
        <v>0.0383</v>
      </c>
      <c r="G339" s="25"/>
      <c r="H339" s="26"/>
    </row>
    <row r="340" spans="1:8" ht="12.75" customHeight="1">
      <c r="A340" s="23" t="s">
        <v>81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42723</v>
      </c>
      <c r="B341" s="23"/>
      <c r="C341" s="28">
        <f>ROUND(10.0954165,4)</f>
        <v>10.0954</v>
      </c>
      <c r="D341" s="28">
        <f>F341</f>
        <v>10.1922</v>
      </c>
      <c r="E341" s="28">
        <f>F341</f>
        <v>10.1922</v>
      </c>
      <c r="F341" s="28">
        <f>ROUND(10.1922,4)</f>
        <v>10.1922</v>
      </c>
      <c r="G341" s="25"/>
      <c r="H341" s="26"/>
    </row>
    <row r="342" spans="1:8" ht="12.75" customHeight="1">
      <c r="A342" s="23">
        <v>42807</v>
      </c>
      <c r="B342" s="23"/>
      <c r="C342" s="28">
        <f>ROUND(10.0954165,4)</f>
        <v>10.0954</v>
      </c>
      <c r="D342" s="28">
        <f>F342</f>
        <v>10.3348</v>
      </c>
      <c r="E342" s="28">
        <f>F342</f>
        <v>10.3348</v>
      </c>
      <c r="F342" s="28">
        <f>ROUND(10.3348,4)</f>
        <v>10.3348</v>
      </c>
      <c r="G342" s="25"/>
      <c r="H342" s="26"/>
    </row>
    <row r="343" spans="1:8" ht="12.75" customHeight="1">
      <c r="A343" s="23">
        <v>42905</v>
      </c>
      <c r="B343" s="23"/>
      <c r="C343" s="28">
        <f>ROUND(10.0954165,4)</f>
        <v>10.0954</v>
      </c>
      <c r="D343" s="28">
        <f>F343</f>
        <v>10.4991</v>
      </c>
      <c r="E343" s="28">
        <f>F343</f>
        <v>10.4991</v>
      </c>
      <c r="F343" s="28">
        <f>ROUND(10.4991,4)</f>
        <v>10.4991</v>
      </c>
      <c r="G343" s="25"/>
      <c r="H343" s="26"/>
    </row>
    <row r="344" spans="1:8" ht="12.75" customHeight="1">
      <c r="A344" s="23">
        <v>42996</v>
      </c>
      <c r="B344" s="23"/>
      <c r="C344" s="28">
        <f>ROUND(10.0954165,4)</f>
        <v>10.0954</v>
      </c>
      <c r="D344" s="28">
        <f>F344</f>
        <v>10.6507</v>
      </c>
      <c r="E344" s="28">
        <f>F344</f>
        <v>10.6507</v>
      </c>
      <c r="F344" s="28">
        <f>ROUND(10.6507,4)</f>
        <v>10.6507</v>
      </c>
      <c r="G344" s="25"/>
      <c r="H344" s="26"/>
    </row>
    <row r="345" spans="1:8" ht="12.75" customHeight="1">
      <c r="A345" s="23" t="s">
        <v>82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42723</v>
      </c>
      <c r="B346" s="23"/>
      <c r="C346" s="28">
        <f>ROUND(10.1946113169538,4)</f>
        <v>10.1946</v>
      </c>
      <c r="D346" s="28">
        <f>F346</f>
        <v>10.3211</v>
      </c>
      <c r="E346" s="28">
        <f>F346</f>
        <v>10.3211</v>
      </c>
      <c r="F346" s="28">
        <f>ROUND(10.3211,4)</f>
        <v>10.3211</v>
      </c>
      <c r="G346" s="25"/>
      <c r="H346" s="26"/>
    </row>
    <row r="347" spans="1:8" ht="12.75" customHeight="1">
      <c r="A347" s="23">
        <v>42807</v>
      </c>
      <c r="B347" s="23"/>
      <c r="C347" s="28">
        <f>ROUND(10.1946113169538,4)</f>
        <v>10.1946</v>
      </c>
      <c r="D347" s="28">
        <f>F347</f>
        <v>10.4952</v>
      </c>
      <c r="E347" s="28">
        <f>F347</f>
        <v>10.4952</v>
      </c>
      <c r="F347" s="28">
        <f>ROUND(10.4952,4)</f>
        <v>10.4952</v>
      </c>
      <c r="G347" s="25"/>
      <c r="H347" s="26"/>
    </row>
    <row r="348" spans="1:8" ht="12.75" customHeight="1">
      <c r="A348" s="23">
        <v>42905</v>
      </c>
      <c r="B348" s="23"/>
      <c r="C348" s="28">
        <f>ROUND(10.1946113169538,4)</f>
        <v>10.1946</v>
      </c>
      <c r="D348" s="28">
        <f>F348</f>
        <v>10.6963</v>
      </c>
      <c r="E348" s="28">
        <f>F348</f>
        <v>10.6963</v>
      </c>
      <c r="F348" s="28">
        <f>ROUND(10.6963,4)</f>
        <v>10.6963</v>
      </c>
      <c r="G348" s="25"/>
      <c r="H348" s="26"/>
    </row>
    <row r="349" spans="1:8" ht="12.75" customHeight="1">
      <c r="A349" s="23">
        <v>42996</v>
      </c>
      <c r="B349" s="23"/>
      <c r="C349" s="28">
        <f>ROUND(10.1946113169538,4)</f>
        <v>10.1946</v>
      </c>
      <c r="D349" s="28">
        <f>F349</f>
        <v>10.8834</v>
      </c>
      <c r="E349" s="28">
        <f>F349</f>
        <v>10.8834</v>
      </c>
      <c r="F349" s="28">
        <f>ROUND(10.8834,4)</f>
        <v>10.8834</v>
      </c>
      <c r="G349" s="25"/>
      <c r="H349" s="26"/>
    </row>
    <row r="350" spans="1:8" ht="12.75" customHeight="1">
      <c r="A350" s="23" t="s">
        <v>83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42723</v>
      </c>
      <c r="B351" s="23"/>
      <c r="C351" s="28">
        <f>ROUND(4.56140350877193,4)</f>
        <v>4.5614</v>
      </c>
      <c r="D351" s="28">
        <f>F351</f>
        <v>4.5586</v>
      </c>
      <c r="E351" s="28">
        <f>F351</f>
        <v>4.5586</v>
      </c>
      <c r="F351" s="28">
        <f>ROUND(4.5586,4)</f>
        <v>4.5586</v>
      </c>
      <c r="G351" s="25"/>
      <c r="H351" s="26"/>
    </row>
    <row r="352" spans="1:8" ht="12.75" customHeight="1">
      <c r="A352" s="23">
        <v>42807</v>
      </c>
      <c r="B352" s="23"/>
      <c r="C352" s="28">
        <f>ROUND(4.56140350877193,4)</f>
        <v>4.5614</v>
      </c>
      <c r="D352" s="28">
        <f>F352</f>
        <v>4.5567</v>
      </c>
      <c r="E352" s="28">
        <f>F352</f>
        <v>4.5567</v>
      </c>
      <c r="F352" s="28">
        <f>ROUND(4.5567,4)</f>
        <v>4.5567</v>
      </c>
      <c r="G352" s="25"/>
      <c r="H352" s="26"/>
    </row>
    <row r="353" spans="1:8" ht="12.75" customHeight="1">
      <c r="A353" s="23">
        <v>42905</v>
      </c>
      <c r="B353" s="23"/>
      <c r="C353" s="28">
        <f>ROUND(4.56140350877193,4)</f>
        <v>4.5614</v>
      </c>
      <c r="D353" s="28">
        <f>F353</f>
        <v>4.5528</v>
      </c>
      <c r="E353" s="28">
        <f>F353</f>
        <v>4.5528</v>
      </c>
      <c r="F353" s="28">
        <f>ROUND(4.5528,4)</f>
        <v>4.5528</v>
      </c>
      <c r="G353" s="25"/>
      <c r="H353" s="26"/>
    </row>
    <row r="354" spans="1:8" ht="12.75" customHeight="1">
      <c r="A354" s="23" t="s">
        <v>84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ROUND(14.17,4)</f>
        <v>14.17</v>
      </c>
      <c r="D355" s="28">
        <f>F355</f>
        <v>14.3404</v>
      </c>
      <c r="E355" s="28">
        <f>F355</f>
        <v>14.3404</v>
      </c>
      <c r="F355" s="28">
        <f>ROUND(14.3404,4)</f>
        <v>14.3404</v>
      </c>
      <c r="G355" s="25"/>
      <c r="H355" s="26"/>
    </row>
    <row r="356" spans="1:8" ht="12.75" customHeight="1">
      <c r="A356" s="23">
        <v>42807</v>
      </c>
      <c r="B356" s="23"/>
      <c r="C356" s="28">
        <f>ROUND(14.17,4)</f>
        <v>14.17</v>
      </c>
      <c r="D356" s="28">
        <f>F356</f>
        <v>14.5793</v>
      </c>
      <c r="E356" s="28">
        <f>F356</f>
        <v>14.5793</v>
      </c>
      <c r="F356" s="28">
        <f>ROUND(14.5793,4)</f>
        <v>14.5793</v>
      </c>
      <c r="G356" s="25"/>
      <c r="H356" s="26"/>
    </row>
    <row r="357" spans="1:8" ht="12.75" customHeight="1">
      <c r="A357" s="23">
        <v>42905</v>
      </c>
      <c r="B357" s="23"/>
      <c r="C357" s="28">
        <f>ROUND(14.17,4)</f>
        <v>14.17</v>
      </c>
      <c r="D357" s="28">
        <f>F357</f>
        <v>14.8584</v>
      </c>
      <c r="E357" s="28">
        <f>F357</f>
        <v>14.8584</v>
      </c>
      <c r="F357" s="28">
        <f>ROUND(14.8584,4)</f>
        <v>14.8584</v>
      </c>
      <c r="G357" s="25"/>
      <c r="H357" s="26"/>
    </row>
    <row r="358" spans="1:8" ht="12.75" customHeight="1">
      <c r="A358" s="23">
        <v>42996</v>
      </c>
      <c r="B358" s="23"/>
      <c r="C358" s="28">
        <f>ROUND(14.17,4)</f>
        <v>14.17</v>
      </c>
      <c r="D358" s="28">
        <f>F358</f>
        <v>15.1193</v>
      </c>
      <c r="E358" s="28">
        <f>F358</f>
        <v>15.1193</v>
      </c>
      <c r="F358" s="28">
        <f>ROUND(15.1193,4)</f>
        <v>15.1193</v>
      </c>
      <c r="G358" s="25"/>
      <c r="H358" s="26"/>
    </row>
    <row r="359" spans="1:8" ht="12.75" customHeight="1">
      <c r="A359" s="23">
        <v>43087</v>
      </c>
      <c r="B359" s="23"/>
      <c r="C359" s="28">
        <f>ROUND(14.17,4)</f>
        <v>14.17</v>
      </c>
      <c r="D359" s="28">
        <f>F359</f>
        <v>15.4281</v>
      </c>
      <c r="E359" s="28">
        <f>F359</f>
        <v>15.4281</v>
      </c>
      <c r="F359" s="28">
        <f>ROUND(15.4281,4)</f>
        <v>15.4281</v>
      </c>
      <c r="G359" s="25"/>
      <c r="H359" s="26"/>
    </row>
    <row r="360" spans="1:8" ht="12.75" customHeight="1">
      <c r="A360" s="23" t="s">
        <v>85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42723</v>
      </c>
      <c r="B361" s="23"/>
      <c r="C361" s="28">
        <f>ROUND(14.17,4)</f>
        <v>14.17</v>
      </c>
      <c r="D361" s="28">
        <f>F361</f>
        <v>14.3404</v>
      </c>
      <c r="E361" s="28">
        <f>F361</f>
        <v>14.3404</v>
      </c>
      <c r="F361" s="28">
        <f>ROUND(14.3404,4)</f>
        <v>14.3404</v>
      </c>
      <c r="G361" s="25"/>
      <c r="H361" s="26"/>
    </row>
    <row r="362" spans="1:8" ht="12.75" customHeight="1">
      <c r="A362" s="23">
        <v>42807</v>
      </c>
      <c r="B362" s="23"/>
      <c r="C362" s="28">
        <f>ROUND(14.17,4)</f>
        <v>14.17</v>
      </c>
      <c r="D362" s="28">
        <f>F362</f>
        <v>14.5793</v>
      </c>
      <c r="E362" s="28">
        <f>F362</f>
        <v>14.5793</v>
      </c>
      <c r="F362" s="28">
        <f>ROUND(14.5793,4)</f>
        <v>14.5793</v>
      </c>
      <c r="G362" s="25"/>
      <c r="H362" s="26"/>
    </row>
    <row r="363" spans="1:8" ht="12.75" customHeight="1">
      <c r="A363" s="23">
        <v>42905</v>
      </c>
      <c r="B363" s="23"/>
      <c r="C363" s="28">
        <f>ROUND(14.17,4)</f>
        <v>14.17</v>
      </c>
      <c r="D363" s="28">
        <f>F363</f>
        <v>14.8584</v>
      </c>
      <c r="E363" s="28">
        <f>F363</f>
        <v>14.8584</v>
      </c>
      <c r="F363" s="28">
        <f>ROUND(14.8584,4)</f>
        <v>14.8584</v>
      </c>
      <c r="G363" s="25"/>
      <c r="H363" s="26"/>
    </row>
    <row r="364" spans="1:8" ht="12.75" customHeight="1">
      <c r="A364" s="23">
        <v>42996</v>
      </c>
      <c r="B364" s="23"/>
      <c r="C364" s="28">
        <f>ROUND(14.17,4)</f>
        <v>14.17</v>
      </c>
      <c r="D364" s="28">
        <f>F364</f>
        <v>15.1193</v>
      </c>
      <c r="E364" s="28">
        <f>F364</f>
        <v>15.1193</v>
      </c>
      <c r="F364" s="28">
        <f>ROUND(15.1193,4)</f>
        <v>15.1193</v>
      </c>
      <c r="G364" s="25"/>
      <c r="H364" s="26"/>
    </row>
    <row r="365" spans="1:8" ht="12.75" customHeight="1">
      <c r="A365" s="23">
        <v>43087</v>
      </c>
      <c r="B365" s="23"/>
      <c r="C365" s="28">
        <f>ROUND(14.17,4)</f>
        <v>14.17</v>
      </c>
      <c r="D365" s="28">
        <f>F365</f>
        <v>15.4281</v>
      </c>
      <c r="E365" s="28">
        <f>F365</f>
        <v>15.4281</v>
      </c>
      <c r="F365" s="28">
        <f>ROUND(15.4281,4)</f>
        <v>15.4281</v>
      </c>
      <c r="G365" s="25"/>
      <c r="H365" s="26"/>
    </row>
    <row r="366" spans="1:8" ht="12.75" customHeight="1">
      <c r="A366" s="23">
        <v>43175</v>
      </c>
      <c r="B366" s="23"/>
      <c r="C366" s="28">
        <f>ROUND(14.17,4)</f>
        <v>14.17</v>
      </c>
      <c r="D366" s="28">
        <f>F366</f>
        <v>17.5004</v>
      </c>
      <c r="E366" s="28">
        <f>F366</f>
        <v>17.5004</v>
      </c>
      <c r="F366" s="28">
        <f>ROUND(17.5004,4)</f>
        <v>17.5004</v>
      </c>
      <c r="G366" s="25"/>
      <c r="H366" s="26"/>
    </row>
    <row r="367" spans="1:8" ht="12.75" customHeight="1">
      <c r="A367" s="23">
        <v>43178</v>
      </c>
      <c r="B367" s="23"/>
      <c r="C367" s="28">
        <f>ROUND(14.17,4)</f>
        <v>14.17</v>
      </c>
      <c r="D367" s="28">
        <f>F367</f>
        <v>15.7615</v>
      </c>
      <c r="E367" s="28">
        <f>F367</f>
        <v>15.7615</v>
      </c>
      <c r="F367" s="28">
        <f>ROUND(15.7615,4)</f>
        <v>15.7615</v>
      </c>
      <c r="G367" s="25"/>
      <c r="H367" s="26"/>
    </row>
    <row r="368" spans="1:8" ht="12.75" customHeight="1">
      <c r="A368" s="23">
        <v>43269</v>
      </c>
      <c r="B368" s="23"/>
      <c r="C368" s="28">
        <f>ROUND(14.17,4)</f>
        <v>14.17</v>
      </c>
      <c r="D368" s="28">
        <f>F368</f>
        <v>16.0949</v>
      </c>
      <c r="E368" s="28">
        <f>F368</f>
        <v>16.0949</v>
      </c>
      <c r="F368" s="28">
        <f>ROUND(16.0949,4)</f>
        <v>16.0949</v>
      </c>
      <c r="G368" s="25"/>
      <c r="H368" s="26"/>
    </row>
    <row r="369" spans="1:8" ht="12.75" customHeight="1">
      <c r="A369" s="23">
        <v>43360</v>
      </c>
      <c r="B369" s="23"/>
      <c r="C369" s="28">
        <f>ROUND(14.17,4)</f>
        <v>14.17</v>
      </c>
      <c r="D369" s="28">
        <f>F369</f>
        <v>16.4283</v>
      </c>
      <c r="E369" s="28">
        <f>F369</f>
        <v>16.4283</v>
      </c>
      <c r="F369" s="28">
        <f>ROUND(16.4283,4)</f>
        <v>16.4283</v>
      </c>
      <c r="G369" s="25"/>
      <c r="H369" s="26"/>
    </row>
    <row r="370" spans="1:8" ht="12.75" customHeight="1">
      <c r="A370" s="23">
        <v>43448</v>
      </c>
      <c r="B370" s="23"/>
      <c r="C370" s="28">
        <f>ROUND(14.17,4)</f>
        <v>14.17</v>
      </c>
      <c r="D370" s="28">
        <f>F370</f>
        <v>16.6857</v>
      </c>
      <c r="E370" s="28">
        <f>F370</f>
        <v>16.6857</v>
      </c>
      <c r="F370" s="28">
        <f>ROUND(16.6857,4)</f>
        <v>16.6857</v>
      </c>
      <c r="G370" s="25"/>
      <c r="H370" s="26"/>
    </row>
    <row r="371" spans="1:8" ht="12.75" customHeight="1">
      <c r="A371" s="23">
        <v>43542</v>
      </c>
      <c r="B371" s="23"/>
      <c r="C371" s="28">
        <f>ROUND(14.17,4)</f>
        <v>14.17</v>
      </c>
      <c r="D371" s="28">
        <f>F371</f>
        <v>16.9211</v>
      </c>
      <c r="E371" s="28">
        <f>F371</f>
        <v>16.9211</v>
      </c>
      <c r="F371" s="28">
        <f>ROUND(16.9211,4)</f>
        <v>16.9211</v>
      </c>
      <c r="G371" s="25"/>
      <c r="H371" s="26"/>
    </row>
    <row r="372" spans="1:8" ht="12.75" customHeight="1">
      <c r="A372" s="23">
        <v>43630</v>
      </c>
      <c r="B372" s="23"/>
      <c r="C372" s="28">
        <f>ROUND(14.17,4)</f>
        <v>14.17</v>
      </c>
      <c r="D372" s="28">
        <f>F372</f>
        <v>17.1415</v>
      </c>
      <c r="E372" s="28">
        <f>F372</f>
        <v>17.1415</v>
      </c>
      <c r="F372" s="28">
        <f>ROUND(17.1415,4)</f>
        <v>17.1415</v>
      </c>
      <c r="G372" s="25"/>
      <c r="H372" s="26"/>
    </row>
    <row r="373" spans="1:8" ht="12.75" customHeight="1">
      <c r="A373" s="23">
        <v>43724</v>
      </c>
      <c r="B373" s="23"/>
      <c r="C373" s="28">
        <f>ROUND(14.17,4)</f>
        <v>14.17</v>
      </c>
      <c r="D373" s="28">
        <f>F373</f>
        <v>17.3769</v>
      </c>
      <c r="E373" s="28">
        <f>F373</f>
        <v>17.3769</v>
      </c>
      <c r="F373" s="28">
        <f>ROUND(17.3769,4)</f>
        <v>17.3769</v>
      </c>
      <c r="G373" s="25"/>
      <c r="H373" s="26"/>
    </row>
    <row r="374" spans="1:8" ht="12.75" customHeight="1">
      <c r="A374" s="23">
        <v>43812</v>
      </c>
      <c r="B374" s="23"/>
      <c r="C374" s="28">
        <f>ROUND(14.17,4)</f>
        <v>14.17</v>
      </c>
      <c r="D374" s="28">
        <f>F374</f>
        <v>17.5972</v>
      </c>
      <c r="E374" s="28">
        <f>F374</f>
        <v>17.5972</v>
      </c>
      <c r="F374" s="28">
        <f>ROUND(17.5972,4)</f>
        <v>17.5972</v>
      </c>
      <c r="G374" s="25"/>
      <c r="H374" s="26"/>
    </row>
    <row r="375" spans="1:8" ht="12.75" customHeight="1">
      <c r="A375" s="23" t="s">
        <v>86</v>
      </c>
      <c r="B375" s="23"/>
      <c r="C375" s="27"/>
      <c r="D375" s="27"/>
      <c r="E375" s="27"/>
      <c r="F375" s="27"/>
      <c r="G375" s="25"/>
      <c r="H375" s="26"/>
    </row>
    <row r="376" spans="1:8" ht="12.75" customHeight="1">
      <c r="A376" s="23">
        <v>42723</v>
      </c>
      <c r="B376" s="23"/>
      <c r="C376" s="28">
        <f>ROUND(1.42842741935484,4)</f>
        <v>1.4284</v>
      </c>
      <c r="D376" s="28">
        <f>F376</f>
        <v>1.403</v>
      </c>
      <c r="E376" s="28">
        <f>F376</f>
        <v>1.403</v>
      </c>
      <c r="F376" s="28">
        <f>ROUND(1.403,4)</f>
        <v>1.403</v>
      </c>
      <c r="G376" s="25"/>
      <c r="H376" s="26"/>
    </row>
    <row r="377" spans="1:8" ht="12.75" customHeight="1">
      <c r="A377" s="23">
        <v>42807</v>
      </c>
      <c r="B377" s="23"/>
      <c r="C377" s="28">
        <f>ROUND(1.42842741935484,4)</f>
        <v>1.4284</v>
      </c>
      <c r="D377" s="28">
        <f>F377</f>
        <v>1.3668</v>
      </c>
      <c r="E377" s="28">
        <f>F377</f>
        <v>1.3668</v>
      </c>
      <c r="F377" s="28">
        <f>ROUND(1.3668,4)</f>
        <v>1.3668</v>
      </c>
      <c r="G377" s="25"/>
      <c r="H377" s="26"/>
    </row>
    <row r="378" spans="1:8" ht="12.75" customHeight="1">
      <c r="A378" s="23">
        <v>42905</v>
      </c>
      <c r="B378" s="23"/>
      <c r="C378" s="28">
        <f>ROUND(1.42842741935484,4)</f>
        <v>1.4284</v>
      </c>
      <c r="D378" s="28">
        <f>F378</f>
        <v>1.3287</v>
      </c>
      <c r="E378" s="28">
        <f>F378</f>
        <v>1.3287</v>
      </c>
      <c r="F378" s="28">
        <f>ROUND(1.3287,4)</f>
        <v>1.3287</v>
      </c>
      <c r="G378" s="25"/>
      <c r="H378" s="26"/>
    </row>
    <row r="379" spans="1:8" ht="12.75" customHeight="1">
      <c r="A379" s="23">
        <v>42996</v>
      </c>
      <c r="B379" s="23"/>
      <c r="C379" s="28">
        <f>ROUND(1.42842741935484,4)</f>
        <v>1.4284</v>
      </c>
      <c r="D379" s="28">
        <f>F379</f>
        <v>1.2739</v>
      </c>
      <c r="E379" s="28">
        <f>F379</f>
        <v>1.2739</v>
      </c>
      <c r="F379" s="28">
        <f>ROUND(1.2739,4)</f>
        <v>1.2739</v>
      </c>
      <c r="G379" s="25"/>
      <c r="H379" s="26"/>
    </row>
    <row r="380" spans="1:8" ht="12.75" customHeight="1">
      <c r="A380" s="23" t="s">
        <v>87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42677</v>
      </c>
      <c r="B381" s="23"/>
      <c r="C381" s="29">
        <f>ROUND(577.84,3)</f>
        <v>577.84</v>
      </c>
      <c r="D381" s="29">
        <f>F381</f>
        <v>579.838</v>
      </c>
      <c r="E381" s="29">
        <f>F381</f>
        <v>579.838</v>
      </c>
      <c r="F381" s="29">
        <f>ROUND(579.838,3)</f>
        <v>579.838</v>
      </c>
      <c r="G381" s="25"/>
      <c r="H381" s="26"/>
    </row>
    <row r="382" spans="1:8" ht="12.75" customHeight="1">
      <c r="A382" s="23">
        <v>42768</v>
      </c>
      <c r="B382" s="23"/>
      <c r="C382" s="29">
        <f>ROUND(577.84,3)</f>
        <v>577.84</v>
      </c>
      <c r="D382" s="29">
        <f>F382</f>
        <v>590.905</v>
      </c>
      <c r="E382" s="29">
        <f>F382</f>
        <v>590.905</v>
      </c>
      <c r="F382" s="29">
        <f>ROUND(590.905,3)</f>
        <v>590.905</v>
      </c>
      <c r="G382" s="25"/>
      <c r="H382" s="26"/>
    </row>
    <row r="383" spans="1:8" ht="12.75" customHeight="1">
      <c r="A383" s="23">
        <v>42859</v>
      </c>
      <c r="B383" s="23"/>
      <c r="C383" s="29">
        <f>ROUND(577.84,3)</f>
        <v>577.84</v>
      </c>
      <c r="D383" s="29">
        <f>F383</f>
        <v>602.591</v>
      </c>
      <c r="E383" s="29">
        <f>F383</f>
        <v>602.591</v>
      </c>
      <c r="F383" s="29">
        <f>ROUND(602.591,3)</f>
        <v>602.591</v>
      </c>
      <c r="G383" s="25"/>
      <c r="H383" s="26"/>
    </row>
    <row r="384" spans="1:8" ht="12.75" customHeight="1">
      <c r="A384" s="23">
        <v>42950</v>
      </c>
      <c r="B384" s="23"/>
      <c r="C384" s="29">
        <f>ROUND(577.84,3)</f>
        <v>577.84</v>
      </c>
      <c r="D384" s="29">
        <f>F384</f>
        <v>615</v>
      </c>
      <c r="E384" s="29">
        <f>F384</f>
        <v>615</v>
      </c>
      <c r="F384" s="29">
        <f>ROUND(615,3)</f>
        <v>615</v>
      </c>
      <c r="G384" s="25"/>
      <c r="H384" s="26"/>
    </row>
    <row r="385" spans="1:8" ht="12.75" customHeight="1">
      <c r="A385" s="23" t="s">
        <v>88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42677</v>
      </c>
      <c r="B386" s="23"/>
      <c r="C386" s="29">
        <f>ROUND(501.302,3)</f>
        <v>501.302</v>
      </c>
      <c r="D386" s="29">
        <f>F386</f>
        <v>503.035</v>
      </c>
      <c r="E386" s="29">
        <f>F386</f>
        <v>503.035</v>
      </c>
      <c r="F386" s="29">
        <f>ROUND(503.035,3)</f>
        <v>503.035</v>
      </c>
      <c r="G386" s="25"/>
      <c r="H386" s="26"/>
    </row>
    <row r="387" spans="1:8" ht="12.75" customHeight="1">
      <c r="A387" s="23">
        <v>42768</v>
      </c>
      <c r="B387" s="23"/>
      <c r="C387" s="29">
        <f>ROUND(501.302,3)</f>
        <v>501.302</v>
      </c>
      <c r="D387" s="29">
        <f>F387</f>
        <v>512.637</v>
      </c>
      <c r="E387" s="29">
        <f>F387</f>
        <v>512.637</v>
      </c>
      <c r="F387" s="29">
        <f>ROUND(512.637,3)</f>
        <v>512.637</v>
      </c>
      <c r="G387" s="25"/>
      <c r="H387" s="26"/>
    </row>
    <row r="388" spans="1:8" ht="12.75" customHeight="1">
      <c r="A388" s="23">
        <v>42859</v>
      </c>
      <c r="B388" s="23"/>
      <c r="C388" s="29">
        <f>ROUND(501.302,3)</f>
        <v>501.302</v>
      </c>
      <c r="D388" s="29">
        <f>F388</f>
        <v>522.775</v>
      </c>
      <c r="E388" s="29">
        <f>F388</f>
        <v>522.775</v>
      </c>
      <c r="F388" s="29">
        <f>ROUND(522.775,3)</f>
        <v>522.775</v>
      </c>
      <c r="G388" s="25"/>
      <c r="H388" s="26"/>
    </row>
    <row r="389" spans="1:8" ht="12.75" customHeight="1">
      <c r="A389" s="23">
        <v>42950</v>
      </c>
      <c r="B389" s="23"/>
      <c r="C389" s="29">
        <f>ROUND(501.302,3)</f>
        <v>501.302</v>
      </c>
      <c r="D389" s="29">
        <f>F389</f>
        <v>533.54</v>
      </c>
      <c r="E389" s="29">
        <f>F389</f>
        <v>533.54</v>
      </c>
      <c r="F389" s="29">
        <f>ROUND(533.54,3)</f>
        <v>533.54</v>
      </c>
      <c r="G389" s="25"/>
      <c r="H389" s="26"/>
    </row>
    <row r="390" spans="1:8" ht="12.75" customHeight="1">
      <c r="A390" s="23" t="s">
        <v>89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42677</v>
      </c>
      <c r="B391" s="23"/>
      <c r="C391" s="29">
        <f>ROUND(578.969,3)</f>
        <v>578.969</v>
      </c>
      <c r="D391" s="29">
        <f>F391</f>
        <v>580.971</v>
      </c>
      <c r="E391" s="29">
        <f>F391</f>
        <v>580.971</v>
      </c>
      <c r="F391" s="29">
        <f>ROUND(580.971,3)</f>
        <v>580.971</v>
      </c>
      <c r="G391" s="25"/>
      <c r="H391" s="26"/>
    </row>
    <row r="392" spans="1:8" ht="12.75" customHeight="1">
      <c r="A392" s="23">
        <v>42768</v>
      </c>
      <c r="B392" s="23"/>
      <c r="C392" s="29">
        <f>ROUND(578.969,3)</f>
        <v>578.969</v>
      </c>
      <c r="D392" s="29">
        <f>F392</f>
        <v>592.06</v>
      </c>
      <c r="E392" s="29">
        <f>F392</f>
        <v>592.06</v>
      </c>
      <c r="F392" s="29">
        <f>ROUND(592.06,3)</f>
        <v>592.06</v>
      </c>
      <c r="G392" s="25"/>
      <c r="H392" s="26"/>
    </row>
    <row r="393" spans="1:8" ht="12.75" customHeight="1">
      <c r="A393" s="23">
        <v>42859</v>
      </c>
      <c r="B393" s="23"/>
      <c r="C393" s="29">
        <f>ROUND(578.969,3)</f>
        <v>578.969</v>
      </c>
      <c r="D393" s="29">
        <f>F393</f>
        <v>603.769</v>
      </c>
      <c r="E393" s="29">
        <f>F393</f>
        <v>603.769</v>
      </c>
      <c r="F393" s="29">
        <f>ROUND(603.769,3)</f>
        <v>603.769</v>
      </c>
      <c r="G393" s="25"/>
      <c r="H393" s="26"/>
    </row>
    <row r="394" spans="1:8" ht="12.75" customHeight="1">
      <c r="A394" s="23">
        <v>42950</v>
      </c>
      <c r="B394" s="23"/>
      <c r="C394" s="29">
        <f>ROUND(578.969,3)</f>
        <v>578.969</v>
      </c>
      <c r="D394" s="29">
        <f>F394</f>
        <v>616.202</v>
      </c>
      <c r="E394" s="29">
        <f>F394</f>
        <v>616.202</v>
      </c>
      <c r="F394" s="29">
        <f>ROUND(616.202,3)</f>
        <v>616.202</v>
      </c>
      <c r="G394" s="25"/>
      <c r="H394" s="26"/>
    </row>
    <row r="395" spans="1:8" ht="12.75" customHeight="1">
      <c r="A395" s="23" t="s">
        <v>90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42677</v>
      </c>
      <c r="B396" s="23"/>
      <c r="C396" s="29">
        <f>ROUND(527.647,3)</f>
        <v>527.647</v>
      </c>
      <c r="D396" s="29">
        <f>F396</f>
        <v>529.471</v>
      </c>
      <c r="E396" s="29">
        <f>F396</f>
        <v>529.471</v>
      </c>
      <c r="F396" s="29">
        <f>ROUND(529.471,3)</f>
        <v>529.471</v>
      </c>
      <c r="G396" s="25"/>
      <c r="H396" s="26"/>
    </row>
    <row r="397" spans="1:8" ht="12.75" customHeight="1">
      <c r="A397" s="23">
        <v>42768</v>
      </c>
      <c r="B397" s="23"/>
      <c r="C397" s="29">
        <f>ROUND(527.647,3)</f>
        <v>527.647</v>
      </c>
      <c r="D397" s="29">
        <f>F397</f>
        <v>539.577</v>
      </c>
      <c r="E397" s="29">
        <f>F397</f>
        <v>539.577</v>
      </c>
      <c r="F397" s="29">
        <f>ROUND(539.577,3)</f>
        <v>539.577</v>
      </c>
      <c r="G397" s="25"/>
      <c r="H397" s="26"/>
    </row>
    <row r="398" spans="1:8" ht="12.75" customHeight="1">
      <c r="A398" s="23">
        <v>42859</v>
      </c>
      <c r="B398" s="23"/>
      <c r="C398" s="29">
        <f>ROUND(527.647,3)</f>
        <v>527.647</v>
      </c>
      <c r="D398" s="29">
        <f>F398</f>
        <v>550.248</v>
      </c>
      <c r="E398" s="29">
        <f>F398</f>
        <v>550.248</v>
      </c>
      <c r="F398" s="29">
        <f>ROUND(550.248,3)</f>
        <v>550.248</v>
      </c>
      <c r="G398" s="25"/>
      <c r="H398" s="26"/>
    </row>
    <row r="399" spans="1:8" ht="12.75" customHeight="1">
      <c r="A399" s="23">
        <v>42950</v>
      </c>
      <c r="B399" s="23"/>
      <c r="C399" s="29">
        <f>ROUND(527.647,3)</f>
        <v>527.647</v>
      </c>
      <c r="D399" s="29">
        <f>F399</f>
        <v>561.579</v>
      </c>
      <c r="E399" s="29">
        <f>F399</f>
        <v>561.579</v>
      </c>
      <c r="F399" s="29">
        <f>ROUND(561.579,3)</f>
        <v>561.579</v>
      </c>
      <c r="G399" s="25"/>
      <c r="H399" s="26"/>
    </row>
    <row r="400" spans="1:8" ht="12.75" customHeight="1">
      <c r="A400" s="23" t="s">
        <v>91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42677</v>
      </c>
      <c r="B401" s="23"/>
      <c r="C401" s="29">
        <f>ROUND(249.400058138711,3)</f>
        <v>249.4</v>
      </c>
      <c r="D401" s="29">
        <f>F401</f>
        <v>250.265</v>
      </c>
      <c r="E401" s="29">
        <f>F401</f>
        <v>250.265</v>
      </c>
      <c r="F401" s="29">
        <f>ROUND(250.265,3)</f>
        <v>250.265</v>
      </c>
      <c r="G401" s="25"/>
      <c r="H401" s="26"/>
    </row>
    <row r="402" spans="1:8" ht="12.75" customHeight="1">
      <c r="A402" s="23">
        <v>42768</v>
      </c>
      <c r="B402" s="23"/>
      <c r="C402" s="29">
        <f>ROUND(249.400058138711,3)</f>
        <v>249.4</v>
      </c>
      <c r="D402" s="29">
        <f>F402</f>
        <v>255.058</v>
      </c>
      <c r="E402" s="29">
        <f>F402</f>
        <v>255.058</v>
      </c>
      <c r="F402" s="29">
        <f>ROUND(255.058,3)</f>
        <v>255.058</v>
      </c>
      <c r="G402" s="25"/>
      <c r="H402" s="26"/>
    </row>
    <row r="403" spans="1:8" ht="12.75" customHeight="1">
      <c r="A403" s="23">
        <v>42859</v>
      </c>
      <c r="B403" s="23"/>
      <c r="C403" s="29">
        <f>ROUND(249.400058138711,3)</f>
        <v>249.4</v>
      </c>
      <c r="D403" s="29">
        <f>F403</f>
        <v>260.117</v>
      </c>
      <c r="E403" s="29">
        <f>F403</f>
        <v>260.117</v>
      </c>
      <c r="F403" s="29">
        <f>ROUND(260.117,3)</f>
        <v>260.117</v>
      </c>
      <c r="G403" s="25"/>
      <c r="H403" s="26"/>
    </row>
    <row r="404" spans="1:8" ht="12.75" customHeight="1">
      <c r="A404" s="23">
        <v>42950</v>
      </c>
      <c r="B404" s="23"/>
      <c r="C404" s="29">
        <f>ROUND(249.400058138711,3)</f>
        <v>249.4</v>
      </c>
      <c r="D404" s="29">
        <f>F404</f>
        <v>265.488</v>
      </c>
      <c r="E404" s="29">
        <f>F404</f>
        <v>265.488</v>
      </c>
      <c r="F404" s="29">
        <f>ROUND(265.488,3)</f>
        <v>265.488</v>
      </c>
      <c r="G404" s="25"/>
      <c r="H404" s="26"/>
    </row>
    <row r="405" spans="1:8" ht="12.75" customHeight="1">
      <c r="A405" s="23" t="s">
        <v>92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42677</v>
      </c>
      <c r="B406" s="23"/>
      <c r="C406" s="29">
        <f>ROUND(675.740013817368,3)</f>
        <v>675.74</v>
      </c>
      <c r="D406" s="29">
        <f>F406</f>
        <v>678.396</v>
      </c>
      <c r="E406" s="29">
        <f>F406</f>
        <v>678.396</v>
      </c>
      <c r="F406" s="29">
        <f>ROUND(678.396,3)</f>
        <v>678.396</v>
      </c>
      <c r="G406" s="25"/>
      <c r="H406" s="26"/>
    </row>
    <row r="407" spans="1:8" ht="12.75" customHeight="1">
      <c r="A407" s="23">
        <v>42768</v>
      </c>
      <c r="B407" s="23"/>
      <c r="C407" s="29">
        <f>ROUND(675.740013817368,3)</f>
        <v>675.74</v>
      </c>
      <c r="D407" s="29">
        <f>F407</f>
        <v>691.526</v>
      </c>
      <c r="E407" s="29">
        <f>F407</f>
        <v>691.526</v>
      </c>
      <c r="F407" s="29">
        <f>ROUND(691.526,3)</f>
        <v>691.526</v>
      </c>
      <c r="G407" s="25"/>
      <c r="H407" s="26"/>
    </row>
    <row r="408" spans="1:8" ht="12.75" customHeight="1">
      <c r="A408" s="23">
        <v>42859</v>
      </c>
      <c r="B408" s="23"/>
      <c r="C408" s="29">
        <f>ROUND(675.740013817368,3)</f>
        <v>675.74</v>
      </c>
      <c r="D408" s="29">
        <f>F408</f>
        <v>705.141</v>
      </c>
      <c r="E408" s="29">
        <f>F408</f>
        <v>705.141</v>
      </c>
      <c r="F408" s="29">
        <f>ROUND(705.141,3)</f>
        <v>705.141</v>
      </c>
      <c r="G408" s="25"/>
      <c r="H408" s="26"/>
    </row>
    <row r="409" spans="1:8" ht="12.75" customHeight="1">
      <c r="A409" s="23">
        <v>42950</v>
      </c>
      <c r="B409" s="23"/>
      <c r="C409" s="29">
        <f>ROUND(675.740013817368,3)</f>
        <v>675.74</v>
      </c>
      <c r="D409" s="29">
        <f>F409</f>
        <v>718.988</v>
      </c>
      <c r="E409" s="29">
        <f>F409</f>
        <v>718.988</v>
      </c>
      <c r="F409" s="29">
        <f>ROUND(718.988,3)</f>
        <v>718.988</v>
      </c>
      <c r="G409" s="25"/>
      <c r="H409" s="26"/>
    </row>
    <row r="410" spans="1:8" ht="12.75" customHeight="1">
      <c r="A410" s="23" t="s">
        <v>93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42723</v>
      </c>
      <c r="B411" s="23"/>
      <c r="C411" s="25">
        <f>ROUND(24344.87,2)</f>
        <v>24344.87</v>
      </c>
      <c r="D411" s="25">
        <f>F411</f>
        <v>24631.5</v>
      </c>
      <c r="E411" s="25">
        <f>F411</f>
        <v>24631.5</v>
      </c>
      <c r="F411" s="25">
        <f>ROUND(24631.5,2)</f>
        <v>24631.5</v>
      </c>
      <c r="G411" s="25"/>
      <c r="H411" s="26"/>
    </row>
    <row r="412" spans="1:8" ht="12.75" customHeight="1">
      <c r="A412" s="23">
        <v>42807</v>
      </c>
      <c r="B412" s="23"/>
      <c r="C412" s="25">
        <f>ROUND(24344.87,2)</f>
        <v>24344.87</v>
      </c>
      <c r="D412" s="25">
        <f>F412</f>
        <v>25059.68</v>
      </c>
      <c r="E412" s="25">
        <f>F412</f>
        <v>25059.68</v>
      </c>
      <c r="F412" s="25">
        <f>ROUND(25059.68,2)</f>
        <v>25059.68</v>
      </c>
      <c r="G412" s="25"/>
      <c r="H412" s="26"/>
    </row>
    <row r="413" spans="1:8" ht="12.75" customHeight="1">
      <c r="A413" s="23">
        <v>42905</v>
      </c>
      <c r="B413" s="23"/>
      <c r="C413" s="25">
        <f>ROUND(24344.87,2)</f>
        <v>24344.87</v>
      </c>
      <c r="D413" s="25">
        <f>F413</f>
        <v>25561.03</v>
      </c>
      <c r="E413" s="25">
        <f>F413</f>
        <v>25561.03</v>
      </c>
      <c r="F413" s="25">
        <f>ROUND(25561.03,2)</f>
        <v>25561.03</v>
      </c>
      <c r="G413" s="25"/>
      <c r="H413" s="26"/>
    </row>
    <row r="414" spans="1:8" ht="12.75" customHeight="1">
      <c r="A414" s="23" t="s">
        <v>94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42662</v>
      </c>
      <c r="B415" s="23"/>
      <c r="C415" s="29">
        <f>ROUND(7.35833,3)</f>
        <v>7.358</v>
      </c>
      <c r="D415" s="29">
        <f>ROUND(7.41,3)</f>
        <v>7.41</v>
      </c>
      <c r="E415" s="29">
        <f>ROUND(7.31,3)</f>
        <v>7.31</v>
      </c>
      <c r="F415" s="29">
        <f>ROUND(7.36,3)</f>
        <v>7.36</v>
      </c>
      <c r="G415" s="25"/>
      <c r="H415" s="26"/>
    </row>
    <row r="416" spans="1:8" ht="12.75" customHeight="1">
      <c r="A416" s="23">
        <v>42690</v>
      </c>
      <c r="B416" s="23"/>
      <c r="C416" s="29">
        <f>ROUND(7.35833,3)</f>
        <v>7.358</v>
      </c>
      <c r="D416" s="29">
        <f>ROUND(7.42,3)</f>
        <v>7.42</v>
      </c>
      <c r="E416" s="29">
        <f>ROUND(7.32,3)</f>
        <v>7.32</v>
      </c>
      <c r="F416" s="29">
        <f>ROUND(7.37,3)</f>
        <v>7.37</v>
      </c>
      <c r="G416" s="25"/>
      <c r="H416" s="26"/>
    </row>
    <row r="417" spans="1:8" ht="12.75" customHeight="1">
      <c r="A417" s="23">
        <v>42725</v>
      </c>
      <c r="B417" s="23"/>
      <c r="C417" s="29">
        <f>ROUND(7.35833,3)</f>
        <v>7.358</v>
      </c>
      <c r="D417" s="29">
        <f>ROUND(7.49,3)</f>
        <v>7.49</v>
      </c>
      <c r="E417" s="29">
        <f>ROUND(7.39,3)</f>
        <v>7.39</v>
      </c>
      <c r="F417" s="29">
        <f>ROUND(7.44,3)</f>
        <v>7.44</v>
      </c>
      <c r="G417" s="25"/>
      <c r="H417" s="26"/>
    </row>
    <row r="418" spans="1:8" ht="12.75" customHeight="1">
      <c r="A418" s="23">
        <v>42753</v>
      </c>
      <c r="B418" s="23"/>
      <c r="C418" s="29">
        <f>ROUND(7.35833,3)</f>
        <v>7.358</v>
      </c>
      <c r="D418" s="29">
        <f>ROUND(7.49,3)</f>
        <v>7.49</v>
      </c>
      <c r="E418" s="29">
        <f>ROUND(7.39,3)</f>
        <v>7.39</v>
      </c>
      <c r="F418" s="29">
        <f>ROUND(7.44,3)</f>
        <v>7.44</v>
      </c>
      <c r="G418" s="25"/>
      <c r="H418" s="26"/>
    </row>
    <row r="419" spans="1:8" ht="12.75" customHeight="1">
      <c r="A419" s="23">
        <v>42781</v>
      </c>
      <c r="B419" s="23"/>
      <c r="C419" s="29">
        <f>ROUND(7.35833,3)</f>
        <v>7.358</v>
      </c>
      <c r="D419" s="29">
        <f>ROUND(7.54,3)</f>
        <v>7.54</v>
      </c>
      <c r="E419" s="29">
        <f>ROUND(7.44,3)</f>
        <v>7.44</v>
      </c>
      <c r="F419" s="29">
        <f>ROUND(7.49,3)</f>
        <v>7.49</v>
      </c>
      <c r="G419" s="25"/>
      <c r="H419" s="26"/>
    </row>
    <row r="420" spans="1:8" ht="12.75" customHeight="1">
      <c r="A420" s="23">
        <v>42809</v>
      </c>
      <c r="B420" s="23"/>
      <c r="C420" s="29">
        <f>ROUND(7.35833,3)</f>
        <v>7.358</v>
      </c>
      <c r="D420" s="29">
        <f>ROUND(7.56,3)</f>
        <v>7.56</v>
      </c>
      <c r="E420" s="29">
        <f>ROUND(7.46,3)</f>
        <v>7.46</v>
      </c>
      <c r="F420" s="29">
        <f>ROUND(7.51,3)</f>
        <v>7.51</v>
      </c>
      <c r="G420" s="25"/>
      <c r="H420" s="26"/>
    </row>
    <row r="421" spans="1:8" ht="12.75" customHeight="1">
      <c r="A421" s="23">
        <v>42907</v>
      </c>
      <c r="B421" s="23"/>
      <c r="C421" s="29">
        <f>ROUND(7.35833,3)</f>
        <v>7.358</v>
      </c>
      <c r="D421" s="29">
        <f>ROUND(7.66,3)</f>
        <v>7.66</v>
      </c>
      <c r="E421" s="29">
        <f>ROUND(7.56,3)</f>
        <v>7.56</v>
      </c>
      <c r="F421" s="29">
        <f>ROUND(7.61,3)</f>
        <v>7.61</v>
      </c>
      <c r="G421" s="25"/>
      <c r="H421" s="26"/>
    </row>
    <row r="422" spans="1:8" ht="12.75" customHeight="1">
      <c r="A422" s="23">
        <v>42998</v>
      </c>
      <c r="B422" s="23"/>
      <c r="C422" s="29">
        <f>ROUND(7.35833,3)</f>
        <v>7.358</v>
      </c>
      <c r="D422" s="29">
        <f>ROUND(7.69,3)</f>
        <v>7.69</v>
      </c>
      <c r="E422" s="29">
        <f>ROUND(7.59,3)</f>
        <v>7.59</v>
      </c>
      <c r="F422" s="29">
        <f>ROUND(7.64,3)</f>
        <v>7.64</v>
      </c>
      <c r="G422" s="25"/>
      <c r="H422" s="26"/>
    </row>
    <row r="423" spans="1:8" ht="12.75" customHeight="1">
      <c r="A423" s="23">
        <v>43089</v>
      </c>
      <c r="B423" s="23"/>
      <c r="C423" s="29">
        <f>ROUND(7.35833,3)</f>
        <v>7.358</v>
      </c>
      <c r="D423" s="29">
        <f>ROUND(7.7,3)</f>
        <v>7.7</v>
      </c>
      <c r="E423" s="29">
        <f>ROUND(7.6,3)</f>
        <v>7.6</v>
      </c>
      <c r="F423" s="29">
        <f>ROUND(7.65,3)</f>
        <v>7.65</v>
      </c>
      <c r="G423" s="25"/>
      <c r="H423" s="26"/>
    </row>
    <row r="424" spans="1:8" ht="12.75" customHeight="1">
      <c r="A424" s="23">
        <v>43179</v>
      </c>
      <c r="B424" s="23"/>
      <c r="C424" s="29">
        <f>ROUND(7.35833,3)</f>
        <v>7.358</v>
      </c>
      <c r="D424" s="29">
        <f>ROUND(7.7,3)</f>
        <v>7.7</v>
      </c>
      <c r="E424" s="29">
        <f>ROUND(7.6,3)</f>
        <v>7.6</v>
      </c>
      <c r="F424" s="29">
        <f>ROUND(7.65,3)</f>
        <v>7.65</v>
      </c>
      <c r="G424" s="25"/>
      <c r="H424" s="26"/>
    </row>
    <row r="425" spans="1:8" ht="12.75" customHeight="1">
      <c r="A425" s="23">
        <v>43269</v>
      </c>
      <c r="B425" s="23"/>
      <c r="C425" s="29">
        <f>ROUND(7.35833,3)</f>
        <v>7.358</v>
      </c>
      <c r="D425" s="29">
        <f>ROUND(7.7,3)</f>
        <v>7.7</v>
      </c>
      <c r="E425" s="29">
        <f>ROUND(7.6,3)</f>
        <v>7.6</v>
      </c>
      <c r="F425" s="29">
        <f>ROUND(7.65,3)</f>
        <v>7.65</v>
      </c>
      <c r="G425" s="25"/>
      <c r="H425" s="26"/>
    </row>
    <row r="426" spans="1:8" ht="12.75" customHeight="1">
      <c r="A426" s="23">
        <v>43362</v>
      </c>
      <c r="B426" s="23"/>
      <c r="C426" s="29">
        <f>ROUND(7.35833,3)</f>
        <v>7.358</v>
      </c>
      <c r="D426" s="29">
        <f>ROUND(7.7,3)</f>
        <v>7.7</v>
      </c>
      <c r="E426" s="29">
        <f>ROUND(7.6,3)</f>
        <v>7.6</v>
      </c>
      <c r="F426" s="29">
        <f>ROUND(7.65,3)</f>
        <v>7.65</v>
      </c>
      <c r="G426" s="25"/>
      <c r="H426" s="26"/>
    </row>
    <row r="427" spans="1:8" ht="12.75" customHeight="1">
      <c r="A427" s="23" t="s">
        <v>95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42677</v>
      </c>
      <c r="B428" s="23"/>
      <c r="C428" s="29">
        <f>ROUND(525.667,3)</f>
        <v>525.667</v>
      </c>
      <c r="D428" s="29">
        <f>F428</f>
        <v>527.485</v>
      </c>
      <c r="E428" s="29">
        <f>F428</f>
        <v>527.485</v>
      </c>
      <c r="F428" s="29">
        <f>ROUND(527.485,3)</f>
        <v>527.485</v>
      </c>
      <c r="G428" s="25"/>
      <c r="H428" s="26"/>
    </row>
    <row r="429" spans="1:8" ht="12.75" customHeight="1">
      <c r="A429" s="23">
        <v>42768</v>
      </c>
      <c r="B429" s="23"/>
      <c r="C429" s="29">
        <f>ROUND(525.667,3)</f>
        <v>525.667</v>
      </c>
      <c r="D429" s="29">
        <f>F429</f>
        <v>537.553</v>
      </c>
      <c r="E429" s="29">
        <f>F429</f>
        <v>537.553</v>
      </c>
      <c r="F429" s="29">
        <f>ROUND(537.553,3)</f>
        <v>537.553</v>
      </c>
      <c r="G429" s="25"/>
      <c r="H429" s="26"/>
    </row>
    <row r="430" spans="1:8" ht="12.75" customHeight="1">
      <c r="A430" s="23">
        <v>42859</v>
      </c>
      <c r="B430" s="23"/>
      <c r="C430" s="29">
        <f>ROUND(525.667,3)</f>
        <v>525.667</v>
      </c>
      <c r="D430" s="29">
        <f>F430</f>
        <v>548.183</v>
      </c>
      <c r="E430" s="29">
        <f>F430</f>
        <v>548.183</v>
      </c>
      <c r="F430" s="29">
        <f>ROUND(548.183,3)</f>
        <v>548.183</v>
      </c>
      <c r="G430" s="25"/>
      <c r="H430" s="26"/>
    </row>
    <row r="431" spans="1:8" ht="12.75" customHeight="1">
      <c r="A431" s="23">
        <v>42950</v>
      </c>
      <c r="B431" s="23"/>
      <c r="C431" s="29">
        <f>ROUND(525.667,3)</f>
        <v>525.667</v>
      </c>
      <c r="D431" s="29">
        <f>F431</f>
        <v>559.472</v>
      </c>
      <c r="E431" s="29">
        <f>F431</f>
        <v>559.472</v>
      </c>
      <c r="F431" s="29">
        <f>ROUND(559.472,3)</f>
        <v>559.472</v>
      </c>
      <c r="G431" s="25"/>
      <c r="H431" s="26"/>
    </row>
    <row r="432" spans="1:8" ht="12.75" customHeight="1">
      <c r="A432" s="23" t="s">
        <v>96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42723</v>
      </c>
      <c r="B433" s="23"/>
      <c r="C433" s="24">
        <f>ROUND(100.051167833657,5)</f>
        <v>100.05117</v>
      </c>
      <c r="D433" s="24">
        <f>F433</f>
        <v>100.06864</v>
      </c>
      <c r="E433" s="24">
        <f>F433</f>
        <v>100.06864</v>
      </c>
      <c r="F433" s="24">
        <f>ROUND(100.068643973861,5)</f>
        <v>100.06864</v>
      </c>
      <c r="G433" s="25"/>
      <c r="H433" s="26"/>
    </row>
    <row r="434" spans="1:8" ht="12.75" customHeight="1">
      <c r="A434" s="23" t="s">
        <v>97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42810</v>
      </c>
      <c r="B435" s="23"/>
      <c r="C435" s="24">
        <f>ROUND(100.051167833657,5)</f>
        <v>100.05117</v>
      </c>
      <c r="D435" s="24">
        <f>F435</f>
        <v>100.02165</v>
      </c>
      <c r="E435" s="24">
        <f>F435</f>
        <v>100.02165</v>
      </c>
      <c r="F435" s="24">
        <f>ROUND(100.021652245602,5)</f>
        <v>100.02165</v>
      </c>
      <c r="G435" s="25"/>
      <c r="H435" s="26"/>
    </row>
    <row r="436" spans="1:8" ht="12.75" customHeight="1">
      <c r="A436" s="23" t="s">
        <v>98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42901</v>
      </c>
      <c r="B437" s="23"/>
      <c r="C437" s="24">
        <f>ROUND(100.051167833657,5)</f>
        <v>100.05117</v>
      </c>
      <c r="D437" s="24">
        <f>F437</f>
        <v>99.66648</v>
      </c>
      <c r="E437" s="24">
        <f>F437</f>
        <v>99.66648</v>
      </c>
      <c r="F437" s="24">
        <f>ROUND(99.6664760538384,5)</f>
        <v>99.66648</v>
      </c>
      <c r="G437" s="25"/>
      <c r="H437" s="26"/>
    </row>
    <row r="438" spans="1:8" ht="12.75" customHeight="1">
      <c r="A438" s="23" t="s">
        <v>99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42999</v>
      </c>
      <c r="B439" s="23"/>
      <c r="C439" s="24">
        <f>ROUND(100.051167833657,5)</f>
        <v>100.05117</v>
      </c>
      <c r="D439" s="24">
        <f>F439</f>
        <v>99.74486</v>
      </c>
      <c r="E439" s="24">
        <f>F439</f>
        <v>99.74486</v>
      </c>
      <c r="F439" s="24">
        <f>ROUND(99.7448642950448,5)</f>
        <v>99.74486</v>
      </c>
      <c r="G439" s="25"/>
      <c r="H439" s="26"/>
    </row>
    <row r="440" spans="1:8" ht="12.75" customHeight="1">
      <c r="A440" s="23" t="s">
        <v>100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43090</v>
      </c>
      <c r="B441" s="23"/>
      <c r="C441" s="24">
        <f>ROUND(100.051167833657,5)</f>
        <v>100.05117</v>
      </c>
      <c r="D441" s="24">
        <f>F441</f>
        <v>100.05117</v>
      </c>
      <c r="E441" s="24">
        <f>F441</f>
        <v>100.05117</v>
      </c>
      <c r="F441" s="24">
        <f>ROUND(100.051167833657,5)</f>
        <v>100.05117</v>
      </c>
      <c r="G441" s="25"/>
      <c r="H441" s="26"/>
    </row>
    <row r="442" spans="1:8" ht="12.75" customHeight="1">
      <c r="A442" s="23" t="s">
        <v>101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43087</v>
      </c>
      <c r="B443" s="23"/>
      <c r="C443" s="24">
        <f>ROUND(99.7507582284206,5)</f>
        <v>99.75076</v>
      </c>
      <c r="D443" s="24">
        <f>F443</f>
        <v>100.07808</v>
      </c>
      <c r="E443" s="24">
        <f>F443</f>
        <v>100.07808</v>
      </c>
      <c r="F443" s="24">
        <f>ROUND(100.078078655069,5)</f>
        <v>100.07808</v>
      </c>
      <c r="G443" s="25"/>
      <c r="H443" s="26"/>
    </row>
    <row r="444" spans="1:8" ht="12.75" customHeight="1">
      <c r="A444" s="23" t="s">
        <v>102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43175</v>
      </c>
      <c r="B445" s="23"/>
      <c r="C445" s="24">
        <f>ROUND(99.7507582284206,5)</f>
        <v>99.75076</v>
      </c>
      <c r="D445" s="24">
        <f>F445</f>
        <v>99.40348</v>
      </c>
      <c r="E445" s="24">
        <f>F445</f>
        <v>99.40348</v>
      </c>
      <c r="F445" s="24">
        <f>ROUND(99.40347644517,5)</f>
        <v>99.40348</v>
      </c>
      <c r="G445" s="25"/>
      <c r="H445" s="26"/>
    </row>
    <row r="446" spans="1:8" ht="12.75" customHeight="1">
      <c r="A446" s="23" t="s">
        <v>103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43266</v>
      </c>
      <c r="B447" s="23"/>
      <c r="C447" s="24">
        <f>ROUND(99.7507582284206,5)</f>
        <v>99.75076</v>
      </c>
      <c r="D447" s="24">
        <f>F447</f>
        <v>99.10738</v>
      </c>
      <c r="E447" s="24">
        <f>F447</f>
        <v>99.10738</v>
      </c>
      <c r="F447" s="24">
        <f>ROUND(99.1073771838488,5)</f>
        <v>99.10738</v>
      </c>
      <c r="G447" s="25"/>
      <c r="H447" s="26"/>
    </row>
    <row r="448" spans="1:8" ht="12.75" customHeight="1">
      <c r="A448" s="23" t="s">
        <v>104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43364</v>
      </c>
      <c r="B449" s="23"/>
      <c r="C449" s="24">
        <f>ROUND(99.7507582284206,5)</f>
        <v>99.75076</v>
      </c>
      <c r="D449" s="24">
        <f>F449</f>
        <v>99.21034</v>
      </c>
      <c r="E449" s="24">
        <f>F449</f>
        <v>99.21034</v>
      </c>
      <c r="F449" s="24">
        <f>ROUND(99.2103354436838,5)</f>
        <v>99.21034</v>
      </c>
      <c r="G449" s="25"/>
      <c r="H449" s="26"/>
    </row>
    <row r="450" spans="1:8" ht="12.75" customHeight="1">
      <c r="A450" s="23" t="s">
        <v>105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43455</v>
      </c>
      <c r="B451" s="23"/>
      <c r="C451" s="25">
        <f>ROUND(99.7507582284206,2)</f>
        <v>99.75</v>
      </c>
      <c r="D451" s="25">
        <f>F451</f>
        <v>99.75</v>
      </c>
      <c r="E451" s="25">
        <f>F451</f>
        <v>99.75</v>
      </c>
      <c r="F451" s="25">
        <f>ROUND(99.7507582284206,2)</f>
        <v>99.75</v>
      </c>
      <c r="G451" s="25"/>
      <c r="H451" s="26"/>
    </row>
    <row r="452" spans="1:8" ht="12.75" customHeight="1">
      <c r="A452" s="23" t="s">
        <v>106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44182</v>
      </c>
      <c r="B453" s="23"/>
      <c r="C453" s="24">
        <f>ROUND(99.6963201816383,5)</f>
        <v>99.69632</v>
      </c>
      <c r="D453" s="24">
        <f>F453</f>
        <v>98.41619</v>
      </c>
      <c r="E453" s="24">
        <f>F453</f>
        <v>98.41619</v>
      </c>
      <c r="F453" s="24">
        <f>ROUND(98.4161931379338,5)</f>
        <v>98.41619</v>
      </c>
      <c r="G453" s="25"/>
      <c r="H453" s="26"/>
    </row>
    <row r="454" spans="1:8" ht="12.75" customHeight="1">
      <c r="A454" s="23" t="s">
        <v>107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44271</v>
      </c>
      <c r="B455" s="23"/>
      <c r="C455" s="24">
        <f>ROUND(99.6963201816383,5)</f>
        <v>99.69632</v>
      </c>
      <c r="D455" s="24">
        <f>F455</f>
        <v>97.78887</v>
      </c>
      <c r="E455" s="24">
        <f>F455</f>
        <v>97.78887</v>
      </c>
      <c r="F455" s="24">
        <f>ROUND(97.7888709575237,5)</f>
        <v>97.78887</v>
      </c>
      <c r="G455" s="25"/>
      <c r="H455" s="26"/>
    </row>
    <row r="456" spans="1:8" ht="12.75" customHeight="1">
      <c r="A456" s="23" t="s">
        <v>108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44362</v>
      </c>
      <c r="B457" s="23"/>
      <c r="C457" s="24">
        <f>ROUND(99.6963201816383,5)</f>
        <v>99.69632</v>
      </c>
      <c r="D457" s="24">
        <f>F457</f>
        <v>97.12764</v>
      </c>
      <c r="E457" s="24">
        <f>F457</f>
        <v>97.12764</v>
      </c>
      <c r="F457" s="24">
        <f>ROUND(97.1276396315311,5)</f>
        <v>97.12764</v>
      </c>
      <c r="G457" s="25"/>
      <c r="H457" s="26"/>
    </row>
    <row r="458" spans="1:8" ht="12.75" customHeight="1">
      <c r="A458" s="23" t="s">
        <v>109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44460</v>
      </c>
      <c r="B459" s="23"/>
      <c r="C459" s="24">
        <f>ROUND(99.6963201816383,5)</f>
        <v>99.69632</v>
      </c>
      <c r="D459" s="24">
        <f>F459</f>
        <v>97.43316</v>
      </c>
      <c r="E459" s="24">
        <f>F459</f>
        <v>97.43316</v>
      </c>
      <c r="F459" s="24">
        <f>ROUND(97.4331629784839,5)</f>
        <v>97.43316</v>
      </c>
      <c r="G459" s="25"/>
      <c r="H459" s="26"/>
    </row>
    <row r="460" spans="1:8" ht="12.75" customHeight="1">
      <c r="A460" s="23" t="s">
        <v>110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44551</v>
      </c>
      <c r="B461" s="23"/>
      <c r="C461" s="24">
        <f>ROUND(99.6963201816383,5)</f>
        <v>99.69632</v>
      </c>
      <c r="D461" s="24">
        <f>F461</f>
        <v>99.69632</v>
      </c>
      <c r="E461" s="24">
        <f>F461</f>
        <v>99.69632</v>
      </c>
      <c r="F461" s="24">
        <f>ROUND(99.6963201816383,5)</f>
        <v>99.69632</v>
      </c>
      <c r="G461" s="25"/>
      <c r="H461" s="26"/>
    </row>
    <row r="462" spans="1:8" ht="12.75" customHeight="1">
      <c r="A462" s="23" t="s">
        <v>111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46008</v>
      </c>
      <c r="B463" s="23"/>
      <c r="C463" s="24">
        <f>ROUND(100.396231981473,5)</f>
        <v>100.39623</v>
      </c>
      <c r="D463" s="24">
        <f>F463</f>
        <v>98.72499</v>
      </c>
      <c r="E463" s="24">
        <f>F463</f>
        <v>98.72499</v>
      </c>
      <c r="F463" s="24">
        <f>ROUND(98.7249875577028,5)</f>
        <v>98.72499</v>
      </c>
      <c r="G463" s="25"/>
      <c r="H463" s="26"/>
    </row>
    <row r="464" spans="1:8" ht="12.75" customHeight="1">
      <c r="A464" s="23" t="s">
        <v>112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46097</v>
      </c>
      <c r="B465" s="23"/>
      <c r="C465" s="24">
        <f>ROUND(100.396231981473,5)</f>
        <v>100.39623</v>
      </c>
      <c r="D465" s="24">
        <f>F465</f>
        <v>95.83916</v>
      </c>
      <c r="E465" s="24">
        <f>F465</f>
        <v>95.83916</v>
      </c>
      <c r="F465" s="24">
        <f>ROUND(95.8391565724395,5)</f>
        <v>95.83916</v>
      </c>
      <c r="G465" s="25"/>
      <c r="H465" s="26"/>
    </row>
    <row r="466" spans="1:8" ht="12.75" customHeight="1">
      <c r="A466" s="23" t="s">
        <v>113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46188</v>
      </c>
      <c r="B467" s="23"/>
      <c r="C467" s="24">
        <f>ROUND(100.396231981473,5)</f>
        <v>100.39623</v>
      </c>
      <c r="D467" s="24">
        <f>F467</f>
        <v>94.63875</v>
      </c>
      <c r="E467" s="24">
        <f>F467</f>
        <v>94.63875</v>
      </c>
      <c r="F467" s="24">
        <f>ROUND(94.6387519965729,5)</f>
        <v>94.63875</v>
      </c>
      <c r="G467" s="25"/>
      <c r="H467" s="26"/>
    </row>
    <row r="468" spans="1:8" ht="12.75" customHeight="1">
      <c r="A468" s="23" t="s">
        <v>114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46286</v>
      </c>
      <c r="B469" s="23"/>
      <c r="C469" s="24">
        <f>ROUND(100.396231981473,5)</f>
        <v>100.39623</v>
      </c>
      <c r="D469" s="24">
        <f>F469</f>
        <v>96.73921</v>
      </c>
      <c r="E469" s="24">
        <f>F469</f>
        <v>96.73921</v>
      </c>
      <c r="F469" s="24">
        <f>ROUND(96.7392146478014,5)</f>
        <v>96.73921</v>
      </c>
      <c r="G469" s="25"/>
      <c r="H469" s="26"/>
    </row>
    <row r="470" spans="1:8" ht="12.75" customHeight="1">
      <c r="A470" s="23" t="s">
        <v>115</v>
      </c>
      <c r="B470" s="23"/>
      <c r="C470" s="27"/>
      <c r="D470" s="27"/>
      <c r="E470" s="27"/>
      <c r="F470" s="27"/>
      <c r="G470" s="25"/>
      <c r="H470" s="26"/>
    </row>
    <row r="471" spans="1:8" ht="12.75" customHeight="1" thickBot="1">
      <c r="A471" s="31">
        <v>46377</v>
      </c>
      <c r="B471" s="31"/>
      <c r="C471" s="32">
        <f>ROUND(100.396231981473,5)</f>
        <v>100.39623</v>
      </c>
      <c r="D471" s="32">
        <f>F471</f>
        <v>100.39623</v>
      </c>
      <c r="E471" s="32">
        <f>F471</f>
        <v>100.39623</v>
      </c>
      <c r="F471" s="32">
        <f>ROUND(100.396231981473,5)</f>
        <v>100.39623</v>
      </c>
      <c r="G471" s="33"/>
      <c r="H471" s="34"/>
    </row>
  </sheetData>
  <sheetProtection/>
  <mergeCells count="470"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2016-10-17T15:56:53Z</dcterms:modified>
  <cp:category/>
  <cp:version/>
  <cp:contentType/>
  <cp:contentStatus/>
</cp:coreProperties>
</file>