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'Jerry'!$A$1:$H$481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<sst xmlns="http://schemas.openxmlformats.org/spreadsheetml/2006/main" count="116" uniqueCount="116">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</sst>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zoomScaleSheetLayoutView="75" zoomScalePageLayoutView="0" workbookViewId="0" topLeftCell="A1">
      <selection activeCell="M13" sqref="M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42690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ROUND(1.97,5)</f>
        <v>1.97</v>
      </c>
      <c r="D6" s="24">
        <f>F6</f>
        <v>1.97</v>
      </c>
      <c r="E6" s="24">
        <f>F6</f>
        <v>1.97</v>
      </c>
      <c r="F6" s="24">
        <f>ROUND(1.97,5)</f>
        <v>1.97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ROUND(1.98,5)</f>
        <v>1.98</v>
      </c>
      <c r="D8" s="24">
        <f>F8</f>
        <v>1.98</v>
      </c>
      <c r="E8" s="24">
        <f>F8</f>
        <v>1.98</v>
      </c>
      <c r="F8" s="24">
        <f>ROUND(1.98,5)</f>
        <v>1.98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ROUND(10.625,5)</f>
        <v>10.625</v>
      </c>
      <c r="D14" s="24">
        <f>F14</f>
        <v>10.625</v>
      </c>
      <c r="E14" s="24">
        <f>F14</f>
        <v>10.625</v>
      </c>
      <c r="F14" s="24">
        <f>ROUND(10.625,5)</f>
        <v>10.625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ROUND(8.7,5)</f>
        <v>8.7</v>
      </c>
      <c r="D16" s="24">
        <f>F16</f>
        <v>8.7</v>
      </c>
      <c r="E16" s="24">
        <f>F16</f>
        <v>8.7</v>
      </c>
      <c r="F16" s="24">
        <f>ROUND(8.7,5)</f>
        <v>8.7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ROUND(9.025,3)</f>
        <v>9.025</v>
      </c>
      <c r="D18" s="29">
        <f>F18</f>
        <v>9.025</v>
      </c>
      <c r="E18" s="29">
        <f>F18</f>
        <v>9.025</v>
      </c>
      <c r="F18" s="29">
        <f>ROUND(9.025,3)</f>
        <v>9.025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ROUND(1.975,3)</f>
        <v>1.975</v>
      </c>
      <c r="D20" s="29">
        <f>F20</f>
        <v>1.975</v>
      </c>
      <c r="E20" s="29">
        <f>F20</f>
        <v>1.975</v>
      </c>
      <c r="F20" s="29">
        <f>ROUND(1.975,3)</f>
        <v>1.975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ROUND(2.02,3)</f>
        <v>2.02</v>
      </c>
      <c r="D22" s="29">
        <f>F22</f>
        <v>2.02</v>
      </c>
      <c r="E22" s="29">
        <f>F22</f>
        <v>2.02</v>
      </c>
      <c r="F22" s="29">
        <f>ROUND(2.02,3)</f>
        <v>2.02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ROUND(7.74,3)</f>
        <v>7.74</v>
      </c>
      <c r="D24" s="29">
        <f>F24</f>
        <v>7.74</v>
      </c>
      <c r="E24" s="29">
        <f>F24</f>
        <v>7.74</v>
      </c>
      <c r="F24" s="29">
        <f>ROUND(7.74,3)</f>
        <v>7.74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ROUND(7.955,3)</f>
        <v>7.955</v>
      </c>
      <c r="D26" s="29">
        <f>F26</f>
        <v>7.955</v>
      </c>
      <c r="E26" s="29">
        <f>F26</f>
        <v>7.955</v>
      </c>
      <c r="F26" s="29">
        <f>ROUND(7.955,3)</f>
        <v>7.955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ROUND(8.22,3)</f>
        <v>8.22</v>
      </c>
      <c r="D28" s="29">
        <f>F28</f>
        <v>8.22</v>
      </c>
      <c r="E28" s="29">
        <f>F28</f>
        <v>8.22</v>
      </c>
      <c r="F28" s="29">
        <f>ROUND(8.22,3)</f>
        <v>8.22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ROUND(8.42,3)</f>
        <v>8.42</v>
      </c>
      <c r="D30" s="29">
        <f>F30</f>
        <v>8.42</v>
      </c>
      <c r="E30" s="29">
        <f>F30</f>
        <v>8.42</v>
      </c>
      <c r="F30" s="29">
        <f>ROUND(8.42,3)</f>
        <v>8.42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ROUND(9.62,3)</f>
        <v>9.62</v>
      </c>
      <c r="D32" s="29">
        <f>F32</f>
        <v>9.62</v>
      </c>
      <c r="E32" s="29">
        <f>F32</f>
        <v>9.62</v>
      </c>
      <c r="F32" s="29">
        <f>ROUND(9.62,3)</f>
        <v>9.62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ROUND(2.01,3)</f>
        <v>2.01</v>
      </c>
      <c r="D34" s="29">
        <f>F34</f>
        <v>2.01</v>
      </c>
      <c r="E34" s="29">
        <f>F34</f>
        <v>2.01</v>
      </c>
      <c r="F34" s="29">
        <f>ROUND(2.01,3)</f>
        <v>2.01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ROUND(4.9,5)</f>
        <v>4.9</v>
      </c>
      <c r="D36" s="24">
        <f>F36</f>
        <v>4.9</v>
      </c>
      <c r="E36" s="24">
        <f>F36</f>
        <v>4.9</v>
      </c>
      <c r="F36" s="24">
        <f>ROUND(4.9,5)</f>
        <v>4.9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ROUND(2.01,3)</f>
        <v>2.01</v>
      </c>
      <c r="D38" s="29">
        <f>F38</f>
        <v>2.01</v>
      </c>
      <c r="E38" s="29">
        <f>F38</f>
        <v>2.01</v>
      </c>
      <c r="F38" s="29">
        <f>ROUND(2.01,3)</f>
        <v>2.01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ROUND(9.445,3)</f>
        <v>9.445</v>
      </c>
      <c r="D40" s="29">
        <f>F40</f>
        <v>9.445</v>
      </c>
      <c r="E40" s="29">
        <f>F40</f>
        <v>9.445</v>
      </c>
      <c r="F40" s="29">
        <f>ROUND(9.445,3)</f>
        <v>9.445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ROUND(1.97,5)</f>
        <v>1.97</v>
      </c>
      <c r="D42" s="24">
        <f>F42</f>
        <v>128.96617</v>
      </c>
      <c r="E42" s="24">
        <f>F42</f>
        <v>128.96617</v>
      </c>
      <c r="F42" s="24">
        <f>ROUND(128.96617,5)</f>
        <v>128.96617</v>
      </c>
      <c r="G42" s="25"/>
      <c r="H42" s="26"/>
    </row>
    <row r="43" spans="1:8" ht="12.75" customHeight="1">
      <c r="A43" s="23">
        <v>42859</v>
      </c>
      <c r="B43" s="23"/>
      <c r="C43" s="24">
        <f>ROUND(1.97,5)</f>
        <v>1.97</v>
      </c>
      <c r="D43" s="24">
        <f>F43</f>
        <v>131.49096</v>
      </c>
      <c r="E43" s="24">
        <f>F43</f>
        <v>131.49096</v>
      </c>
      <c r="F43" s="24">
        <f>ROUND(131.49096,5)</f>
        <v>131.49096</v>
      </c>
      <c r="G43" s="25"/>
      <c r="H43" s="26"/>
    </row>
    <row r="44" spans="1:8" ht="12.75" customHeight="1">
      <c r="A44" s="23">
        <v>42950</v>
      </c>
      <c r="B44" s="23"/>
      <c r="C44" s="24">
        <f>ROUND(1.97,5)</f>
        <v>1.97</v>
      </c>
      <c r="D44" s="24">
        <f>F44</f>
        <v>132.81334</v>
      </c>
      <c r="E44" s="24">
        <f>F44</f>
        <v>132.81334</v>
      </c>
      <c r="F44" s="24">
        <f>ROUND(132.81334,5)</f>
        <v>132.81334</v>
      </c>
      <c r="G44" s="25"/>
      <c r="H44" s="26"/>
    </row>
    <row r="45" spans="1:8" ht="12.75" customHeight="1">
      <c r="A45" s="23">
        <v>43041</v>
      </c>
      <c r="B45" s="23"/>
      <c r="C45" s="24">
        <f>ROUND(1.97,5)</f>
        <v>1.97</v>
      </c>
      <c r="D45" s="24">
        <f>F45</f>
        <v>135.64379</v>
      </c>
      <c r="E45" s="24">
        <f>F45</f>
        <v>135.64379</v>
      </c>
      <c r="F45" s="24">
        <f>ROUND(135.64379,5)</f>
        <v>135.64379</v>
      </c>
      <c r="G45" s="25"/>
      <c r="H45" s="26"/>
    </row>
    <row r="46" spans="1:8" ht="12.75" customHeight="1">
      <c r="A46" s="23">
        <v>43132</v>
      </c>
      <c r="B46" s="23"/>
      <c r="C46" s="24">
        <f>ROUND(1.97,5)</f>
        <v>1.97</v>
      </c>
      <c r="D46" s="24">
        <f>F46</f>
        <v>138.27241</v>
      </c>
      <c r="E46" s="24">
        <f>F46</f>
        <v>138.27241</v>
      </c>
      <c r="F46" s="24">
        <f>ROUND(138.27241,5)</f>
        <v>138.27241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ROUND(9.425,5)</f>
        <v>9.425</v>
      </c>
      <c r="D48" s="24">
        <f>F48</f>
        <v>9.47253</v>
      </c>
      <c r="E48" s="24">
        <f>F48</f>
        <v>9.47253</v>
      </c>
      <c r="F48" s="24">
        <f>ROUND(9.47253,5)</f>
        <v>9.47253</v>
      </c>
      <c r="G48" s="25"/>
      <c r="H48" s="26"/>
    </row>
    <row r="49" spans="1:8" ht="12.75" customHeight="1">
      <c r="A49" s="23">
        <v>42859</v>
      </c>
      <c r="B49" s="23"/>
      <c r="C49" s="24">
        <f>ROUND(9.425,5)</f>
        <v>9.425</v>
      </c>
      <c r="D49" s="24">
        <f>F49</f>
        <v>9.52578</v>
      </c>
      <c r="E49" s="24">
        <f>F49</f>
        <v>9.52578</v>
      </c>
      <c r="F49" s="24">
        <f>ROUND(9.52578,5)</f>
        <v>9.52578</v>
      </c>
      <c r="G49" s="25"/>
      <c r="H49" s="26"/>
    </row>
    <row r="50" spans="1:8" ht="12.75" customHeight="1">
      <c r="A50" s="23">
        <v>42950</v>
      </c>
      <c r="B50" s="23"/>
      <c r="C50" s="24">
        <f>ROUND(9.425,5)</f>
        <v>9.425</v>
      </c>
      <c r="D50" s="24">
        <f>F50</f>
        <v>9.5736</v>
      </c>
      <c r="E50" s="24">
        <f>F50</f>
        <v>9.5736</v>
      </c>
      <c r="F50" s="24">
        <f>ROUND(9.5736,5)</f>
        <v>9.5736</v>
      </c>
      <c r="G50" s="25"/>
      <c r="H50" s="26"/>
    </row>
    <row r="51" spans="1:8" ht="12.75" customHeight="1">
      <c r="A51" s="23">
        <v>43041</v>
      </c>
      <c r="B51" s="23"/>
      <c r="C51" s="24">
        <f>ROUND(9.425,5)</f>
        <v>9.425</v>
      </c>
      <c r="D51" s="24">
        <f>F51</f>
        <v>9.60219</v>
      </c>
      <c r="E51" s="24">
        <f>F51</f>
        <v>9.60219</v>
      </c>
      <c r="F51" s="24">
        <f>ROUND(9.60219,5)</f>
        <v>9.60219</v>
      </c>
      <c r="G51" s="25"/>
      <c r="H51" s="26"/>
    </row>
    <row r="52" spans="1:8" ht="12.75" customHeight="1">
      <c r="A52" s="23">
        <v>43132</v>
      </c>
      <c r="B52" s="23"/>
      <c r="C52" s="24">
        <f>ROUND(9.425,5)</f>
        <v>9.425</v>
      </c>
      <c r="D52" s="24">
        <f>F52</f>
        <v>9.65504</v>
      </c>
      <c r="E52" s="24">
        <f>F52</f>
        <v>9.65504</v>
      </c>
      <c r="F52" s="24">
        <f>ROUND(9.65504,5)</f>
        <v>9.65504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ROUND(9.545,5)</f>
        <v>9.545</v>
      </c>
      <c r="D54" s="24">
        <f>F54</f>
        <v>9.59461</v>
      </c>
      <c r="E54" s="24">
        <f>F54</f>
        <v>9.59461</v>
      </c>
      <c r="F54" s="24">
        <f>ROUND(9.59461,5)</f>
        <v>9.59461</v>
      </c>
      <c r="G54" s="25"/>
      <c r="H54" s="26"/>
    </row>
    <row r="55" spans="1:8" ht="12.75" customHeight="1">
      <c r="A55" s="23">
        <v>42859</v>
      </c>
      <c r="B55" s="23"/>
      <c r="C55" s="24">
        <f>ROUND(9.545,5)</f>
        <v>9.545</v>
      </c>
      <c r="D55" s="24">
        <f>F55</f>
        <v>9.6465</v>
      </c>
      <c r="E55" s="24">
        <f>F55</f>
        <v>9.6465</v>
      </c>
      <c r="F55" s="24">
        <f>ROUND(9.6465,5)</f>
        <v>9.6465</v>
      </c>
      <c r="G55" s="25"/>
      <c r="H55" s="26"/>
    </row>
    <row r="56" spans="1:8" ht="12.75" customHeight="1">
      <c r="A56" s="23">
        <v>42950</v>
      </c>
      <c r="B56" s="23"/>
      <c r="C56" s="24">
        <f>ROUND(9.545,5)</f>
        <v>9.545</v>
      </c>
      <c r="D56" s="24">
        <f>F56</f>
        <v>9.69144</v>
      </c>
      <c r="E56" s="24">
        <f>F56</f>
        <v>9.69144</v>
      </c>
      <c r="F56" s="24">
        <f>ROUND(9.69144,5)</f>
        <v>9.69144</v>
      </c>
      <c r="G56" s="25"/>
      <c r="H56" s="26"/>
    </row>
    <row r="57" spans="1:8" ht="12.75" customHeight="1">
      <c r="A57" s="23">
        <v>43041</v>
      </c>
      <c r="B57" s="23"/>
      <c r="C57" s="24">
        <f>ROUND(9.545,5)</f>
        <v>9.545</v>
      </c>
      <c r="D57" s="24">
        <f>F57</f>
        <v>9.72454</v>
      </c>
      <c r="E57" s="24">
        <f>F57</f>
        <v>9.72454</v>
      </c>
      <c r="F57" s="24">
        <f>ROUND(9.72454,5)</f>
        <v>9.72454</v>
      </c>
      <c r="G57" s="25"/>
      <c r="H57" s="26"/>
    </row>
    <row r="58" spans="1:8" ht="12.75" customHeight="1">
      <c r="A58" s="23">
        <v>43132</v>
      </c>
      <c r="B58" s="23"/>
      <c r="C58" s="24">
        <f>ROUND(9.545,5)</f>
        <v>9.545</v>
      </c>
      <c r="D58" s="24">
        <f>F58</f>
        <v>9.78013</v>
      </c>
      <c r="E58" s="24">
        <f>F58</f>
        <v>9.78013</v>
      </c>
      <c r="F58" s="24">
        <f>ROUND(9.78013,5)</f>
        <v>9.78013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ROUND(106.19659,5)</f>
        <v>106.19659</v>
      </c>
      <c r="D60" s="24">
        <f>F60</f>
        <v>107.92162</v>
      </c>
      <c r="E60" s="24">
        <f>F60</f>
        <v>107.92162</v>
      </c>
      <c r="F60" s="24">
        <f>ROUND(107.92162,5)</f>
        <v>107.92162</v>
      </c>
      <c r="G60" s="25"/>
      <c r="H60" s="26"/>
    </row>
    <row r="61" spans="1:8" ht="12.75" customHeight="1">
      <c r="A61" s="23">
        <v>42859</v>
      </c>
      <c r="B61" s="23"/>
      <c r="C61" s="24">
        <f>ROUND(106.19659,5)</f>
        <v>106.19659</v>
      </c>
      <c r="D61" s="24">
        <f>F61</f>
        <v>108.99517</v>
      </c>
      <c r="E61" s="24">
        <f>F61</f>
        <v>108.99517</v>
      </c>
      <c r="F61" s="24">
        <f>ROUND(108.99517,5)</f>
        <v>108.99517</v>
      </c>
      <c r="G61" s="25"/>
      <c r="H61" s="26"/>
    </row>
    <row r="62" spans="1:8" ht="12.75" customHeight="1">
      <c r="A62" s="23">
        <v>42950</v>
      </c>
      <c r="B62" s="23"/>
      <c r="C62" s="24">
        <f>ROUND(106.19659,5)</f>
        <v>106.19659</v>
      </c>
      <c r="D62" s="24">
        <f>F62</f>
        <v>111.19593</v>
      </c>
      <c r="E62" s="24">
        <f>F62</f>
        <v>111.19593</v>
      </c>
      <c r="F62" s="24">
        <f>ROUND(111.19593,5)</f>
        <v>111.19593</v>
      </c>
      <c r="G62" s="25"/>
      <c r="H62" s="26"/>
    </row>
    <row r="63" spans="1:8" ht="12.75" customHeight="1">
      <c r="A63" s="23">
        <v>43041</v>
      </c>
      <c r="B63" s="23"/>
      <c r="C63" s="24">
        <f>ROUND(106.19659,5)</f>
        <v>106.19659</v>
      </c>
      <c r="D63" s="24">
        <f>F63</f>
        <v>112.48356</v>
      </c>
      <c r="E63" s="24">
        <f>F63</f>
        <v>112.48356</v>
      </c>
      <c r="F63" s="24">
        <f>ROUND(112.48356,5)</f>
        <v>112.48356</v>
      </c>
      <c r="G63" s="25"/>
      <c r="H63" s="26"/>
    </row>
    <row r="64" spans="1:8" ht="12.75" customHeight="1">
      <c r="A64" s="23">
        <v>43132</v>
      </c>
      <c r="B64" s="23"/>
      <c r="C64" s="24">
        <f>ROUND(106.19659,5)</f>
        <v>106.19659</v>
      </c>
      <c r="D64" s="24">
        <f>F64</f>
        <v>114.66318</v>
      </c>
      <c r="E64" s="24">
        <f>F64</f>
        <v>114.66318</v>
      </c>
      <c r="F64" s="24">
        <f>ROUND(114.66318,5)</f>
        <v>114.66318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ROUND(9.74,5)</f>
        <v>9.74</v>
      </c>
      <c r="D66" s="24">
        <f>F66</f>
        <v>9.78823</v>
      </c>
      <c r="E66" s="24">
        <f>F66</f>
        <v>9.78823</v>
      </c>
      <c r="F66" s="24">
        <f>ROUND(9.78823,5)</f>
        <v>9.78823</v>
      </c>
      <c r="G66" s="25"/>
      <c r="H66" s="26"/>
    </row>
    <row r="67" spans="1:8" ht="12.75" customHeight="1">
      <c r="A67" s="23">
        <v>42859</v>
      </c>
      <c r="B67" s="23"/>
      <c r="C67" s="24">
        <f>ROUND(9.74,5)</f>
        <v>9.74</v>
      </c>
      <c r="D67" s="24">
        <f>F67</f>
        <v>9.84238</v>
      </c>
      <c r="E67" s="24">
        <f>F67</f>
        <v>9.84238</v>
      </c>
      <c r="F67" s="24">
        <f>ROUND(9.84238,5)</f>
        <v>9.84238</v>
      </c>
      <c r="G67" s="25"/>
      <c r="H67" s="26"/>
    </row>
    <row r="68" spans="1:8" ht="12.75" customHeight="1">
      <c r="A68" s="23">
        <v>42950</v>
      </c>
      <c r="B68" s="23"/>
      <c r="C68" s="24">
        <f>ROUND(9.74,5)</f>
        <v>9.74</v>
      </c>
      <c r="D68" s="24">
        <f>F68</f>
        <v>9.89197</v>
      </c>
      <c r="E68" s="24">
        <f>F68</f>
        <v>9.89197</v>
      </c>
      <c r="F68" s="24">
        <f>ROUND(9.89197,5)</f>
        <v>9.89197</v>
      </c>
      <c r="G68" s="25"/>
      <c r="H68" s="26"/>
    </row>
    <row r="69" spans="1:8" ht="12.75" customHeight="1">
      <c r="A69" s="23">
        <v>43041</v>
      </c>
      <c r="B69" s="23"/>
      <c r="C69" s="24">
        <f>ROUND(9.74,5)</f>
        <v>9.74</v>
      </c>
      <c r="D69" s="24">
        <f>F69</f>
        <v>9.92484</v>
      </c>
      <c r="E69" s="24">
        <f>F69</f>
        <v>9.92484</v>
      </c>
      <c r="F69" s="24">
        <f>ROUND(9.92484,5)</f>
        <v>9.92484</v>
      </c>
      <c r="G69" s="25"/>
      <c r="H69" s="26"/>
    </row>
    <row r="70" spans="1:8" ht="12.75" customHeight="1">
      <c r="A70" s="23">
        <v>43132</v>
      </c>
      <c r="B70" s="23"/>
      <c r="C70" s="24">
        <f>ROUND(9.74,5)</f>
        <v>9.74</v>
      </c>
      <c r="D70" s="24">
        <f>F70</f>
        <v>9.9784</v>
      </c>
      <c r="E70" s="24">
        <f>F70</f>
        <v>9.9784</v>
      </c>
      <c r="F70" s="24">
        <f>ROUND(9.9784,5)</f>
        <v>9.9784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ROUND(1.98,5)</f>
        <v>1.98</v>
      </c>
      <c r="D72" s="24">
        <f>F72</f>
        <v>134.62539</v>
      </c>
      <c r="E72" s="24">
        <f>F72</f>
        <v>134.62539</v>
      </c>
      <c r="F72" s="24">
        <f>ROUND(134.62539,5)</f>
        <v>134.62539</v>
      </c>
      <c r="G72" s="25"/>
      <c r="H72" s="26"/>
    </row>
    <row r="73" spans="1:8" ht="12.75" customHeight="1">
      <c r="A73" s="23">
        <v>42859</v>
      </c>
      <c r="B73" s="23"/>
      <c r="C73" s="24">
        <f>ROUND(1.98,5)</f>
        <v>1.98</v>
      </c>
      <c r="D73" s="24">
        <f>F73</f>
        <v>137.26097</v>
      </c>
      <c r="E73" s="24">
        <f>F73</f>
        <v>137.26097</v>
      </c>
      <c r="F73" s="24">
        <f>ROUND(137.26097,5)</f>
        <v>137.26097</v>
      </c>
      <c r="G73" s="25"/>
      <c r="H73" s="26"/>
    </row>
    <row r="74" spans="1:8" ht="12.75" customHeight="1">
      <c r="A74" s="23">
        <v>42950</v>
      </c>
      <c r="B74" s="23"/>
      <c r="C74" s="24">
        <f>ROUND(1.98,5)</f>
        <v>1.98</v>
      </c>
      <c r="D74" s="24">
        <f>F74</f>
        <v>138.53338</v>
      </c>
      <c r="E74" s="24">
        <f>F74</f>
        <v>138.53338</v>
      </c>
      <c r="F74" s="24">
        <f>ROUND(138.53338,5)</f>
        <v>138.53338</v>
      </c>
      <c r="G74" s="25"/>
      <c r="H74" s="26"/>
    </row>
    <row r="75" spans="1:8" ht="12.75" customHeight="1">
      <c r="A75" s="23">
        <v>43041</v>
      </c>
      <c r="B75" s="23"/>
      <c r="C75" s="24">
        <f>ROUND(1.98,5)</f>
        <v>1.98</v>
      </c>
      <c r="D75" s="24">
        <f>F75</f>
        <v>141.48582</v>
      </c>
      <c r="E75" s="24">
        <f>F75</f>
        <v>141.48582</v>
      </c>
      <c r="F75" s="24">
        <f>ROUND(141.48582,5)</f>
        <v>141.48582</v>
      </c>
      <c r="G75" s="25"/>
      <c r="H75" s="26"/>
    </row>
    <row r="76" spans="1:8" ht="12.75" customHeight="1">
      <c r="A76" s="23">
        <v>43132</v>
      </c>
      <c r="B76" s="23"/>
      <c r="C76" s="24">
        <f>ROUND(1.98,5)</f>
        <v>1.98</v>
      </c>
      <c r="D76" s="24">
        <f>F76</f>
        <v>144.22753</v>
      </c>
      <c r="E76" s="24">
        <f>F76</f>
        <v>144.22753</v>
      </c>
      <c r="F76" s="24">
        <f>ROUND(144.22753,5)</f>
        <v>144.22753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ROUND(9.765,5)</f>
        <v>9.765</v>
      </c>
      <c r="D78" s="24">
        <f>F78</f>
        <v>9.81246</v>
      </c>
      <c r="E78" s="24">
        <f>F78</f>
        <v>9.81246</v>
      </c>
      <c r="F78" s="24">
        <f>ROUND(9.81246,5)</f>
        <v>9.81246</v>
      </c>
      <c r="G78" s="25"/>
      <c r="H78" s="26"/>
    </row>
    <row r="79" spans="1:8" ht="12.75" customHeight="1">
      <c r="A79" s="23">
        <v>42859</v>
      </c>
      <c r="B79" s="23"/>
      <c r="C79" s="24">
        <f>ROUND(9.765,5)</f>
        <v>9.765</v>
      </c>
      <c r="D79" s="24">
        <f>F79</f>
        <v>9.86569</v>
      </c>
      <c r="E79" s="24">
        <f>F79</f>
        <v>9.86569</v>
      </c>
      <c r="F79" s="24">
        <f>ROUND(9.86569,5)</f>
        <v>9.86569</v>
      </c>
      <c r="G79" s="25"/>
      <c r="H79" s="26"/>
    </row>
    <row r="80" spans="1:8" ht="12.75" customHeight="1">
      <c r="A80" s="23">
        <v>42950</v>
      </c>
      <c r="B80" s="23"/>
      <c r="C80" s="24">
        <f>ROUND(9.765,5)</f>
        <v>9.765</v>
      </c>
      <c r="D80" s="24">
        <f>F80</f>
        <v>9.91447</v>
      </c>
      <c r="E80" s="24">
        <f>F80</f>
        <v>9.91447</v>
      </c>
      <c r="F80" s="24">
        <f>ROUND(9.91447,5)</f>
        <v>9.91447</v>
      </c>
      <c r="G80" s="25"/>
      <c r="H80" s="26"/>
    </row>
    <row r="81" spans="1:8" ht="12.75" customHeight="1">
      <c r="A81" s="23">
        <v>43041</v>
      </c>
      <c r="B81" s="23"/>
      <c r="C81" s="24">
        <f>ROUND(9.765,5)</f>
        <v>9.765</v>
      </c>
      <c r="D81" s="24">
        <f>F81</f>
        <v>9.94693</v>
      </c>
      <c r="E81" s="24">
        <f>F81</f>
        <v>9.94693</v>
      </c>
      <c r="F81" s="24">
        <f>ROUND(9.94693,5)</f>
        <v>9.94693</v>
      </c>
      <c r="G81" s="25"/>
      <c r="H81" s="26"/>
    </row>
    <row r="82" spans="1:8" ht="12.75" customHeight="1">
      <c r="A82" s="23">
        <v>43132</v>
      </c>
      <c r="B82" s="23"/>
      <c r="C82" s="24">
        <f>ROUND(9.765,5)</f>
        <v>9.765</v>
      </c>
      <c r="D82" s="24">
        <f>F82</f>
        <v>9.99943</v>
      </c>
      <c r="E82" s="24">
        <f>F82</f>
        <v>9.99943</v>
      </c>
      <c r="F82" s="24">
        <f>ROUND(9.99943,5)</f>
        <v>9.99943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ROUND(9.77,5)</f>
        <v>9.77</v>
      </c>
      <c r="D84" s="24">
        <f>F84</f>
        <v>9.8157</v>
      </c>
      <c r="E84" s="24">
        <f>F84</f>
        <v>9.8157</v>
      </c>
      <c r="F84" s="24">
        <f>ROUND(9.8157,5)</f>
        <v>9.8157</v>
      </c>
      <c r="G84" s="25"/>
      <c r="H84" s="26"/>
    </row>
    <row r="85" spans="1:8" ht="12.75" customHeight="1">
      <c r="A85" s="23">
        <v>42859</v>
      </c>
      <c r="B85" s="23"/>
      <c r="C85" s="24">
        <f>ROUND(9.77,5)</f>
        <v>9.77</v>
      </c>
      <c r="D85" s="24">
        <f>F85</f>
        <v>9.86686</v>
      </c>
      <c r="E85" s="24">
        <f>F85</f>
        <v>9.86686</v>
      </c>
      <c r="F85" s="24">
        <f>ROUND(9.86686,5)</f>
        <v>9.86686</v>
      </c>
      <c r="G85" s="25"/>
      <c r="H85" s="26"/>
    </row>
    <row r="86" spans="1:8" ht="12.75" customHeight="1">
      <c r="A86" s="23">
        <v>42950</v>
      </c>
      <c r="B86" s="23"/>
      <c r="C86" s="24">
        <f>ROUND(9.77,5)</f>
        <v>9.77</v>
      </c>
      <c r="D86" s="24">
        <f>F86</f>
        <v>9.91367</v>
      </c>
      <c r="E86" s="24">
        <f>F86</f>
        <v>9.91367</v>
      </c>
      <c r="F86" s="24">
        <f>ROUND(9.91367,5)</f>
        <v>9.91367</v>
      </c>
      <c r="G86" s="25"/>
      <c r="H86" s="26"/>
    </row>
    <row r="87" spans="1:8" ht="12.75" customHeight="1">
      <c r="A87" s="23">
        <v>43041</v>
      </c>
      <c r="B87" s="23"/>
      <c r="C87" s="24">
        <f>ROUND(9.77,5)</f>
        <v>9.77</v>
      </c>
      <c r="D87" s="24">
        <f>F87</f>
        <v>9.94475</v>
      </c>
      <c r="E87" s="24">
        <f>F87</f>
        <v>9.94475</v>
      </c>
      <c r="F87" s="24">
        <f>ROUND(9.94475,5)</f>
        <v>9.94475</v>
      </c>
      <c r="G87" s="25"/>
      <c r="H87" s="26"/>
    </row>
    <row r="88" spans="1:8" ht="12.75" customHeight="1">
      <c r="A88" s="23">
        <v>43132</v>
      </c>
      <c r="B88" s="23"/>
      <c r="C88" s="24">
        <f>ROUND(9.77,5)</f>
        <v>9.77</v>
      </c>
      <c r="D88" s="24">
        <f>F88</f>
        <v>9.99495</v>
      </c>
      <c r="E88" s="24">
        <f>F88</f>
        <v>9.99495</v>
      </c>
      <c r="F88" s="24">
        <f>ROUND(9.99495,5)</f>
        <v>9.99495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ROUND(132.62344,5)</f>
        <v>132.62344</v>
      </c>
      <c r="D90" s="24">
        <f>F90</f>
        <v>134.77783</v>
      </c>
      <c r="E90" s="24">
        <f>F90</f>
        <v>134.77783</v>
      </c>
      <c r="F90" s="24">
        <f>ROUND(134.77783,5)</f>
        <v>134.77783</v>
      </c>
      <c r="G90" s="25"/>
      <c r="H90" s="26"/>
    </row>
    <row r="91" spans="1:8" ht="12.75" customHeight="1">
      <c r="A91" s="23">
        <v>42859</v>
      </c>
      <c r="B91" s="23"/>
      <c r="C91" s="24">
        <f>ROUND(132.62344,5)</f>
        <v>132.62344</v>
      </c>
      <c r="D91" s="24">
        <f>F91</f>
        <v>135.88812</v>
      </c>
      <c r="E91" s="24">
        <f>F91</f>
        <v>135.88812</v>
      </c>
      <c r="F91" s="24">
        <f>ROUND(135.88812,5)</f>
        <v>135.88812</v>
      </c>
      <c r="G91" s="25"/>
      <c r="H91" s="26"/>
    </row>
    <row r="92" spans="1:8" ht="12.75" customHeight="1">
      <c r="A92" s="23">
        <v>42950</v>
      </c>
      <c r="B92" s="23"/>
      <c r="C92" s="24">
        <f>ROUND(132.62344,5)</f>
        <v>132.62344</v>
      </c>
      <c r="D92" s="24">
        <f>F92</f>
        <v>138.63198</v>
      </c>
      <c r="E92" s="24">
        <f>F92</f>
        <v>138.63198</v>
      </c>
      <c r="F92" s="24">
        <f>ROUND(138.63198,5)</f>
        <v>138.63198</v>
      </c>
      <c r="G92" s="25"/>
      <c r="H92" s="26"/>
    </row>
    <row r="93" spans="1:8" ht="12.75" customHeight="1">
      <c r="A93" s="23">
        <v>43041</v>
      </c>
      <c r="B93" s="23"/>
      <c r="C93" s="24">
        <f>ROUND(132.62344,5)</f>
        <v>132.62344</v>
      </c>
      <c r="D93" s="24">
        <f>F93</f>
        <v>139.99341</v>
      </c>
      <c r="E93" s="24">
        <f>F93</f>
        <v>139.99341</v>
      </c>
      <c r="F93" s="24">
        <f>ROUND(139.99341,5)</f>
        <v>139.99341</v>
      </c>
      <c r="G93" s="25"/>
      <c r="H93" s="26"/>
    </row>
    <row r="94" spans="1:8" ht="12.75" customHeight="1">
      <c r="A94" s="23">
        <v>43132</v>
      </c>
      <c r="B94" s="23"/>
      <c r="C94" s="24">
        <f>ROUND(132.62344,5)</f>
        <v>132.62344</v>
      </c>
      <c r="D94" s="24">
        <f>F94</f>
        <v>142.70539</v>
      </c>
      <c r="E94" s="24">
        <f>F94</f>
        <v>142.70539</v>
      </c>
      <c r="F94" s="24">
        <f>ROUND(142.70539,5)</f>
        <v>142.70539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ROUND(2.02,5)</f>
        <v>2.02</v>
      </c>
      <c r="D96" s="24">
        <f>F96</f>
        <v>143.91734</v>
      </c>
      <c r="E96" s="24">
        <f>F96</f>
        <v>143.91734</v>
      </c>
      <c r="F96" s="24">
        <f>ROUND(143.91734,5)</f>
        <v>143.91734</v>
      </c>
      <c r="G96" s="25"/>
      <c r="H96" s="26"/>
    </row>
    <row r="97" spans="1:8" ht="12.75" customHeight="1">
      <c r="A97" s="23">
        <v>42859</v>
      </c>
      <c r="B97" s="23"/>
      <c r="C97" s="24">
        <f>ROUND(2.02,5)</f>
        <v>2.02</v>
      </c>
      <c r="D97" s="24">
        <f>F97</f>
        <v>146.73492</v>
      </c>
      <c r="E97" s="24">
        <f>F97</f>
        <v>146.73492</v>
      </c>
      <c r="F97" s="24">
        <f>ROUND(146.73492,5)</f>
        <v>146.73492</v>
      </c>
      <c r="G97" s="25"/>
      <c r="H97" s="26"/>
    </row>
    <row r="98" spans="1:8" ht="12.75" customHeight="1">
      <c r="A98" s="23">
        <v>42950</v>
      </c>
      <c r="B98" s="23"/>
      <c r="C98" s="24">
        <f>ROUND(2.02,5)</f>
        <v>2.02</v>
      </c>
      <c r="D98" s="24">
        <f>F98</f>
        <v>148.0359</v>
      </c>
      <c r="E98" s="24">
        <f>F98</f>
        <v>148.0359</v>
      </c>
      <c r="F98" s="24">
        <f>ROUND(148.0359,5)</f>
        <v>148.0359</v>
      </c>
      <c r="G98" s="25"/>
      <c r="H98" s="26"/>
    </row>
    <row r="99" spans="1:8" ht="12.75" customHeight="1">
      <c r="A99" s="23">
        <v>43041</v>
      </c>
      <c r="B99" s="23"/>
      <c r="C99" s="24">
        <f>ROUND(2.02,5)</f>
        <v>2.02</v>
      </c>
      <c r="D99" s="24">
        <f>F99</f>
        <v>151.19052</v>
      </c>
      <c r="E99" s="24">
        <f>F99</f>
        <v>151.19052</v>
      </c>
      <c r="F99" s="24">
        <f>ROUND(151.19052,5)</f>
        <v>151.19052</v>
      </c>
      <c r="G99" s="25"/>
      <c r="H99" s="26"/>
    </row>
    <row r="100" spans="1:8" ht="12.75" customHeight="1">
      <c r="A100" s="23">
        <v>43132</v>
      </c>
      <c r="B100" s="23"/>
      <c r="C100" s="24">
        <f>ROUND(2.02,5)</f>
        <v>2.02</v>
      </c>
      <c r="D100" s="24">
        <f>F100</f>
        <v>154.1206</v>
      </c>
      <c r="E100" s="24">
        <f>F100</f>
        <v>154.1206</v>
      </c>
      <c r="F100" s="24">
        <f>ROUND(154.1206,5)</f>
        <v>154.1206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ROUND(2.68,5)</f>
        <v>2.68</v>
      </c>
      <c r="D102" s="24">
        <f>F102</f>
        <v>129.83269</v>
      </c>
      <c r="E102" s="24">
        <f>F102</f>
        <v>129.83269</v>
      </c>
      <c r="F102" s="24">
        <f>ROUND(129.83269,5)</f>
        <v>129.83269</v>
      </c>
      <c r="G102" s="25"/>
      <c r="H102" s="26"/>
    </row>
    <row r="103" spans="1:8" ht="12.75" customHeight="1">
      <c r="A103" s="23">
        <v>42859</v>
      </c>
      <c r="B103" s="23"/>
      <c r="C103" s="24">
        <f>ROUND(2.68,5)</f>
        <v>2.68</v>
      </c>
      <c r="D103" s="24">
        <f>F103</f>
        <v>130.69247</v>
      </c>
      <c r="E103" s="24">
        <f>F103</f>
        <v>130.69247</v>
      </c>
      <c r="F103" s="24">
        <f>ROUND(130.69247,5)</f>
        <v>130.69247</v>
      </c>
      <c r="G103" s="25"/>
      <c r="H103" s="26"/>
    </row>
    <row r="104" spans="1:8" ht="12.75" customHeight="1">
      <c r="A104" s="23">
        <v>42950</v>
      </c>
      <c r="B104" s="23"/>
      <c r="C104" s="24">
        <f>ROUND(2.68,5)</f>
        <v>2.68</v>
      </c>
      <c r="D104" s="24">
        <f>F104</f>
        <v>133.33136</v>
      </c>
      <c r="E104" s="24">
        <f>F104</f>
        <v>133.33136</v>
      </c>
      <c r="F104" s="24">
        <f>ROUND(133.33136,5)</f>
        <v>133.33136</v>
      </c>
      <c r="G104" s="25"/>
      <c r="H104" s="26"/>
    </row>
    <row r="105" spans="1:8" ht="12.75" customHeight="1">
      <c r="A105" s="23">
        <v>43041</v>
      </c>
      <c r="B105" s="23"/>
      <c r="C105" s="24">
        <f>ROUND(2.68,5)</f>
        <v>2.68</v>
      </c>
      <c r="D105" s="24">
        <f>F105</f>
        <v>136.17247</v>
      </c>
      <c r="E105" s="24">
        <f>F105</f>
        <v>136.17247</v>
      </c>
      <c r="F105" s="24">
        <f>ROUND(136.17247,5)</f>
        <v>136.17247</v>
      </c>
      <c r="G105" s="25"/>
      <c r="H105" s="26"/>
    </row>
    <row r="106" spans="1:8" ht="12.75" customHeight="1">
      <c r="A106" s="23">
        <v>43132</v>
      </c>
      <c r="B106" s="23"/>
      <c r="C106" s="24">
        <f>ROUND(2.68,5)</f>
        <v>2.68</v>
      </c>
      <c r="D106" s="24">
        <f>F106</f>
        <v>138.81191</v>
      </c>
      <c r="E106" s="24">
        <f>F106</f>
        <v>138.81191</v>
      </c>
      <c r="F106" s="24">
        <f>ROUND(138.81191,5)</f>
        <v>138.81191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ROUND(10.625,5)</f>
        <v>10.625</v>
      </c>
      <c r="D108" s="24">
        <f>F108</f>
        <v>10.70349</v>
      </c>
      <c r="E108" s="24">
        <f>F108</f>
        <v>10.70349</v>
      </c>
      <c r="F108" s="24">
        <f>ROUND(10.70349,5)</f>
        <v>10.70349</v>
      </c>
      <c r="G108" s="25"/>
      <c r="H108" s="26"/>
    </row>
    <row r="109" spans="1:8" ht="12.75" customHeight="1">
      <c r="A109" s="23">
        <v>42859</v>
      </c>
      <c r="B109" s="23"/>
      <c r="C109" s="24">
        <f>ROUND(10.625,5)</f>
        <v>10.625</v>
      </c>
      <c r="D109" s="24">
        <f>F109</f>
        <v>10.78713</v>
      </c>
      <c r="E109" s="24">
        <f>F109</f>
        <v>10.78713</v>
      </c>
      <c r="F109" s="24">
        <f>ROUND(10.78713,5)</f>
        <v>10.78713</v>
      </c>
      <c r="G109" s="25"/>
      <c r="H109" s="26"/>
    </row>
    <row r="110" spans="1:8" ht="12.75" customHeight="1">
      <c r="A110" s="23">
        <v>42950</v>
      </c>
      <c r="B110" s="23"/>
      <c r="C110" s="24">
        <f>ROUND(10.625,5)</f>
        <v>10.625</v>
      </c>
      <c r="D110" s="24">
        <f>F110</f>
        <v>10.86439</v>
      </c>
      <c r="E110" s="24">
        <f>F110</f>
        <v>10.86439</v>
      </c>
      <c r="F110" s="24">
        <f>ROUND(10.86439,5)</f>
        <v>10.86439</v>
      </c>
      <c r="G110" s="25"/>
      <c r="H110" s="26"/>
    </row>
    <row r="111" spans="1:8" ht="12.75" customHeight="1">
      <c r="A111" s="23">
        <v>43041</v>
      </c>
      <c r="B111" s="23"/>
      <c r="C111" s="24">
        <f>ROUND(10.625,5)</f>
        <v>10.625</v>
      </c>
      <c r="D111" s="24">
        <f>F111</f>
        <v>10.93317</v>
      </c>
      <c r="E111" s="24">
        <f>F111</f>
        <v>10.93317</v>
      </c>
      <c r="F111" s="24">
        <f>ROUND(10.93317,5)</f>
        <v>10.93317</v>
      </c>
      <c r="G111" s="25"/>
      <c r="H111" s="26"/>
    </row>
    <row r="112" spans="1:8" ht="12.75" customHeight="1">
      <c r="A112" s="23">
        <v>43132</v>
      </c>
      <c r="B112" s="23"/>
      <c r="C112" s="24">
        <f>ROUND(10.625,5)</f>
        <v>10.625</v>
      </c>
      <c r="D112" s="24">
        <f>F112</f>
        <v>11.02756</v>
      </c>
      <c r="E112" s="24">
        <f>F112</f>
        <v>11.02756</v>
      </c>
      <c r="F112" s="24">
        <f>ROUND(11.02756,5)</f>
        <v>11.02756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ROUND(10.745,5)</f>
        <v>10.745</v>
      </c>
      <c r="D114" s="24">
        <f>F114</f>
        <v>10.81864</v>
      </c>
      <c r="E114" s="24">
        <f>F114</f>
        <v>10.81864</v>
      </c>
      <c r="F114" s="24">
        <f>ROUND(10.81864,5)</f>
        <v>10.81864</v>
      </c>
      <c r="G114" s="25"/>
      <c r="H114" s="26"/>
    </row>
    <row r="115" spans="1:8" ht="12.75" customHeight="1">
      <c r="A115" s="23">
        <v>42859</v>
      </c>
      <c r="B115" s="23"/>
      <c r="C115" s="24">
        <f>ROUND(10.745,5)</f>
        <v>10.745</v>
      </c>
      <c r="D115" s="24">
        <f>F115</f>
        <v>10.90157</v>
      </c>
      <c r="E115" s="24">
        <f>F115</f>
        <v>10.90157</v>
      </c>
      <c r="F115" s="24">
        <f>ROUND(10.90157,5)</f>
        <v>10.90157</v>
      </c>
      <c r="G115" s="25"/>
      <c r="H115" s="26"/>
    </row>
    <row r="116" spans="1:8" ht="12.75" customHeight="1">
      <c r="A116" s="23">
        <v>42950</v>
      </c>
      <c r="B116" s="23"/>
      <c r="C116" s="24">
        <f>ROUND(10.745,5)</f>
        <v>10.745</v>
      </c>
      <c r="D116" s="24">
        <f>F116</f>
        <v>10.97718</v>
      </c>
      <c r="E116" s="24">
        <f>F116</f>
        <v>10.97718</v>
      </c>
      <c r="F116" s="24">
        <f>ROUND(10.97718,5)</f>
        <v>10.97718</v>
      </c>
      <c r="G116" s="25"/>
      <c r="H116" s="26"/>
    </row>
    <row r="117" spans="1:8" ht="12.75" customHeight="1">
      <c r="A117" s="23">
        <v>43041</v>
      </c>
      <c r="B117" s="23"/>
      <c r="C117" s="24">
        <f>ROUND(10.745,5)</f>
        <v>10.745</v>
      </c>
      <c r="D117" s="24">
        <f>F117</f>
        <v>11.04381</v>
      </c>
      <c r="E117" s="24">
        <f>F117</f>
        <v>11.04381</v>
      </c>
      <c r="F117" s="24">
        <f>ROUND(11.04381,5)</f>
        <v>11.04381</v>
      </c>
      <c r="G117" s="25"/>
      <c r="H117" s="26"/>
    </row>
    <row r="118" spans="1:8" ht="12.75" customHeight="1">
      <c r="A118" s="23">
        <v>43132</v>
      </c>
      <c r="B118" s="23"/>
      <c r="C118" s="24">
        <f>ROUND(10.745,5)</f>
        <v>10.745</v>
      </c>
      <c r="D118" s="24">
        <f>F118</f>
        <v>11.13144</v>
      </c>
      <c r="E118" s="24">
        <f>F118</f>
        <v>11.13144</v>
      </c>
      <c r="F118" s="24">
        <f>ROUND(11.13144,5)</f>
        <v>11.13144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ROUND(8.7,5)</f>
        <v>8.7</v>
      </c>
      <c r="D122" s="24">
        <f>F122</f>
        <v>8.7503</v>
      </c>
      <c r="E122" s="24">
        <f>F122</f>
        <v>8.7503</v>
      </c>
      <c r="F122" s="24">
        <f>ROUND(8.7503,5)</f>
        <v>8.7503</v>
      </c>
      <c r="G122" s="25"/>
      <c r="H122" s="26"/>
    </row>
    <row r="123" spans="1:8" ht="12.75" customHeight="1">
      <c r="A123" s="23">
        <v>42859</v>
      </c>
      <c r="B123" s="23"/>
      <c r="C123" s="24">
        <f>ROUND(8.7,5)</f>
        <v>8.7</v>
      </c>
      <c r="D123" s="24">
        <f>F123</f>
        <v>8.79371</v>
      </c>
      <c r="E123" s="24">
        <f>F123</f>
        <v>8.79371</v>
      </c>
      <c r="F123" s="24">
        <f>ROUND(8.79371,5)</f>
        <v>8.79371</v>
      </c>
      <c r="G123" s="25"/>
      <c r="H123" s="26"/>
    </row>
    <row r="124" spans="1:8" ht="12.75" customHeight="1">
      <c r="A124" s="23">
        <v>42950</v>
      </c>
      <c r="B124" s="23"/>
      <c r="C124" s="24">
        <f>ROUND(8.7,5)</f>
        <v>8.7</v>
      </c>
      <c r="D124" s="24">
        <f>F124</f>
        <v>8.82531</v>
      </c>
      <c r="E124" s="24">
        <f>F124</f>
        <v>8.82531</v>
      </c>
      <c r="F124" s="24">
        <f>ROUND(8.82531,5)</f>
        <v>8.82531</v>
      </c>
      <c r="G124" s="25"/>
      <c r="H124" s="26"/>
    </row>
    <row r="125" spans="1:8" ht="12.75" customHeight="1">
      <c r="A125" s="23">
        <v>43041</v>
      </c>
      <c r="B125" s="23"/>
      <c r="C125" s="24">
        <f>ROUND(8.7,5)</f>
        <v>8.7</v>
      </c>
      <c r="D125" s="24">
        <f>F125</f>
        <v>8.83893</v>
      </c>
      <c r="E125" s="24">
        <f>F125</f>
        <v>8.83893</v>
      </c>
      <c r="F125" s="24">
        <f>ROUND(8.83893,5)</f>
        <v>8.83893</v>
      </c>
      <c r="G125" s="25"/>
      <c r="H125" s="26"/>
    </row>
    <row r="126" spans="1:8" ht="12.75" customHeight="1">
      <c r="A126" s="23">
        <v>43132</v>
      </c>
      <c r="B126" s="23"/>
      <c r="C126" s="24">
        <f>ROUND(8.7,5)</f>
        <v>8.7</v>
      </c>
      <c r="D126" s="24">
        <f>F126</f>
        <v>8.89523</v>
      </c>
      <c r="E126" s="24">
        <f>F126</f>
        <v>8.89523</v>
      </c>
      <c r="F126" s="24">
        <f>ROUND(8.89523,5)</f>
        <v>8.89523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ROUND(9.67,5)</f>
        <v>9.67</v>
      </c>
      <c r="D128" s="24">
        <f>F128</f>
        <v>9.72198</v>
      </c>
      <c r="E128" s="24">
        <f>F128</f>
        <v>9.72198</v>
      </c>
      <c r="F128" s="24">
        <f>ROUND(9.72198,5)</f>
        <v>9.72198</v>
      </c>
      <c r="G128" s="25"/>
      <c r="H128" s="26"/>
    </row>
    <row r="129" spans="1:8" ht="12.75" customHeight="1">
      <c r="A129" s="23">
        <v>42859</v>
      </c>
      <c r="B129" s="23"/>
      <c r="C129" s="24">
        <f>ROUND(9.67,5)</f>
        <v>9.67</v>
      </c>
      <c r="D129" s="24">
        <f>F129</f>
        <v>9.7731</v>
      </c>
      <c r="E129" s="24">
        <f>F129</f>
        <v>9.7731</v>
      </c>
      <c r="F129" s="24">
        <f>ROUND(9.7731,5)</f>
        <v>9.7731</v>
      </c>
      <c r="G129" s="25"/>
      <c r="H129" s="26"/>
    </row>
    <row r="130" spans="1:8" ht="12.75" customHeight="1">
      <c r="A130" s="23">
        <v>42950</v>
      </c>
      <c r="B130" s="23"/>
      <c r="C130" s="24">
        <f>ROUND(9.67,5)</f>
        <v>9.67</v>
      </c>
      <c r="D130" s="24">
        <f>F130</f>
        <v>9.81811</v>
      </c>
      <c r="E130" s="24">
        <f>F130</f>
        <v>9.81811</v>
      </c>
      <c r="F130" s="24">
        <f>ROUND(9.81811,5)</f>
        <v>9.81811</v>
      </c>
      <c r="G130" s="25"/>
      <c r="H130" s="26"/>
    </row>
    <row r="131" spans="1:8" ht="12.75" customHeight="1">
      <c r="A131" s="23">
        <v>43041</v>
      </c>
      <c r="B131" s="23"/>
      <c r="C131" s="24">
        <f>ROUND(9.67,5)</f>
        <v>9.67</v>
      </c>
      <c r="D131" s="24">
        <f>F131</f>
        <v>9.85405</v>
      </c>
      <c r="E131" s="24">
        <f>F131</f>
        <v>9.85405</v>
      </c>
      <c r="F131" s="24">
        <f>ROUND(9.85405,5)</f>
        <v>9.85405</v>
      </c>
      <c r="G131" s="25"/>
      <c r="H131" s="26"/>
    </row>
    <row r="132" spans="1:8" ht="12.75" customHeight="1">
      <c r="A132" s="23">
        <v>43132</v>
      </c>
      <c r="B132" s="23"/>
      <c r="C132" s="24">
        <f>ROUND(9.67,5)</f>
        <v>9.67</v>
      </c>
      <c r="D132" s="24">
        <f>F132</f>
        <v>9.91233</v>
      </c>
      <c r="E132" s="24">
        <f>F132</f>
        <v>9.91233</v>
      </c>
      <c r="F132" s="24">
        <f>ROUND(9.91233,5)</f>
        <v>9.91233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ROUND(9.025,5)</f>
        <v>9.025</v>
      </c>
      <c r="D134" s="24">
        <f>F134</f>
        <v>9.0714</v>
      </c>
      <c r="E134" s="24">
        <f>F134</f>
        <v>9.0714</v>
      </c>
      <c r="F134" s="24">
        <f>ROUND(9.0714,5)</f>
        <v>9.0714</v>
      </c>
      <c r="G134" s="25"/>
      <c r="H134" s="26"/>
    </row>
    <row r="135" spans="1:8" ht="12.75" customHeight="1">
      <c r="A135" s="23">
        <v>42859</v>
      </c>
      <c r="B135" s="23"/>
      <c r="C135" s="24">
        <f>ROUND(9.025,5)</f>
        <v>9.025</v>
      </c>
      <c r="D135" s="24">
        <f>F135</f>
        <v>9.11944</v>
      </c>
      <c r="E135" s="24">
        <f>F135</f>
        <v>9.11944</v>
      </c>
      <c r="F135" s="24">
        <f>ROUND(9.11944,5)</f>
        <v>9.11944</v>
      </c>
      <c r="G135" s="25"/>
      <c r="H135" s="26"/>
    </row>
    <row r="136" spans="1:8" ht="12.75" customHeight="1">
      <c r="A136" s="23">
        <v>42950</v>
      </c>
      <c r="B136" s="23"/>
      <c r="C136" s="24">
        <f>ROUND(9.025,5)</f>
        <v>9.025</v>
      </c>
      <c r="D136" s="24">
        <f>F136</f>
        <v>9.15875</v>
      </c>
      <c r="E136" s="24">
        <f>F136</f>
        <v>9.15875</v>
      </c>
      <c r="F136" s="24">
        <f>ROUND(9.15875,5)</f>
        <v>9.15875</v>
      </c>
      <c r="G136" s="25"/>
      <c r="H136" s="26"/>
    </row>
    <row r="137" spans="1:8" ht="12.75" customHeight="1">
      <c r="A137" s="23">
        <v>43041</v>
      </c>
      <c r="B137" s="23"/>
      <c r="C137" s="24">
        <f>ROUND(9.025,5)</f>
        <v>9.025</v>
      </c>
      <c r="D137" s="24">
        <f>F137</f>
        <v>9.1799</v>
      </c>
      <c r="E137" s="24">
        <f>F137</f>
        <v>9.1799</v>
      </c>
      <c r="F137" s="24">
        <f>ROUND(9.1799,5)</f>
        <v>9.1799</v>
      </c>
      <c r="G137" s="25"/>
      <c r="H137" s="26"/>
    </row>
    <row r="138" spans="1:8" ht="12.75" customHeight="1">
      <c r="A138" s="23">
        <v>43132</v>
      </c>
      <c r="B138" s="23"/>
      <c r="C138" s="24">
        <f>ROUND(9.025,5)</f>
        <v>9.025</v>
      </c>
      <c r="D138" s="24">
        <f>F138</f>
        <v>9.23091</v>
      </c>
      <c r="E138" s="24">
        <f>F138</f>
        <v>9.23091</v>
      </c>
      <c r="F138" s="24">
        <f>ROUND(9.23091,5)</f>
        <v>9.23091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ROUND(1.975,5)</f>
        <v>1.975</v>
      </c>
      <c r="D140" s="24">
        <f>F140</f>
        <v>299.15078</v>
      </c>
      <c r="E140" s="24">
        <f>F140</f>
        <v>299.15078</v>
      </c>
      <c r="F140" s="24">
        <f>ROUND(299.15078,5)</f>
        <v>299.15078</v>
      </c>
      <c r="G140" s="25"/>
      <c r="H140" s="26"/>
    </row>
    <row r="141" spans="1:8" ht="12.75" customHeight="1">
      <c r="A141" s="23">
        <v>42859</v>
      </c>
      <c r="B141" s="23"/>
      <c r="C141" s="24">
        <f>ROUND(1.975,5)</f>
        <v>1.975</v>
      </c>
      <c r="D141" s="24">
        <f>F141</f>
        <v>305.00722</v>
      </c>
      <c r="E141" s="24">
        <f>F141</f>
        <v>305.00722</v>
      </c>
      <c r="F141" s="24">
        <f>ROUND(305.00722,5)</f>
        <v>305.00722</v>
      </c>
      <c r="G141" s="25"/>
      <c r="H141" s="26"/>
    </row>
    <row r="142" spans="1:8" ht="12.75" customHeight="1">
      <c r="A142" s="23">
        <v>42950</v>
      </c>
      <c r="B142" s="23"/>
      <c r="C142" s="24">
        <f>ROUND(1.975,5)</f>
        <v>1.975</v>
      </c>
      <c r="D142" s="24">
        <f>F142</f>
        <v>304.2662</v>
      </c>
      <c r="E142" s="24">
        <f>F142</f>
        <v>304.2662</v>
      </c>
      <c r="F142" s="24">
        <f>ROUND(304.2662,5)</f>
        <v>304.2662</v>
      </c>
      <c r="G142" s="25"/>
      <c r="H142" s="26"/>
    </row>
    <row r="143" spans="1:8" ht="12.75" customHeight="1">
      <c r="A143" s="23">
        <v>43041</v>
      </c>
      <c r="B143" s="23"/>
      <c r="C143" s="24">
        <f>ROUND(1.975,5)</f>
        <v>1.975</v>
      </c>
      <c r="D143" s="24">
        <f>F143</f>
        <v>310.75175</v>
      </c>
      <c r="E143" s="24">
        <f>F143</f>
        <v>310.75175</v>
      </c>
      <c r="F143" s="24">
        <f>ROUND(310.75175,5)</f>
        <v>310.75175</v>
      </c>
      <c r="G143" s="25"/>
      <c r="H143" s="26"/>
    </row>
    <row r="144" spans="1:8" ht="12.75" customHeight="1">
      <c r="A144" s="23">
        <v>43132</v>
      </c>
      <c r="B144" s="23"/>
      <c r="C144" s="24">
        <f>ROUND(1.975,5)</f>
        <v>1.975</v>
      </c>
      <c r="D144" s="24">
        <f>F144</f>
        <v>316.772</v>
      </c>
      <c r="E144" s="24">
        <f>F144</f>
        <v>316.772</v>
      </c>
      <c r="F144" s="24">
        <f>ROUND(316.772,5)</f>
        <v>316.772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ROUND(2.02,5)</f>
        <v>2.02</v>
      </c>
      <c r="D146" s="24">
        <f>F146</f>
        <v>248.24968</v>
      </c>
      <c r="E146" s="24">
        <f>F146</f>
        <v>248.24968</v>
      </c>
      <c r="F146" s="24">
        <f>ROUND(248.24968,5)</f>
        <v>248.24968</v>
      </c>
      <c r="G146" s="25"/>
      <c r="H146" s="26"/>
    </row>
    <row r="147" spans="1:8" ht="12.75" customHeight="1">
      <c r="A147" s="23">
        <v>42859</v>
      </c>
      <c r="B147" s="23"/>
      <c r="C147" s="24">
        <f>ROUND(2.02,5)</f>
        <v>2.02</v>
      </c>
      <c r="D147" s="24">
        <f>F147</f>
        <v>253.10934</v>
      </c>
      <c r="E147" s="24">
        <f>F147</f>
        <v>253.10934</v>
      </c>
      <c r="F147" s="24">
        <f>ROUND(253.10934,5)</f>
        <v>253.10934</v>
      </c>
      <c r="G147" s="25"/>
      <c r="H147" s="26"/>
    </row>
    <row r="148" spans="1:8" ht="12.75" customHeight="1">
      <c r="A148" s="23">
        <v>42950</v>
      </c>
      <c r="B148" s="23"/>
      <c r="C148" s="24">
        <f>ROUND(2.02,5)</f>
        <v>2.02</v>
      </c>
      <c r="D148" s="24">
        <f>F148</f>
        <v>254.55518</v>
      </c>
      <c r="E148" s="24">
        <f>F148</f>
        <v>254.55518</v>
      </c>
      <c r="F148" s="24">
        <f>ROUND(254.55518,5)</f>
        <v>254.55518</v>
      </c>
      <c r="G148" s="25"/>
      <c r="H148" s="26"/>
    </row>
    <row r="149" spans="1:8" ht="12.75" customHeight="1">
      <c r="A149" s="23">
        <v>43041</v>
      </c>
      <c r="B149" s="23"/>
      <c r="C149" s="24">
        <f>ROUND(2.02,5)</f>
        <v>2.02</v>
      </c>
      <c r="D149" s="24">
        <f>F149</f>
        <v>259.97998</v>
      </c>
      <c r="E149" s="24">
        <f>F149</f>
        <v>259.97998</v>
      </c>
      <c r="F149" s="24">
        <f>ROUND(259.97998,5)</f>
        <v>259.97998</v>
      </c>
      <c r="G149" s="25"/>
      <c r="H149" s="26"/>
    </row>
    <row r="150" spans="1:8" ht="12.75" customHeight="1">
      <c r="A150" s="23">
        <v>43132</v>
      </c>
      <c r="B150" s="23"/>
      <c r="C150" s="24">
        <f>ROUND(2.02,5)</f>
        <v>2.02</v>
      </c>
      <c r="D150" s="24">
        <f>F150</f>
        <v>265.01826</v>
      </c>
      <c r="E150" s="24">
        <f>F150</f>
        <v>265.01826</v>
      </c>
      <c r="F150" s="24">
        <f>ROUND(265.01826,5)</f>
        <v>265.01826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ROUND(7.74,5)</f>
        <v>7.74</v>
      </c>
      <c r="D152" s="24">
        <f>F152</f>
        <v>7.79405</v>
      </c>
      <c r="E152" s="24">
        <f>F152</f>
        <v>7.79405</v>
      </c>
      <c r="F152" s="24">
        <f>ROUND(7.79405,5)</f>
        <v>7.79405</v>
      </c>
      <c r="G152" s="25"/>
      <c r="H152" s="26"/>
    </row>
    <row r="153" spans="1:8" ht="12.75" customHeight="1">
      <c r="A153" s="23">
        <v>42859</v>
      </c>
      <c r="B153" s="23"/>
      <c r="C153" s="24">
        <f>ROUND(7.74,5)</f>
        <v>7.74</v>
      </c>
      <c r="D153" s="24">
        <f>F153</f>
        <v>7.59927</v>
      </c>
      <c r="E153" s="24">
        <f>F153</f>
        <v>7.59927</v>
      </c>
      <c r="F153" s="24">
        <f>ROUND(7.59927,5)</f>
        <v>7.59927</v>
      </c>
      <c r="G153" s="25"/>
      <c r="H153" s="26"/>
    </row>
    <row r="154" spans="1:8" ht="12.75" customHeight="1">
      <c r="A154" s="23">
        <v>42950</v>
      </c>
      <c r="B154" s="23"/>
      <c r="C154" s="24">
        <f>ROUND(7.74,5)</f>
        <v>7.74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ROUND(7.74,5)</f>
        <v>7.74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ROUND(7.955,5)</f>
        <v>7.955</v>
      </c>
      <c r="D157" s="24">
        <f>F157</f>
        <v>7.9923</v>
      </c>
      <c r="E157" s="24">
        <f>F157</f>
        <v>7.9923</v>
      </c>
      <c r="F157" s="24">
        <f>ROUND(7.9923,5)</f>
        <v>7.9923</v>
      </c>
      <c r="G157" s="25"/>
      <c r="H157" s="26"/>
    </row>
    <row r="158" spans="1:8" ht="12.75" customHeight="1">
      <c r="A158" s="23">
        <v>42859</v>
      </c>
      <c r="B158" s="23"/>
      <c r="C158" s="24">
        <f>ROUND(7.955,5)</f>
        <v>7.955</v>
      </c>
      <c r="D158" s="24">
        <f>F158</f>
        <v>8.01042</v>
      </c>
      <c r="E158" s="24">
        <f>F158</f>
        <v>8.01042</v>
      </c>
      <c r="F158" s="24">
        <f>ROUND(8.01042,5)</f>
        <v>8.01042</v>
      </c>
      <c r="G158" s="25"/>
      <c r="H158" s="26"/>
    </row>
    <row r="159" spans="1:8" ht="12.75" customHeight="1">
      <c r="A159" s="23">
        <v>42950</v>
      </c>
      <c r="B159" s="23"/>
      <c r="C159" s="24">
        <f>ROUND(7.955,5)</f>
        <v>7.955</v>
      </c>
      <c r="D159" s="24">
        <f>F159</f>
        <v>7.98166</v>
      </c>
      <c r="E159" s="24">
        <f>F159</f>
        <v>7.98166</v>
      </c>
      <c r="F159" s="24">
        <f>ROUND(7.98166,5)</f>
        <v>7.98166</v>
      </c>
      <c r="G159" s="25"/>
      <c r="H159" s="26"/>
    </row>
    <row r="160" spans="1:8" ht="12.75" customHeight="1">
      <c r="A160" s="23">
        <v>43041</v>
      </c>
      <c r="B160" s="23"/>
      <c r="C160" s="24">
        <f>ROUND(7.955,5)</f>
        <v>7.955</v>
      </c>
      <c r="D160" s="24">
        <f>F160</f>
        <v>7.8262</v>
      </c>
      <c r="E160" s="24">
        <f>F160</f>
        <v>7.8262</v>
      </c>
      <c r="F160" s="24">
        <f>ROUND(7.8262,5)</f>
        <v>7.8262</v>
      </c>
      <c r="G160" s="25"/>
      <c r="H160" s="26"/>
    </row>
    <row r="161" spans="1:8" ht="12.75" customHeight="1">
      <c r="A161" s="23">
        <v>43132</v>
      </c>
      <c r="B161" s="23"/>
      <c r="C161" s="24">
        <f>ROUND(7.955,5)</f>
        <v>7.955</v>
      </c>
      <c r="D161" s="24">
        <f>F161</f>
        <v>7.77926</v>
      </c>
      <c r="E161" s="24">
        <f>F161</f>
        <v>7.77926</v>
      </c>
      <c r="F161" s="24">
        <f>ROUND(7.77926,5)</f>
        <v>7.77926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ROUND(8.22,5)</f>
        <v>8.22</v>
      </c>
      <c r="D163" s="24">
        <f>F163</f>
        <v>8.26364</v>
      </c>
      <c r="E163" s="24">
        <f>F163</f>
        <v>8.26364</v>
      </c>
      <c r="F163" s="24">
        <f>ROUND(8.26364,5)</f>
        <v>8.26364</v>
      </c>
      <c r="G163" s="25"/>
      <c r="H163" s="26"/>
    </row>
    <row r="164" spans="1:8" ht="12.75" customHeight="1">
      <c r="A164" s="23">
        <v>42859</v>
      </c>
      <c r="B164" s="23"/>
      <c r="C164" s="24">
        <f>ROUND(8.22,5)</f>
        <v>8.22</v>
      </c>
      <c r="D164" s="24">
        <f>F164</f>
        <v>8.30755</v>
      </c>
      <c r="E164" s="24">
        <f>F164</f>
        <v>8.30755</v>
      </c>
      <c r="F164" s="24">
        <f>ROUND(8.30755,5)</f>
        <v>8.30755</v>
      </c>
      <c r="G164" s="25"/>
      <c r="H164" s="26"/>
    </row>
    <row r="165" spans="1:8" ht="12.75" customHeight="1">
      <c r="A165" s="23">
        <v>42950</v>
      </c>
      <c r="B165" s="23"/>
      <c r="C165" s="24">
        <f>ROUND(8.22,5)</f>
        <v>8.22</v>
      </c>
      <c r="D165" s="24">
        <f>F165</f>
        <v>8.32839</v>
      </c>
      <c r="E165" s="24">
        <f>F165</f>
        <v>8.32839</v>
      </c>
      <c r="F165" s="24">
        <f>ROUND(8.32839,5)</f>
        <v>8.32839</v>
      </c>
      <c r="G165" s="25"/>
      <c r="H165" s="26"/>
    </row>
    <row r="166" spans="1:8" ht="12.75" customHeight="1">
      <c r="A166" s="23">
        <v>43041</v>
      </c>
      <c r="B166" s="23"/>
      <c r="C166" s="24">
        <f>ROUND(8.22,5)</f>
        <v>8.22</v>
      </c>
      <c r="D166" s="24">
        <f>F166</f>
        <v>8.28318</v>
      </c>
      <c r="E166" s="24">
        <f>F166</f>
        <v>8.28318</v>
      </c>
      <c r="F166" s="24">
        <f>ROUND(8.28318,5)</f>
        <v>8.28318</v>
      </c>
      <c r="G166" s="25"/>
      <c r="H166" s="26"/>
    </row>
    <row r="167" spans="1:8" ht="12.75" customHeight="1">
      <c r="A167" s="23">
        <v>43132</v>
      </c>
      <c r="B167" s="23"/>
      <c r="C167" s="24">
        <f>ROUND(8.22,5)</f>
        <v>8.22</v>
      </c>
      <c r="D167" s="24">
        <f>F167</f>
        <v>8.31942</v>
      </c>
      <c r="E167" s="24">
        <f>F167</f>
        <v>8.31942</v>
      </c>
      <c r="F167" s="24">
        <f>ROUND(8.31942,5)</f>
        <v>8.31942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ROUND(8.42,5)</f>
        <v>8.42</v>
      </c>
      <c r="D169" s="24">
        <f>F169</f>
        <v>8.46698</v>
      </c>
      <c r="E169" s="24">
        <f>F169</f>
        <v>8.46698</v>
      </c>
      <c r="F169" s="24">
        <f>ROUND(8.46698,5)</f>
        <v>8.46698</v>
      </c>
      <c r="G169" s="25"/>
      <c r="H169" s="26"/>
    </row>
    <row r="170" spans="1:8" ht="12.75" customHeight="1">
      <c r="A170" s="23">
        <v>42859</v>
      </c>
      <c r="B170" s="23"/>
      <c r="C170" s="24">
        <f>ROUND(8.42,5)</f>
        <v>8.42</v>
      </c>
      <c r="D170" s="24">
        <f>F170</f>
        <v>8.50881</v>
      </c>
      <c r="E170" s="24">
        <f>F170</f>
        <v>8.50881</v>
      </c>
      <c r="F170" s="24">
        <f>ROUND(8.50881,5)</f>
        <v>8.50881</v>
      </c>
      <c r="G170" s="25"/>
      <c r="H170" s="26"/>
    </row>
    <row r="171" spans="1:8" ht="12.75" customHeight="1">
      <c r="A171" s="23">
        <v>42950</v>
      </c>
      <c r="B171" s="23"/>
      <c r="C171" s="24">
        <f>ROUND(8.42,5)</f>
        <v>8.42</v>
      </c>
      <c r="D171" s="24">
        <f>F171</f>
        <v>8.53422</v>
      </c>
      <c r="E171" s="24">
        <f>F171</f>
        <v>8.53422</v>
      </c>
      <c r="F171" s="24">
        <f>ROUND(8.53422,5)</f>
        <v>8.53422</v>
      </c>
      <c r="G171" s="25"/>
      <c r="H171" s="26"/>
    </row>
    <row r="172" spans="1:8" ht="12.75" customHeight="1">
      <c r="A172" s="23">
        <v>43041</v>
      </c>
      <c r="B172" s="23"/>
      <c r="C172" s="24">
        <f>ROUND(8.42,5)</f>
        <v>8.42</v>
      </c>
      <c r="D172" s="24">
        <f>F172</f>
        <v>8.5266</v>
      </c>
      <c r="E172" s="24">
        <f>F172</f>
        <v>8.5266</v>
      </c>
      <c r="F172" s="24">
        <f>ROUND(8.5266,5)</f>
        <v>8.5266</v>
      </c>
      <c r="G172" s="25"/>
      <c r="H172" s="26"/>
    </row>
    <row r="173" spans="1:8" ht="12.75" customHeight="1">
      <c r="A173" s="23">
        <v>43132</v>
      </c>
      <c r="B173" s="23"/>
      <c r="C173" s="24">
        <f>ROUND(8.42,5)</f>
        <v>8.42</v>
      </c>
      <c r="D173" s="24">
        <f>F173</f>
        <v>8.57676</v>
      </c>
      <c r="E173" s="24">
        <f>F173</f>
        <v>8.57676</v>
      </c>
      <c r="F173" s="24">
        <f>ROUND(8.57676,5)</f>
        <v>8.57676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ROUND(9.62,5)</f>
        <v>9.62</v>
      </c>
      <c r="D175" s="24">
        <f>F175</f>
        <v>9.66444</v>
      </c>
      <c r="E175" s="24">
        <f>F175</f>
        <v>9.66444</v>
      </c>
      <c r="F175" s="24">
        <f>ROUND(9.66444,5)</f>
        <v>9.66444</v>
      </c>
      <c r="G175" s="25"/>
      <c r="H175" s="26"/>
    </row>
    <row r="176" spans="1:8" ht="12.75" customHeight="1">
      <c r="A176" s="23">
        <v>42859</v>
      </c>
      <c r="B176" s="23"/>
      <c r="C176" s="24">
        <f>ROUND(9.62,5)</f>
        <v>9.62</v>
      </c>
      <c r="D176" s="24">
        <f>F176</f>
        <v>9.71087</v>
      </c>
      <c r="E176" s="24">
        <f>F176</f>
        <v>9.71087</v>
      </c>
      <c r="F176" s="24">
        <f>ROUND(9.71087,5)</f>
        <v>9.71087</v>
      </c>
      <c r="G176" s="25"/>
      <c r="H176" s="26"/>
    </row>
    <row r="177" spans="1:8" ht="12.75" customHeight="1">
      <c r="A177" s="23">
        <v>42950</v>
      </c>
      <c r="B177" s="23"/>
      <c r="C177" s="24">
        <f>ROUND(9.62,5)</f>
        <v>9.62</v>
      </c>
      <c r="D177" s="24">
        <f>F177</f>
        <v>9.75108</v>
      </c>
      <c r="E177" s="24">
        <f>F177</f>
        <v>9.75108</v>
      </c>
      <c r="F177" s="24">
        <f>ROUND(9.75108,5)</f>
        <v>9.75108</v>
      </c>
      <c r="G177" s="25"/>
      <c r="H177" s="26"/>
    </row>
    <row r="178" spans="1:8" ht="12.75" customHeight="1">
      <c r="A178" s="23">
        <v>43041</v>
      </c>
      <c r="B178" s="23"/>
      <c r="C178" s="24">
        <f>ROUND(9.62,5)</f>
        <v>9.62</v>
      </c>
      <c r="D178" s="24">
        <f>F178</f>
        <v>9.78094</v>
      </c>
      <c r="E178" s="24">
        <f>F178</f>
        <v>9.78094</v>
      </c>
      <c r="F178" s="24">
        <f>ROUND(9.78094,5)</f>
        <v>9.78094</v>
      </c>
      <c r="G178" s="25"/>
      <c r="H178" s="26"/>
    </row>
    <row r="179" spans="1:8" ht="12.75" customHeight="1">
      <c r="A179" s="23">
        <v>43132</v>
      </c>
      <c r="B179" s="23"/>
      <c r="C179" s="24">
        <f>ROUND(9.62,5)</f>
        <v>9.62</v>
      </c>
      <c r="D179" s="24">
        <f>F179</f>
        <v>9.82975</v>
      </c>
      <c r="E179" s="24">
        <f>F179</f>
        <v>9.82975</v>
      </c>
      <c r="F179" s="24">
        <f>ROUND(9.82975,5)</f>
        <v>9.82975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ROUND(2.01,5)</f>
        <v>2.01</v>
      </c>
      <c r="D181" s="24">
        <f>F181</f>
        <v>188.68682</v>
      </c>
      <c r="E181" s="24">
        <f>F181</f>
        <v>188.68682</v>
      </c>
      <c r="F181" s="24">
        <f>ROUND(188.68682,5)</f>
        <v>188.68682</v>
      </c>
      <c r="G181" s="25"/>
      <c r="H181" s="26"/>
    </row>
    <row r="182" spans="1:8" ht="12.75" customHeight="1">
      <c r="A182" s="23">
        <v>42859</v>
      </c>
      <c r="B182" s="23"/>
      <c r="C182" s="24">
        <f>ROUND(2.01,5)</f>
        <v>2.01</v>
      </c>
      <c r="D182" s="24">
        <f>F182</f>
        <v>190.06417</v>
      </c>
      <c r="E182" s="24">
        <f>F182</f>
        <v>190.06417</v>
      </c>
      <c r="F182" s="24">
        <f>ROUND(190.06417,5)</f>
        <v>190.06417</v>
      </c>
      <c r="G182" s="25"/>
      <c r="H182" s="26"/>
    </row>
    <row r="183" spans="1:8" ht="12.75" customHeight="1">
      <c r="A183" s="23">
        <v>42950</v>
      </c>
      <c r="B183" s="23"/>
      <c r="C183" s="24">
        <f>ROUND(2.01,5)</f>
        <v>2.01</v>
      </c>
      <c r="D183" s="24">
        <f>F183</f>
        <v>193.90185</v>
      </c>
      <c r="E183" s="24">
        <f>F183</f>
        <v>193.90185</v>
      </c>
      <c r="F183" s="24">
        <f>ROUND(193.90185,5)</f>
        <v>193.90185</v>
      </c>
      <c r="G183" s="25"/>
      <c r="H183" s="26"/>
    </row>
    <row r="184" spans="1:8" ht="12.75" customHeight="1">
      <c r="A184" s="23">
        <v>43041</v>
      </c>
      <c r="B184" s="23"/>
      <c r="C184" s="24">
        <f>ROUND(2.01,5)</f>
        <v>2.01</v>
      </c>
      <c r="D184" s="24">
        <f>F184</f>
        <v>195.61938</v>
      </c>
      <c r="E184" s="24">
        <f>F184</f>
        <v>195.61938</v>
      </c>
      <c r="F184" s="24">
        <f>ROUND(195.61938,5)</f>
        <v>195.61938</v>
      </c>
      <c r="G184" s="25"/>
      <c r="H184" s="26"/>
    </row>
    <row r="185" spans="1:8" ht="12.75" customHeight="1">
      <c r="A185" s="23">
        <v>43132</v>
      </c>
      <c r="B185" s="23"/>
      <c r="C185" s="24">
        <f>ROUND(2.01,5)</f>
        <v>2.01</v>
      </c>
      <c r="D185" s="24">
        <f>F185</f>
        <v>199.40866</v>
      </c>
      <c r="E185" s="24">
        <f>F185</f>
        <v>199.40866</v>
      </c>
      <c r="F185" s="24">
        <f>ROUND(199.40866,5)</f>
        <v>199.40866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ROUND(4.9,5)</f>
        <v>4.9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ROUND(4.9,5)</f>
        <v>4.9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ROUND(4.9,5)</f>
        <v>4.9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ROUND(4.9,5)</f>
        <v>4.9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ROUND(2.01,5)</f>
        <v>2.01</v>
      </c>
      <c r="D192" s="24">
        <f>F192</f>
        <v>147.58379</v>
      </c>
      <c r="E192" s="24">
        <f>F192</f>
        <v>147.58379</v>
      </c>
      <c r="F192" s="24">
        <f>ROUND(147.58379,5)</f>
        <v>147.58379</v>
      </c>
      <c r="G192" s="25"/>
      <c r="H192" s="26"/>
    </row>
    <row r="193" spans="1:8" ht="12.75" customHeight="1">
      <c r="A193" s="23">
        <v>42859</v>
      </c>
      <c r="B193" s="23"/>
      <c r="C193" s="24">
        <f>ROUND(2.01,5)</f>
        <v>2.01</v>
      </c>
      <c r="D193" s="24">
        <f>F193</f>
        <v>150.47312</v>
      </c>
      <c r="E193" s="24">
        <f>F193</f>
        <v>150.47312</v>
      </c>
      <c r="F193" s="24">
        <f>ROUND(150.47312,5)</f>
        <v>150.47312</v>
      </c>
      <c r="G193" s="25"/>
      <c r="H193" s="26"/>
    </row>
    <row r="194" spans="1:8" ht="12.75" customHeight="1">
      <c r="A194" s="23">
        <v>42950</v>
      </c>
      <c r="B194" s="23"/>
      <c r="C194" s="24">
        <f>ROUND(2.01,5)</f>
        <v>2.01</v>
      </c>
      <c r="D194" s="24">
        <f>F194</f>
        <v>151.48101</v>
      </c>
      <c r="E194" s="24">
        <f>F194</f>
        <v>151.48101</v>
      </c>
      <c r="F194" s="24">
        <f>ROUND(151.48101,5)</f>
        <v>151.48101</v>
      </c>
      <c r="G194" s="25"/>
      <c r="H194" s="26"/>
    </row>
    <row r="195" spans="1:8" ht="12.75" customHeight="1">
      <c r="A195" s="23">
        <v>43041</v>
      </c>
      <c r="B195" s="23"/>
      <c r="C195" s="24">
        <f>ROUND(2.01,5)</f>
        <v>2.01</v>
      </c>
      <c r="D195" s="24">
        <f>F195</f>
        <v>154.70971</v>
      </c>
      <c r="E195" s="24">
        <f>F195</f>
        <v>154.70971</v>
      </c>
      <c r="F195" s="24">
        <f>ROUND(154.70971,5)</f>
        <v>154.70971</v>
      </c>
      <c r="G195" s="25"/>
      <c r="H195" s="26"/>
    </row>
    <row r="196" spans="1:8" ht="12.75" customHeight="1">
      <c r="A196" s="23">
        <v>43132</v>
      </c>
      <c r="B196" s="23"/>
      <c r="C196" s="24">
        <f>ROUND(2.01,5)</f>
        <v>2.01</v>
      </c>
      <c r="D196" s="24">
        <f>F196</f>
        <v>157.7072</v>
      </c>
      <c r="E196" s="24">
        <f>F196</f>
        <v>157.7072</v>
      </c>
      <c r="F196" s="24">
        <f>ROUND(157.7072,5)</f>
        <v>157.7072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ROUND(9.445,5)</f>
        <v>9.445</v>
      </c>
      <c r="D198" s="24">
        <f>F198</f>
        <v>9.49348</v>
      </c>
      <c r="E198" s="24">
        <f>F198</f>
        <v>9.49348</v>
      </c>
      <c r="F198" s="24">
        <f>ROUND(9.49348,5)</f>
        <v>9.49348</v>
      </c>
      <c r="G198" s="25"/>
      <c r="H198" s="26"/>
    </row>
    <row r="199" spans="1:8" ht="12.75" customHeight="1">
      <c r="A199" s="23">
        <v>42859</v>
      </c>
      <c r="B199" s="23"/>
      <c r="C199" s="24">
        <f>ROUND(9.445,5)</f>
        <v>9.445</v>
      </c>
      <c r="D199" s="24">
        <f>F199</f>
        <v>9.54028</v>
      </c>
      <c r="E199" s="24">
        <f>F199</f>
        <v>9.54028</v>
      </c>
      <c r="F199" s="24">
        <f>ROUND(9.54028,5)</f>
        <v>9.54028</v>
      </c>
      <c r="G199" s="25"/>
      <c r="H199" s="26"/>
    </row>
    <row r="200" spans="1:8" ht="12.75" customHeight="1">
      <c r="A200" s="23">
        <v>42950</v>
      </c>
      <c r="B200" s="23"/>
      <c r="C200" s="24">
        <f>ROUND(9.445,5)</f>
        <v>9.445</v>
      </c>
      <c r="D200" s="24">
        <f>F200</f>
        <v>9.5805</v>
      </c>
      <c r="E200" s="24">
        <f>F200</f>
        <v>9.5805</v>
      </c>
      <c r="F200" s="24">
        <f>ROUND(9.5805,5)</f>
        <v>9.5805</v>
      </c>
      <c r="G200" s="25"/>
      <c r="H200" s="26"/>
    </row>
    <row r="201" spans="1:8" ht="12.75" customHeight="1">
      <c r="A201" s="23">
        <v>43041</v>
      </c>
      <c r="B201" s="23"/>
      <c r="C201" s="24">
        <f>ROUND(9.445,5)</f>
        <v>9.445</v>
      </c>
      <c r="D201" s="24">
        <f>F201</f>
        <v>9.61115</v>
      </c>
      <c r="E201" s="24">
        <f>F201</f>
        <v>9.61115</v>
      </c>
      <c r="F201" s="24">
        <f>ROUND(9.61115,5)</f>
        <v>9.61115</v>
      </c>
      <c r="G201" s="25"/>
      <c r="H201" s="26"/>
    </row>
    <row r="202" spans="1:8" ht="12.75" customHeight="1">
      <c r="A202" s="23">
        <v>43132</v>
      </c>
      <c r="B202" s="23"/>
      <c r="C202" s="24">
        <f>ROUND(9.445,5)</f>
        <v>9.445</v>
      </c>
      <c r="D202" s="24">
        <f>F202</f>
        <v>9.66506</v>
      </c>
      <c r="E202" s="24">
        <f>F202</f>
        <v>9.66506</v>
      </c>
      <c r="F202" s="24">
        <f>ROUND(9.66506,5)</f>
        <v>9.66506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ROUND(9.695,5)</f>
        <v>9.695</v>
      </c>
      <c r="D204" s="24">
        <f>F204</f>
        <v>9.7406</v>
      </c>
      <c r="E204" s="24">
        <f>F204</f>
        <v>9.7406</v>
      </c>
      <c r="F204" s="24">
        <f>ROUND(9.7406,5)</f>
        <v>9.7406</v>
      </c>
      <c r="G204" s="25"/>
      <c r="H204" s="26"/>
    </row>
    <row r="205" spans="1:8" ht="12.75" customHeight="1">
      <c r="A205" s="23">
        <v>42859</v>
      </c>
      <c r="B205" s="23"/>
      <c r="C205" s="24">
        <f>ROUND(9.695,5)</f>
        <v>9.695</v>
      </c>
      <c r="D205" s="24">
        <f>F205</f>
        <v>9.78528</v>
      </c>
      <c r="E205" s="24">
        <f>F205</f>
        <v>9.78528</v>
      </c>
      <c r="F205" s="24">
        <f>ROUND(9.78528,5)</f>
        <v>9.78528</v>
      </c>
      <c r="G205" s="25"/>
      <c r="H205" s="26"/>
    </row>
    <row r="206" spans="1:8" ht="12.75" customHeight="1">
      <c r="A206" s="23">
        <v>42950</v>
      </c>
      <c r="B206" s="23"/>
      <c r="C206" s="24">
        <f>ROUND(9.695,5)</f>
        <v>9.695</v>
      </c>
      <c r="D206" s="24">
        <f>F206</f>
        <v>9.8244</v>
      </c>
      <c r="E206" s="24">
        <f>F206</f>
        <v>9.8244</v>
      </c>
      <c r="F206" s="24">
        <f>ROUND(9.8244,5)</f>
        <v>9.8244</v>
      </c>
      <c r="G206" s="25"/>
      <c r="H206" s="26"/>
    </row>
    <row r="207" spans="1:8" ht="12.75" customHeight="1">
      <c r="A207" s="23">
        <v>43041</v>
      </c>
      <c r="B207" s="23"/>
      <c r="C207" s="24">
        <f>ROUND(9.695,5)</f>
        <v>9.695</v>
      </c>
      <c r="D207" s="24">
        <f>F207</f>
        <v>9.85548</v>
      </c>
      <c r="E207" s="24">
        <f>F207</f>
        <v>9.85548</v>
      </c>
      <c r="F207" s="24">
        <f>ROUND(9.85548,5)</f>
        <v>9.85548</v>
      </c>
      <c r="G207" s="25"/>
      <c r="H207" s="26"/>
    </row>
    <row r="208" spans="1:8" ht="12.75" customHeight="1">
      <c r="A208" s="23">
        <v>43132</v>
      </c>
      <c r="B208" s="23"/>
      <c r="C208" s="24">
        <f>ROUND(9.695,5)</f>
        <v>9.695</v>
      </c>
      <c r="D208" s="24">
        <f>F208</f>
        <v>9.90547</v>
      </c>
      <c r="E208" s="24">
        <f>F208</f>
        <v>9.90547</v>
      </c>
      <c r="F208" s="24">
        <f>ROUND(9.90547,5)</f>
        <v>9.90547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ROUND(9.74,5)</f>
        <v>9.74</v>
      </c>
      <c r="D210" s="24">
        <f>F210</f>
        <v>9.78699</v>
      </c>
      <c r="E210" s="24">
        <f>F210</f>
        <v>9.78699</v>
      </c>
      <c r="F210" s="24">
        <f>ROUND(9.78699,5)</f>
        <v>9.78699</v>
      </c>
      <c r="G210" s="25"/>
      <c r="H210" s="26"/>
    </row>
    <row r="211" spans="1:8" ht="12.75" customHeight="1">
      <c r="A211" s="23">
        <v>42859</v>
      </c>
      <c r="B211" s="23"/>
      <c r="C211" s="24">
        <f>ROUND(9.74,5)</f>
        <v>9.74</v>
      </c>
      <c r="D211" s="24">
        <f>F211</f>
        <v>9.83319</v>
      </c>
      <c r="E211" s="24">
        <f>F211</f>
        <v>9.83319</v>
      </c>
      <c r="F211" s="24">
        <f>ROUND(9.83319,5)</f>
        <v>9.83319</v>
      </c>
      <c r="G211" s="25"/>
      <c r="H211" s="26"/>
    </row>
    <row r="212" spans="1:8" ht="12.75" customHeight="1">
      <c r="A212" s="23">
        <v>42950</v>
      </c>
      <c r="B212" s="23"/>
      <c r="C212" s="24">
        <f>ROUND(9.74,5)</f>
        <v>9.74</v>
      </c>
      <c r="D212" s="24">
        <f>F212</f>
        <v>9.87385</v>
      </c>
      <c r="E212" s="24">
        <f>F212</f>
        <v>9.87385</v>
      </c>
      <c r="F212" s="24">
        <f>ROUND(9.87385,5)</f>
        <v>9.87385</v>
      </c>
      <c r="G212" s="25"/>
      <c r="H212" s="26"/>
    </row>
    <row r="213" spans="1:8" ht="12.75" customHeight="1">
      <c r="A213" s="23">
        <v>43041</v>
      </c>
      <c r="B213" s="23"/>
      <c r="C213" s="24">
        <f>ROUND(9.74,5)</f>
        <v>9.74</v>
      </c>
      <c r="D213" s="24">
        <f>F213</f>
        <v>9.9064</v>
      </c>
      <c r="E213" s="24">
        <f>F213</f>
        <v>9.9064</v>
      </c>
      <c r="F213" s="24">
        <f>ROUND(9.9064,5)</f>
        <v>9.9064</v>
      </c>
      <c r="G213" s="25"/>
      <c r="H213" s="26"/>
    </row>
    <row r="214" spans="1:8" ht="12.75" customHeight="1">
      <c r="A214" s="23">
        <v>43132</v>
      </c>
      <c r="B214" s="23"/>
      <c r="C214" s="24">
        <f>ROUND(9.74,5)</f>
        <v>9.74</v>
      </c>
      <c r="D214" s="24">
        <f>F214</f>
        <v>9.95812</v>
      </c>
      <c r="E214" s="24">
        <f>F214</f>
        <v>9.95812</v>
      </c>
      <c r="F214" s="24">
        <f>ROUND(9.95812,5)</f>
        <v>9.95812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ROUND(317.386061387235,4)</f>
        <v>317.3861</v>
      </c>
      <c r="D218" s="28">
        <f>F218</f>
        <v>319.4831</v>
      </c>
      <c r="E218" s="28">
        <f>F218</f>
        <v>319.4831</v>
      </c>
      <c r="F218" s="28">
        <f>ROUND(319.4831,4)</f>
        <v>319.4831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ROUND(2.0865536821621,4)</f>
        <v>2.0866</v>
      </c>
      <c r="D220" s="28">
        <f>F220</f>
        <v>2.0753</v>
      </c>
      <c r="E220" s="28">
        <f>F220</f>
        <v>2.0753</v>
      </c>
      <c r="F220" s="28">
        <f>ROUND(2.0753,4)</f>
        <v>2.0753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ROUND(15.27849297,4)</f>
        <v>15.2785</v>
      </c>
      <c r="D222" s="28">
        <f>F222</f>
        <v>15.297</v>
      </c>
      <c r="E222" s="28">
        <f>F222</f>
        <v>15.297</v>
      </c>
      <c r="F222" s="28">
        <f>ROUND(15.297,4)</f>
        <v>15.297</v>
      </c>
      <c r="G222" s="25"/>
      <c r="H222" s="26"/>
    </row>
    <row r="223" spans="1:8" ht="12.75" customHeight="1">
      <c r="A223" s="23">
        <v>42702</v>
      </c>
      <c r="B223" s="23"/>
      <c r="C223" s="28">
        <f>ROUND(15.27849297,4)</f>
        <v>15.2785</v>
      </c>
      <c r="D223" s="28">
        <f>F223</f>
        <v>15.3031</v>
      </c>
      <c r="E223" s="28">
        <f>F223</f>
        <v>15.3031</v>
      </c>
      <c r="F223" s="28">
        <f>ROUND(15.3031,4)</f>
        <v>15.3031</v>
      </c>
      <c r="G223" s="25"/>
      <c r="H223" s="26"/>
    </row>
    <row r="224" spans="1:8" ht="12.75" customHeight="1">
      <c r="A224" s="23">
        <v>42766</v>
      </c>
      <c r="B224" s="23"/>
      <c r="C224" s="28">
        <f>ROUND(15.27849297,4)</f>
        <v>15.2785</v>
      </c>
      <c r="D224" s="28">
        <f>F224</f>
        <v>15.3615</v>
      </c>
      <c r="E224" s="28">
        <f>F224</f>
        <v>15.3615</v>
      </c>
      <c r="F224" s="28">
        <f>ROUND(15.3615,4)</f>
        <v>15.3615</v>
      </c>
      <c r="G224" s="25"/>
      <c r="H224" s="26"/>
    </row>
    <row r="225" spans="1:8" ht="12.75" customHeight="1">
      <c r="A225" s="23">
        <v>42790</v>
      </c>
      <c r="B225" s="23"/>
      <c r="C225" s="28">
        <f>ROUND(15.27849297,4)</f>
        <v>15.2785</v>
      </c>
      <c r="D225" s="28">
        <f>F225</f>
        <v>15.6553</v>
      </c>
      <c r="E225" s="28">
        <f>F225</f>
        <v>15.6553</v>
      </c>
      <c r="F225" s="28">
        <f>ROUND(15.6553,4)</f>
        <v>15.6553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ROUND(17.77040532,4)</f>
        <v>17.7704</v>
      </c>
      <c r="D227" s="28">
        <f>F227</f>
        <v>17.8134</v>
      </c>
      <c r="E227" s="28">
        <f>F227</f>
        <v>17.8134</v>
      </c>
      <c r="F227" s="28">
        <f>ROUND(17.8134,4)</f>
        <v>17.8134</v>
      </c>
      <c r="G227" s="25"/>
      <c r="H227" s="26"/>
    </row>
    <row r="228" spans="1:8" ht="12.75" customHeight="1">
      <c r="A228" s="23">
        <v>42719</v>
      </c>
      <c r="B228" s="23"/>
      <c r="C228" s="28">
        <f>ROUND(17.77040532,4)</f>
        <v>17.7704</v>
      </c>
      <c r="D228" s="28">
        <f>F228</f>
        <v>17.8687</v>
      </c>
      <c r="E228" s="28">
        <f>F228</f>
        <v>17.8687</v>
      </c>
      <c r="F228" s="28">
        <f>ROUND(17.8687,4)</f>
        <v>17.8687</v>
      </c>
      <c r="G228" s="25"/>
      <c r="H228" s="26"/>
    </row>
    <row r="229" spans="1:8" ht="12.75" customHeight="1">
      <c r="A229" s="23">
        <v>42766</v>
      </c>
      <c r="B229" s="23"/>
      <c r="C229" s="28">
        <f>ROUND(17.77040532,4)</f>
        <v>17.7704</v>
      </c>
      <c r="D229" s="28">
        <f>F229</f>
        <v>18.0714</v>
      </c>
      <c r="E229" s="28">
        <f>F229</f>
        <v>18.0714</v>
      </c>
      <c r="F229" s="28">
        <f>ROUND(18.0714,4)</f>
        <v>18.0714</v>
      </c>
      <c r="G229" s="25"/>
      <c r="H229" s="26"/>
    </row>
    <row r="230" spans="1:8" ht="12.75" customHeight="1">
      <c r="A230" s="23">
        <v>42850</v>
      </c>
      <c r="B230" s="23"/>
      <c r="C230" s="28">
        <f>ROUND(17.77040532,4)</f>
        <v>17.7704</v>
      </c>
      <c r="D230" s="28">
        <f>F230</f>
        <v>18.4034</v>
      </c>
      <c r="E230" s="28">
        <f>F230</f>
        <v>18.4034</v>
      </c>
      <c r="F230" s="28">
        <f>ROUND(18.4034,4)</f>
        <v>18.4034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42690</v>
      </c>
      <c r="B232" s="23"/>
      <c r="C232" s="28">
        <f>ROUND(14.2803,4)</f>
        <v>14.2803</v>
      </c>
      <c r="D232" s="28">
        <f>F232</f>
        <v>14.2803</v>
      </c>
      <c r="E232" s="28">
        <f>F232</f>
        <v>14.2803</v>
      </c>
      <c r="F232" s="28">
        <f>ROUND(14.2803,4)</f>
        <v>14.2803</v>
      </c>
      <c r="G232" s="25"/>
      <c r="H232" s="26"/>
    </row>
    <row r="233" spans="1:8" ht="12.75" customHeight="1">
      <c r="A233" s="23">
        <v>42691</v>
      </c>
      <c r="B233" s="23"/>
      <c r="C233" s="28">
        <f>ROUND(14.2803,4)</f>
        <v>14.2803</v>
      </c>
      <c r="D233" s="28">
        <f>F233</f>
        <v>14.2831</v>
      </c>
      <c r="E233" s="28">
        <f>F233</f>
        <v>14.2831</v>
      </c>
      <c r="F233" s="28">
        <f>ROUND(14.2831,4)</f>
        <v>14.2831</v>
      </c>
      <c r="G233" s="25"/>
      <c r="H233" s="26"/>
    </row>
    <row r="234" spans="1:8" ht="12.75" customHeight="1">
      <c r="A234" s="23">
        <v>42702</v>
      </c>
      <c r="B234" s="23"/>
      <c r="C234" s="28">
        <f>ROUND(14.2803,4)</f>
        <v>14.2803</v>
      </c>
      <c r="D234" s="28">
        <f>F234</f>
        <v>14.3</v>
      </c>
      <c r="E234" s="28">
        <f>F234</f>
        <v>14.3</v>
      </c>
      <c r="F234" s="28">
        <f>ROUND(14.3,4)</f>
        <v>14.3</v>
      </c>
      <c r="G234" s="25"/>
      <c r="H234" s="26"/>
    </row>
    <row r="235" spans="1:8" ht="12.75" customHeight="1">
      <c r="A235" s="23">
        <v>42704</v>
      </c>
      <c r="B235" s="23"/>
      <c r="C235" s="28">
        <f>ROUND(14.2803,4)</f>
        <v>14.2803</v>
      </c>
      <c r="D235" s="28">
        <f>F235</f>
        <v>14.3065</v>
      </c>
      <c r="E235" s="28">
        <f>F235</f>
        <v>14.3065</v>
      </c>
      <c r="F235" s="28">
        <f>ROUND(14.3065,4)</f>
        <v>14.3065</v>
      </c>
      <c r="G235" s="25"/>
      <c r="H235" s="26"/>
    </row>
    <row r="236" spans="1:8" ht="12.75" customHeight="1">
      <c r="A236" s="23">
        <v>42709</v>
      </c>
      <c r="B236" s="23"/>
      <c r="C236" s="28">
        <f>ROUND(14.2803,4)</f>
        <v>14.2803</v>
      </c>
      <c r="D236" s="28">
        <f>F236</f>
        <v>14.3226</v>
      </c>
      <c r="E236" s="28">
        <f>F236</f>
        <v>14.3226</v>
      </c>
      <c r="F236" s="28">
        <f>ROUND(14.3226,4)</f>
        <v>14.3226</v>
      </c>
      <c r="G236" s="25"/>
      <c r="H236" s="26"/>
    </row>
    <row r="237" spans="1:8" ht="12.75" customHeight="1">
      <c r="A237" s="23">
        <v>42710</v>
      </c>
      <c r="B237" s="23"/>
      <c r="C237" s="28">
        <f>ROUND(14.2803,4)</f>
        <v>14.2803</v>
      </c>
      <c r="D237" s="28">
        <f>F237</f>
        <v>14.3258</v>
      </c>
      <c r="E237" s="28">
        <f>F237</f>
        <v>14.3258</v>
      </c>
      <c r="F237" s="28">
        <f>ROUND(14.3258,4)</f>
        <v>14.3258</v>
      </c>
      <c r="G237" s="25"/>
      <c r="H237" s="26"/>
    </row>
    <row r="238" spans="1:8" ht="12.75" customHeight="1">
      <c r="A238" s="23">
        <v>42716</v>
      </c>
      <c r="B238" s="23"/>
      <c r="C238" s="28">
        <f>ROUND(14.2803,4)</f>
        <v>14.2803</v>
      </c>
      <c r="D238" s="28">
        <f>F238</f>
        <v>14.3452</v>
      </c>
      <c r="E238" s="28">
        <f>F238</f>
        <v>14.3452</v>
      </c>
      <c r="F238" s="28">
        <f>ROUND(14.3452,4)</f>
        <v>14.3452</v>
      </c>
      <c r="G238" s="25"/>
      <c r="H238" s="26"/>
    </row>
    <row r="239" spans="1:8" ht="12.75" customHeight="1">
      <c r="A239" s="23">
        <v>42717</v>
      </c>
      <c r="B239" s="23"/>
      <c r="C239" s="28">
        <f>ROUND(14.2803,4)</f>
        <v>14.2803</v>
      </c>
      <c r="D239" s="28">
        <f>F239</f>
        <v>14.3484</v>
      </c>
      <c r="E239" s="28">
        <f>F239</f>
        <v>14.3484</v>
      </c>
      <c r="F239" s="28">
        <f>ROUND(14.3484,4)</f>
        <v>14.3484</v>
      </c>
      <c r="G239" s="25"/>
      <c r="H239" s="26"/>
    </row>
    <row r="240" spans="1:8" ht="12.75" customHeight="1">
      <c r="A240" s="23">
        <v>42718</v>
      </c>
      <c r="B240" s="23"/>
      <c r="C240" s="28">
        <f>ROUND(14.2803,4)</f>
        <v>14.2803</v>
      </c>
      <c r="D240" s="28">
        <f>F240</f>
        <v>14.3517</v>
      </c>
      <c r="E240" s="28">
        <f>F240</f>
        <v>14.3517</v>
      </c>
      <c r="F240" s="28">
        <f>ROUND(14.3517,4)</f>
        <v>14.3517</v>
      </c>
      <c r="G240" s="25"/>
      <c r="H240" s="26"/>
    </row>
    <row r="241" spans="1:8" ht="12.75" customHeight="1">
      <c r="A241" s="23">
        <v>42719</v>
      </c>
      <c r="B241" s="23"/>
      <c r="C241" s="28">
        <f>ROUND(14.2803,4)</f>
        <v>14.2803</v>
      </c>
      <c r="D241" s="28">
        <f>F241</f>
        <v>14.3549</v>
      </c>
      <c r="E241" s="28">
        <f>F241</f>
        <v>14.3549</v>
      </c>
      <c r="F241" s="28">
        <f>ROUND(14.3549,4)</f>
        <v>14.3549</v>
      </c>
      <c r="G241" s="25"/>
      <c r="H241" s="26"/>
    </row>
    <row r="242" spans="1:8" ht="12.75" customHeight="1">
      <c r="A242" s="23">
        <v>42725</v>
      </c>
      <c r="B242" s="23"/>
      <c r="C242" s="28">
        <f>ROUND(14.2803,4)</f>
        <v>14.2803</v>
      </c>
      <c r="D242" s="28">
        <f>F242</f>
        <v>14.3738</v>
      </c>
      <c r="E242" s="28">
        <f>F242</f>
        <v>14.3738</v>
      </c>
      <c r="F242" s="28">
        <f>ROUND(14.3738,4)</f>
        <v>14.3738</v>
      </c>
      <c r="G242" s="25"/>
      <c r="H242" s="26"/>
    </row>
    <row r="243" spans="1:8" ht="12.75" customHeight="1">
      <c r="A243" s="23">
        <v>42733</v>
      </c>
      <c r="B243" s="23"/>
      <c r="C243" s="28">
        <f>ROUND(14.2803,4)</f>
        <v>14.2803</v>
      </c>
      <c r="D243" s="28">
        <f>F243</f>
        <v>14.3979</v>
      </c>
      <c r="E243" s="28">
        <f>F243</f>
        <v>14.3979</v>
      </c>
      <c r="F243" s="28">
        <f>ROUND(14.3979,4)</f>
        <v>14.3979</v>
      </c>
      <c r="G243" s="25"/>
      <c r="H243" s="26"/>
    </row>
    <row r="244" spans="1:8" ht="12.75" customHeight="1">
      <c r="A244" s="23">
        <v>42739</v>
      </c>
      <c r="B244" s="23"/>
      <c r="C244" s="28">
        <f>ROUND(14.2803,4)</f>
        <v>14.2803</v>
      </c>
      <c r="D244" s="28">
        <f>F244</f>
        <v>14.416</v>
      </c>
      <c r="E244" s="28">
        <f>F244</f>
        <v>14.416</v>
      </c>
      <c r="F244" s="28">
        <f>ROUND(14.416,4)</f>
        <v>14.416</v>
      </c>
      <c r="G244" s="25"/>
      <c r="H244" s="26"/>
    </row>
    <row r="245" spans="1:8" ht="12.75" customHeight="1">
      <c r="A245" s="23">
        <v>42746</v>
      </c>
      <c r="B245" s="23"/>
      <c r="C245" s="28">
        <f>ROUND(14.2803,4)</f>
        <v>14.2803</v>
      </c>
      <c r="D245" s="28">
        <f>F245</f>
        <v>14.4371</v>
      </c>
      <c r="E245" s="28">
        <f>F245</f>
        <v>14.4371</v>
      </c>
      <c r="F245" s="28">
        <f>ROUND(14.4371,4)</f>
        <v>14.4371</v>
      </c>
      <c r="G245" s="25"/>
      <c r="H245" s="26"/>
    </row>
    <row r="246" spans="1:8" ht="12.75" customHeight="1">
      <c r="A246" s="23">
        <v>42748</v>
      </c>
      <c r="B246" s="23"/>
      <c r="C246" s="28">
        <f>ROUND(14.2803,4)</f>
        <v>14.2803</v>
      </c>
      <c r="D246" s="28">
        <f>F246</f>
        <v>14.4431</v>
      </c>
      <c r="E246" s="28">
        <f>F246</f>
        <v>14.4431</v>
      </c>
      <c r="F246" s="28">
        <f>ROUND(14.4431,4)</f>
        <v>14.4431</v>
      </c>
      <c r="G246" s="25"/>
      <c r="H246" s="26"/>
    </row>
    <row r="247" spans="1:8" ht="12.75" customHeight="1">
      <c r="A247" s="23">
        <v>42752</v>
      </c>
      <c r="B247" s="23"/>
      <c r="C247" s="28">
        <f>ROUND(14.2803,4)</f>
        <v>14.2803</v>
      </c>
      <c r="D247" s="28">
        <f>F247</f>
        <v>14.4551</v>
      </c>
      <c r="E247" s="28">
        <f>F247</f>
        <v>14.4551</v>
      </c>
      <c r="F247" s="28">
        <f>ROUND(14.4551,4)</f>
        <v>14.4551</v>
      </c>
      <c r="G247" s="25"/>
      <c r="H247" s="26"/>
    </row>
    <row r="248" spans="1:8" ht="12.75" customHeight="1">
      <c r="A248" s="23">
        <v>42753</v>
      </c>
      <c r="B248" s="23"/>
      <c r="C248" s="28">
        <f>ROUND(14.2803,4)</f>
        <v>14.2803</v>
      </c>
      <c r="D248" s="28">
        <f>F248</f>
        <v>14.4582</v>
      </c>
      <c r="E248" s="28">
        <f>F248</f>
        <v>14.4582</v>
      </c>
      <c r="F248" s="28">
        <f>ROUND(14.4582,4)</f>
        <v>14.4582</v>
      </c>
      <c r="G248" s="25"/>
      <c r="H248" s="26"/>
    </row>
    <row r="249" spans="1:8" ht="12.75" customHeight="1">
      <c r="A249" s="23">
        <v>42755</v>
      </c>
      <c r="B249" s="23"/>
      <c r="C249" s="28">
        <f>ROUND(14.2803,4)</f>
        <v>14.2803</v>
      </c>
      <c r="D249" s="28">
        <f>F249</f>
        <v>14.4639</v>
      </c>
      <c r="E249" s="28">
        <f>F249</f>
        <v>14.4639</v>
      </c>
      <c r="F249" s="28">
        <f>ROUND(14.4639,4)</f>
        <v>14.4639</v>
      </c>
      <c r="G249" s="25"/>
      <c r="H249" s="26"/>
    </row>
    <row r="250" spans="1:8" ht="12.75" customHeight="1">
      <c r="A250" s="23">
        <v>42758</v>
      </c>
      <c r="B250" s="23"/>
      <c r="C250" s="28">
        <f>ROUND(14.2803,4)</f>
        <v>14.2803</v>
      </c>
      <c r="D250" s="28">
        <f>F250</f>
        <v>14.4725</v>
      </c>
      <c r="E250" s="28">
        <f>F250</f>
        <v>14.4725</v>
      </c>
      <c r="F250" s="28">
        <f>ROUND(14.4725,4)</f>
        <v>14.4725</v>
      </c>
      <c r="G250" s="25"/>
      <c r="H250" s="26"/>
    </row>
    <row r="251" spans="1:8" ht="12.75" customHeight="1">
      <c r="A251" s="23">
        <v>42760</v>
      </c>
      <c r="B251" s="23"/>
      <c r="C251" s="28">
        <f>ROUND(14.2803,4)</f>
        <v>14.2803</v>
      </c>
      <c r="D251" s="28">
        <f>F251</f>
        <v>14.4783</v>
      </c>
      <c r="E251" s="28">
        <f>F251</f>
        <v>14.4783</v>
      </c>
      <c r="F251" s="28">
        <f>ROUND(14.4783,4)</f>
        <v>14.4783</v>
      </c>
      <c r="G251" s="25"/>
      <c r="H251" s="26"/>
    </row>
    <row r="252" spans="1:8" ht="12.75" customHeight="1">
      <c r="A252" s="23">
        <v>42762</v>
      </c>
      <c r="B252" s="23"/>
      <c r="C252" s="28">
        <f>ROUND(14.2803,4)</f>
        <v>14.2803</v>
      </c>
      <c r="D252" s="28">
        <f>F252</f>
        <v>14.484</v>
      </c>
      <c r="E252" s="28">
        <f>F252</f>
        <v>14.484</v>
      </c>
      <c r="F252" s="28">
        <f>ROUND(14.484,4)</f>
        <v>14.484</v>
      </c>
      <c r="G252" s="25"/>
      <c r="H252" s="26"/>
    </row>
    <row r="253" spans="1:8" ht="12.75" customHeight="1">
      <c r="A253" s="23">
        <v>42766</v>
      </c>
      <c r="B253" s="23"/>
      <c r="C253" s="28">
        <f>ROUND(14.2803,4)</f>
        <v>14.2803</v>
      </c>
      <c r="D253" s="28">
        <f>F253</f>
        <v>14.4955</v>
      </c>
      <c r="E253" s="28">
        <f>F253</f>
        <v>14.4955</v>
      </c>
      <c r="F253" s="28">
        <f>ROUND(14.4955,4)</f>
        <v>14.4955</v>
      </c>
      <c r="G253" s="25"/>
      <c r="H253" s="26"/>
    </row>
    <row r="254" spans="1:8" ht="12.75" customHeight="1">
      <c r="A254" s="23">
        <v>42793</v>
      </c>
      <c r="B254" s="23"/>
      <c r="C254" s="28">
        <f>ROUND(14.2803,4)</f>
        <v>14.2803</v>
      </c>
      <c r="D254" s="28">
        <f>F254</f>
        <v>14.573</v>
      </c>
      <c r="E254" s="28">
        <f>F254</f>
        <v>14.573</v>
      </c>
      <c r="F254" s="28">
        <f>ROUND(14.573,4)</f>
        <v>14.573</v>
      </c>
      <c r="G254" s="25"/>
      <c r="H254" s="26"/>
    </row>
    <row r="255" spans="1:8" ht="12.75" customHeight="1">
      <c r="A255" s="23">
        <v>42825</v>
      </c>
      <c r="B255" s="23"/>
      <c r="C255" s="28">
        <f>ROUND(14.2803,4)</f>
        <v>14.2803</v>
      </c>
      <c r="D255" s="28">
        <f>F255</f>
        <v>14.6639</v>
      </c>
      <c r="E255" s="28">
        <f>F255</f>
        <v>14.6639</v>
      </c>
      <c r="F255" s="28">
        <f>ROUND(14.6639,4)</f>
        <v>14.6639</v>
      </c>
      <c r="G255" s="25"/>
      <c r="H255" s="26"/>
    </row>
    <row r="256" spans="1:8" ht="12.75" customHeight="1">
      <c r="A256" s="23">
        <v>42836</v>
      </c>
      <c r="B256" s="23"/>
      <c r="C256" s="28">
        <f>ROUND(14.2803,4)</f>
        <v>14.2803</v>
      </c>
      <c r="D256" s="28">
        <f>F256</f>
        <v>14.6952</v>
      </c>
      <c r="E256" s="28">
        <f>F256</f>
        <v>14.6952</v>
      </c>
      <c r="F256" s="28">
        <f>ROUND(14.6952,4)</f>
        <v>14.6952</v>
      </c>
      <c r="G256" s="25"/>
      <c r="H256" s="26"/>
    </row>
    <row r="257" spans="1:8" ht="12.75" customHeight="1">
      <c r="A257" s="23">
        <v>42837</v>
      </c>
      <c r="B257" s="23"/>
      <c r="C257" s="28">
        <f>ROUND(14.2803,4)</f>
        <v>14.2803</v>
      </c>
      <c r="D257" s="28">
        <f>F257</f>
        <v>14.698</v>
      </c>
      <c r="E257" s="28">
        <f>F257</f>
        <v>14.698</v>
      </c>
      <c r="F257" s="28">
        <f>ROUND(14.698,4)</f>
        <v>14.698</v>
      </c>
      <c r="G257" s="25"/>
      <c r="H257" s="26"/>
    </row>
    <row r="258" spans="1:8" ht="12.75" customHeight="1">
      <c r="A258" s="23">
        <v>42838</v>
      </c>
      <c r="B258" s="23"/>
      <c r="C258" s="28">
        <f>ROUND(14.2803,4)</f>
        <v>14.2803</v>
      </c>
      <c r="D258" s="28">
        <f>F258</f>
        <v>14.7009</v>
      </c>
      <c r="E258" s="28">
        <f>F258</f>
        <v>14.7009</v>
      </c>
      <c r="F258" s="28">
        <f>ROUND(14.7009,4)</f>
        <v>14.7009</v>
      </c>
      <c r="G258" s="25"/>
      <c r="H258" s="26"/>
    </row>
    <row r="259" spans="1:8" ht="12.75" customHeight="1">
      <c r="A259" s="23">
        <v>42846</v>
      </c>
      <c r="B259" s="23"/>
      <c r="C259" s="28">
        <f>ROUND(14.2803,4)</f>
        <v>14.2803</v>
      </c>
      <c r="D259" s="28">
        <f>F259</f>
        <v>14.7236</v>
      </c>
      <c r="E259" s="28">
        <f>F259</f>
        <v>14.7236</v>
      </c>
      <c r="F259" s="28">
        <f>ROUND(14.7236,4)</f>
        <v>14.7236</v>
      </c>
      <c r="G259" s="25"/>
      <c r="H259" s="26"/>
    </row>
    <row r="260" spans="1:8" ht="12.75" customHeight="1">
      <c r="A260" s="23">
        <v>42850</v>
      </c>
      <c r="B260" s="23"/>
      <c r="C260" s="28">
        <f>ROUND(14.2803,4)</f>
        <v>14.2803</v>
      </c>
      <c r="D260" s="28">
        <f>F260</f>
        <v>14.735</v>
      </c>
      <c r="E260" s="28">
        <f>F260</f>
        <v>14.735</v>
      </c>
      <c r="F260" s="28">
        <f>ROUND(14.735,4)</f>
        <v>14.735</v>
      </c>
      <c r="G260" s="25"/>
      <c r="H260" s="26"/>
    </row>
    <row r="261" spans="1:8" ht="12.75" customHeight="1">
      <c r="A261" s="23">
        <v>42928</v>
      </c>
      <c r="B261" s="23"/>
      <c r="C261" s="28">
        <f>ROUND(14.2803,4)</f>
        <v>14.2803</v>
      </c>
      <c r="D261" s="28">
        <f>F261</f>
        <v>14.9575</v>
      </c>
      <c r="E261" s="28">
        <f>F261</f>
        <v>14.9575</v>
      </c>
      <c r="F261" s="28">
        <f>ROUND(14.9575,4)</f>
        <v>14.9575</v>
      </c>
      <c r="G261" s="25"/>
      <c r="H261" s="26"/>
    </row>
    <row r="262" spans="1:8" ht="12.75" customHeight="1">
      <c r="A262" s="23">
        <v>42937</v>
      </c>
      <c r="B262" s="23"/>
      <c r="C262" s="28">
        <f>ROUND(14.2803,4)</f>
        <v>14.2803</v>
      </c>
      <c r="D262" s="28">
        <f>F262</f>
        <v>14.9832</v>
      </c>
      <c r="E262" s="28">
        <f>F262</f>
        <v>14.9832</v>
      </c>
      <c r="F262" s="28">
        <f>ROUND(14.9832,4)</f>
        <v>14.9832</v>
      </c>
      <c r="G262" s="25"/>
      <c r="H262" s="26"/>
    </row>
    <row r="263" spans="1:8" ht="12.75" customHeight="1">
      <c r="A263" s="23">
        <v>43031</v>
      </c>
      <c r="B263" s="23"/>
      <c r="C263" s="28">
        <f>ROUND(14.2803,4)</f>
        <v>14.2803</v>
      </c>
      <c r="D263" s="28">
        <f>F263</f>
        <v>15.2534</v>
      </c>
      <c r="E263" s="28">
        <f>F263</f>
        <v>15.2534</v>
      </c>
      <c r="F263" s="28">
        <f>ROUND(15.2534,4)</f>
        <v>15.2534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ROUND(1.0699,4)</f>
        <v>1.0699</v>
      </c>
      <c r="D265" s="28">
        <f>F265</f>
        <v>1.0711</v>
      </c>
      <c r="E265" s="28">
        <f>F265</f>
        <v>1.0711</v>
      </c>
      <c r="F265" s="28">
        <f>ROUND(1.0711,4)</f>
        <v>1.0711</v>
      </c>
      <c r="G265" s="25"/>
      <c r="H265" s="26"/>
    </row>
    <row r="266" spans="1:8" ht="12.75" customHeight="1">
      <c r="A266" s="23">
        <v>42807</v>
      </c>
      <c r="B266" s="23"/>
      <c r="C266" s="28">
        <f>ROUND(1.0699,4)</f>
        <v>1.0699</v>
      </c>
      <c r="D266" s="28">
        <f>F266</f>
        <v>1.0757</v>
      </c>
      <c r="E266" s="28">
        <f>F266</f>
        <v>1.0757</v>
      </c>
      <c r="F266" s="28">
        <f>ROUND(1.0757,4)</f>
        <v>1.0757</v>
      </c>
      <c r="G266" s="25"/>
      <c r="H266" s="26"/>
    </row>
    <row r="267" spans="1:8" ht="12.75" customHeight="1">
      <c r="A267" s="23">
        <v>42905</v>
      </c>
      <c r="B267" s="23"/>
      <c r="C267" s="28">
        <f>ROUND(1.0699,4)</f>
        <v>1.0699</v>
      </c>
      <c r="D267" s="28">
        <f>F267</f>
        <v>1.0808</v>
      </c>
      <c r="E267" s="28">
        <f>F267</f>
        <v>1.0808</v>
      </c>
      <c r="F267" s="28">
        <f>ROUND(1.0808,4)</f>
        <v>1.0808</v>
      </c>
      <c r="G267" s="25"/>
      <c r="H267" s="26"/>
    </row>
    <row r="268" spans="1:8" ht="12.75" customHeight="1">
      <c r="A268" s="23">
        <v>42996</v>
      </c>
      <c r="B268" s="23"/>
      <c r="C268" s="28">
        <f>ROUND(1.0699,4)</f>
        <v>1.0699</v>
      </c>
      <c r="D268" s="28">
        <f>F268</f>
        <v>1.0857</v>
      </c>
      <c r="E268" s="28">
        <f>F268</f>
        <v>1.0857</v>
      </c>
      <c r="F268" s="28">
        <f>ROUND(1.0857,4)</f>
        <v>1.0857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ROUND(1.2444,4)</f>
        <v>1.2444</v>
      </c>
      <c r="D270" s="28">
        <f>F270</f>
        <v>1.245</v>
      </c>
      <c r="E270" s="28">
        <f>F270</f>
        <v>1.245</v>
      </c>
      <c r="F270" s="28">
        <f>ROUND(1.245,4)</f>
        <v>1.245</v>
      </c>
      <c r="G270" s="25"/>
      <c r="H270" s="26"/>
    </row>
    <row r="271" spans="1:8" ht="12.75" customHeight="1">
      <c r="A271" s="23">
        <v>42807</v>
      </c>
      <c r="B271" s="23"/>
      <c r="C271" s="28">
        <f>ROUND(1.2444,4)</f>
        <v>1.2444</v>
      </c>
      <c r="D271" s="28">
        <f>F271</f>
        <v>1.2477</v>
      </c>
      <c r="E271" s="28">
        <f>F271</f>
        <v>1.2477</v>
      </c>
      <c r="F271" s="28">
        <f>ROUND(1.2477,4)</f>
        <v>1.2477</v>
      </c>
      <c r="G271" s="25"/>
      <c r="H271" s="26"/>
    </row>
    <row r="272" spans="1:8" ht="12.75" customHeight="1">
      <c r="A272" s="23">
        <v>42905</v>
      </c>
      <c r="B272" s="23"/>
      <c r="C272" s="28">
        <f>ROUND(1.2444,4)</f>
        <v>1.2444</v>
      </c>
      <c r="D272" s="28">
        <f>F272</f>
        <v>1.2503</v>
      </c>
      <c r="E272" s="28">
        <f>F272</f>
        <v>1.2503</v>
      </c>
      <c r="F272" s="28">
        <f>ROUND(1.2503,4)</f>
        <v>1.2503</v>
      </c>
      <c r="G272" s="25"/>
      <c r="H272" s="26"/>
    </row>
    <row r="273" spans="1:8" ht="12.75" customHeight="1">
      <c r="A273" s="23">
        <v>42996</v>
      </c>
      <c r="B273" s="23"/>
      <c r="C273" s="28">
        <f>ROUND(1.2444,4)</f>
        <v>1.2444</v>
      </c>
      <c r="D273" s="28">
        <f>F273</f>
        <v>1.2527</v>
      </c>
      <c r="E273" s="28">
        <f>F273</f>
        <v>1.2527</v>
      </c>
      <c r="F273" s="28">
        <f>ROUND(1.2527,4)</f>
        <v>1.2527</v>
      </c>
      <c r="G273" s="25"/>
      <c r="H273" s="26"/>
    </row>
    <row r="274" spans="1:8" ht="12.75" customHeight="1">
      <c r="A274" s="23" t="s">
        <v>68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ROUND(10.67309622,4)</f>
        <v>10.6731</v>
      </c>
      <c r="D275" s="28">
        <f>F275</f>
        <v>10.7289</v>
      </c>
      <c r="E275" s="28">
        <f>F275</f>
        <v>10.7289</v>
      </c>
      <c r="F275" s="28">
        <f>ROUND(10.7289,4)</f>
        <v>10.7289</v>
      </c>
      <c r="G275" s="25"/>
      <c r="H275" s="26"/>
    </row>
    <row r="276" spans="1:8" ht="12.75" customHeight="1">
      <c r="A276" s="23">
        <v>42807</v>
      </c>
      <c r="B276" s="23"/>
      <c r="C276" s="28">
        <f>ROUND(10.67309622,4)</f>
        <v>10.6731</v>
      </c>
      <c r="D276" s="28">
        <f>F276</f>
        <v>10.8908</v>
      </c>
      <c r="E276" s="28">
        <f>F276</f>
        <v>10.8908</v>
      </c>
      <c r="F276" s="28">
        <f>ROUND(10.8908,4)</f>
        <v>10.8908</v>
      </c>
      <c r="G276" s="25"/>
      <c r="H276" s="26"/>
    </row>
    <row r="277" spans="1:8" ht="12.75" customHeight="1">
      <c r="A277" s="23">
        <v>42905</v>
      </c>
      <c r="B277" s="23"/>
      <c r="C277" s="28">
        <f>ROUND(10.67309622,4)</f>
        <v>10.6731</v>
      </c>
      <c r="D277" s="28">
        <f>F277</f>
        <v>11.0741</v>
      </c>
      <c r="E277" s="28">
        <f>F277</f>
        <v>11.0741</v>
      </c>
      <c r="F277" s="28">
        <f>ROUND(11.0741,4)</f>
        <v>11.0741</v>
      </c>
      <c r="G277" s="25"/>
      <c r="H277" s="26"/>
    </row>
    <row r="278" spans="1:8" ht="12.75" customHeight="1">
      <c r="A278" s="23">
        <v>42996</v>
      </c>
      <c r="B278" s="23"/>
      <c r="C278" s="28">
        <f>ROUND(10.67309622,4)</f>
        <v>10.6731</v>
      </c>
      <c r="D278" s="28">
        <f>F278</f>
        <v>11.2458</v>
      </c>
      <c r="E278" s="28">
        <f>F278</f>
        <v>11.2458</v>
      </c>
      <c r="F278" s="28">
        <f>ROUND(11.2458,4)</f>
        <v>11.2458</v>
      </c>
      <c r="G278" s="25"/>
      <c r="H278" s="26"/>
    </row>
    <row r="279" spans="1:8" ht="12.75" customHeight="1">
      <c r="A279" s="23">
        <v>43087</v>
      </c>
      <c r="B279" s="23"/>
      <c r="C279" s="28">
        <f>ROUND(10.67309622,4)</f>
        <v>10.6731</v>
      </c>
      <c r="D279" s="28">
        <f>F279</f>
        <v>11.435</v>
      </c>
      <c r="E279" s="28">
        <f>F279</f>
        <v>11.435</v>
      </c>
      <c r="F279" s="28">
        <f>ROUND(11.435,4)</f>
        <v>11.435</v>
      </c>
      <c r="G279" s="25"/>
      <c r="H279" s="26"/>
    </row>
    <row r="280" spans="1:8" ht="12.75" customHeight="1">
      <c r="A280" s="23">
        <v>43178</v>
      </c>
      <c r="B280" s="23"/>
      <c r="C280" s="28">
        <f>ROUND(10.67309622,4)</f>
        <v>10.6731</v>
      </c>
      <c r="D280" s="28">
        <f>F280</f>
        <v>11.6596</v>
      </c>
      <c r="E280" s="28">
        <f>F280</f>
        <v>11.6596</v>
      </c>
      <c r="F280" s="28">
        <f>ROUND(11.6596,4)</f>
        <v>11.6596</v>
      </c>
      <c r="G280" s="25"/>
      <c r="H280" s="26"/>
    </row>
    <row r="281" spans="1:8" ht="12.75" customHeight="1">
      <c r="A281" s="23">
        <v>43269</v>
      </c>
      <c r="B281" s="23"/>
      <c r="C281" s="28">
        <f>ROUND(10.67309622,4)</f>
        <v>10.6731</v>
      </c>
      <c r="D281" s="28">
        <f>F281</f>
        <v>11.8842</v>
      </c>
      <c r="E281" s="28">
        <f>F281</f>
        <v>11.8842</v>
      </c>
      <c r="F281" s="28">
        <f>ROUND(11.8842,4)</f>
        <v>11.8842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ROUND(3.88791178872856,4)</f>
        <v>3.8879</v>
      </c>
      <c r="D283" s="28">
        <f>F283</f>
        <v>4.3824</v>
      </c>
      <c r="E283" s="28">
        <f>F283</f>
        <v>4.3824</v>
      </c>
      <c r="F283" s="28">
        <f>ROUND(4.3824,4)</f>
        <v>4.3824</v>
      </c>
      <c r="G283" s="25"/>
      <c r="H283" s="26"/>
    </row>
    <row r="284" spans="1:8" ht="12.75" customHeight="1">
      <c r="A284" s="23">
        <v>42807</v>
      </c>
      <c r="B284" s="23"/>
      <c r="C284" s="28">
        <f>ROUND(3.88791178872856,4)</f>
        <v>3.8879</v>
      </c>
      <c r="D284" s="28">
        <f>F284</f>
        <v>4.4724</v>
      </c>
      <c r="E284" s="28">
        <f>F284</f>
        <v>4.4724</v>
      </c>
      <c r="F284" s="28">
        <f>ROUND(4.4724,4)</f>
        <v>4.4724</v>
      </c>
      <c r="G284" s="25"/>
      <c r="H284" s="26"/>
    </row>
    <row r="285" spans="1:8" ht="12.75" customHeight="1">
      <c r="A285" s="23">
        <v>42905</v>
      </c>
      <c r="B285" s="23"/>
      <c r="C285" s="28">
        <f>ROUND(3.88791178872856,4)</f>
        <v>3.8879</v>
      </c>
      <c r="D285" s="28">
        <f>F285</f>
        <v>4.5518</v>
      </c>
      <c r="E285" s="28">
        <f>F285</f>
        <v>4.5518</v>
      </c>
      <c r="F285" s="28">
        <f>ROUND(4.5518,4)</f>
        <v>4.5518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ROUND(1.31521563,4)</f>
        <v>1.3152</v>
      </c>
      <c r="D287" s="28">
        <f>F287</f>
        <v>1.3215</v>
      </c>
      <c r="E287" s="28">
        <f>F287</f>
        <v>1.3215</v>
      </c>
      <c r="F287" s="28">
        <f>ROUND(1.3215,4)</f>
        <v>1.3215</v>
      </c>
      <c r="G287" s="25"/>
      <c r="H287" s="26"/>
    </row>
    <row r="288" spans="1:8" ht="12.75" customHeight="1">
      <c r="A288" s="23">
        <v>42807</v>
      </c>
      <c r="B288" s="23"/>
      <c r="C288" s="28">
        <f>ROUND(1.31521563,4)</f>
        <v>1.3152</v>
      </c>
      <c r="D288" s="28">
        <f>F288</f>
        <v>1.3408</v>
      </c>
      <c r="E288" s="28">
        <f>F288</f>
        <v>1.3408</v>
      </c>
      <c r="F288" s="28">
        <f>ROUND(1.3408,4)</f>
        <v>1.3408</v>
      </c>
      <c r="G288" s="25"/>
      <c r="H288" s="26"/>
    </row>
    <row r="289" spans="1:8" ht="12.75" customHeight="1">
      <c r="A289" s="23">
        <v>42905</v>
      </c>
      <c r="B289" s="23"/>
      <c r="C289" s="28">
        <f>ROUND(1.31521563,4)</f>
        <v>1.3152</v>
      </c>
      <c r="D289" s="28">
        <f>F289</f>
        <v>1.3562</v>
      </c>
      <c r="E289" s="28">
        <f>F289</f>
        <v>1.3562</v>
      </c>
      <c r="F289" s="28">
        <f>ROUND(1.3562,4)</f>
        <v>1.3562</v>
      </c>
      <c r="G289" s="25"/>
      <c r="H289" s="26"/>
    </row>
    <row r="290" spans="1:8" ht="12.75" customHeight="1">
      <c r="A290" s="23">
        <v>42996</v>
      </c>
      <c r="B290" s="23"/>
      <c r="C290" s="28">
        <f>ROUND(1.31521563,4)</f>
        <v>1.3152</v>
      </c>
      <c r="D290" s="28">
        <f>F290</f>
        <v>1.3692</v>
      </c>
      <c r="E290" s="28">
        <f>F290</f>
        <v>1.3692</v>
      </c>
      <c r="F290" s="28">
        <f>ROUND(1.3692,4)</f>
        <v>1.3692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ROUND(10.6133779264214,4)</f>
        <v>10.6134</v>
      </c>
      <c r="D292" s="28">
        <f>F292</f>
        <v>10.6812</v>
      </c>
      <c r="E292" s="28">
        <f>F292</f>
        <v>10.6812</v>
      </c>
      <c r="F292" s="28">
        <f>ROUND(10.6812,4)</f>
        <v>10.6812</v>
      </c>
      <c r="G292" s="25"/>
      <c r="H292" s="26"/>
    </row>
    <row r="293" spans="1:8" ht="12.75" customHeight="1">
      <c r="A293" s="23">
        <v>42807</v>
      </c>
      <c r="B293" s="23"/>
      <c r="C293" s="28">
        <f>ROUND(10.6133779264214,4)</f>
        <v>10.6134</v>
      </c>
      <c r="D293" s="28">
        <f>F293</f>
        <v>10.8737</v>
      </c>
      <c r="E293" s="28">
        <f>F293</f>
        <v>10.8737</v>
      </c>
      <c r="F293" s="28">
        <f>ROUND(10.8737,4)</f>
        <v>10.8737</v>
      </c>
      <c r="G293" s="25"/>
      <c r="H293" s="26"/>
    </row>
    <row r="294" spans="1:8" ht="12.75" customHeight="1">
      <c r="A294" s="23">
        <v>42905</v>
      </c>
      <c r="B294" s="23"/>
      <c r="C294" s="28">
        <f>ROUND(10.6133779264214,4)</f>
        <v>10.6134</v>
      </c>
      <c r="D294" s="28">
        <f>F294</f>
        <v>11.0914</v>
      </c>
      <c r="E294" s="28">
        <f>F294</f>
        <v>11.0914</v>
      </c>
      <c r="F294" s="28">
        <f>ROUND(11.0914,4)</f>
        <v>11.0914</v>
      </c>
      <c r="G294" s="25"/>
      <c r="H294" s="26"/>
    </row>
    <row r="295" spans="1:8" ht="12.75" customHeight="1">
      <c r="A295" s="23">
        <v>42996</v>
      </c>
      <c r="B295" s="23"/>
      <c r="C295" s="28">
        <f>ROUND(10.6133779264214,4)</f>
        <v>10.6134</v>
      </c>
      <c r="D295" s="28">
        <f>F295</f>
        <v>11.2958</v>
      </c>
      <c r="E295" s="28">
        <f>F295</f>
        <v>11.2958</v>
      </c>
      <c r="F295" s="28">
        <f>ROUND(11.2958,4)</f>
        <v>11.2958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ROUND(2.0865536821621,4)</f>
        <v>2.0866</v>
      </c>
      <c r="D297" s="28">
        <f>F297</f>
        <v>2.0809</v>
      </c>
      <c r="E297" s="28">
        <f>F297</f>
        <v>2.0809</v>
      </c>
      <c r="F297" s="28">
        <f>ROUND(2.0809,4)</f>
        <v>2.0809</v>
      </c>
      <c r="G297" s="25"/>
      <c r="H297" s="26"/>
    </row>
    <row r="298" spans="1:8" ht="12.75" customHeight="1">
      <c r="A298" s="23">
        <v>42807</v>
      </c>
      <c r="B298" s="23"/>
      <c r="C298" s="28">
        <f>ROUND(2.0865536821621,4)</f>
        <v>2.0866</v>
      </c>
      <c r="D298" s="28">
        <f>F298</f>
        <v>2.1015</v>
      </c>
      <c r="E298" s="28">
        <f>F298</f>
        <v>2.1015</v>
      </c>
      <c r="F298" s="28">
        <f>ROUND(2.1015,4)</f>
        <v>2.1015</v>
      </c>
      <c r="G298" s="25"/>
      <c r="H298" s="26"/>
    </row>
    <row r="299" spans="1:8" ht="12.75" customHeight="1">
      <c r="A299" s="23">
        <v>42905</v>
      </c>
      <c r="B299" s="23"/>
      <c r="C299" s="28">
        <f>ROUND(2.0865536821621,4)</f>
        <v>2.0866</v>
      </c>
      <c r="D299" s="28">
        <f>F299</f>
        <v>2.1271</v>
      </c>
      <c r="E299" s="28">
        <f>F299</f>
        <v>2.1271</v>
      </c>
      <c r="F299" s="28">
        <f>ROUND(2.1271,4)</f>
        <v>2.1271</v>
      </c>
      <c r="G299" s="25"/>
      <c r="H299" s="26"/>
    </row>
    <row r="300" spans="1:8" ht="12.75" customHeight="1">
      <c r="A300" s="23">
        <v>42996</v>
      </c>
      <c r="B300" s="23"/>
      <c r="C300" s="28">
        <f>ROUND(2.0865536821621,4)</f>
        <v>2.0866</v>
      </c>
      <c r="D300" s="28">
        <f>F300</f>
        <v>2.1522</v>
      </c>
      <c r="E300" s="28">
        <f>F300</f>
        <v>2.1522</v>
      </c>
      <c r="F300" s="28">
        <f>ROUND(2.1522,4)</f>
        <v>2.1522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ROUND(2.05279953999856,4)</f>
        <v>2.0528</v>
      </c>
      <c r="D302" s="28">
        <f>F302</f>
        <v>2.0747</v>
      </c>
      <c r="E302" s="28">
        <f>F302</f>
        <v>2.0747</v>
      </c>
      <c r="F302" s="28">
        <f>ROUND(2.0747,4)</f>
        <v>2.0747</v>
      </c>
      <c r="G302" s="25"/>
      <c r="H302" s="26"/>
    </row>
    <row r="303" spans="1:8" ht="12.75" customHeight="1">
      <c r="A303" s="23">
        <v>42807</v>
      </c>
      <c r="B303" s="23"/>
      <c r="C303" s="28">
        <f>ROUND(2.05279953999856,4)</f>
        <v>2.0528</v>
      </c>
      <c r="D303" s="28">
        <f>F303</f>
        <v>2.1187</v>
      </c>
      <c r="E303" s="28">
        <f>F303</f>
        <v>2.1187</v>
      </c>
      <c r="F303" s="28">
        <f>ROUND(2.1187,4)</f>
        <v>2.1187</v>
      </c>
      <c r="G303" s="25"/>
      <c r="H303" s="26"/>
    </row>
    <row r="304" spans="1:8" ht="12.75" customHeight="1">
      <c r="A304" s="23">
        <v>42905</v>
      </c>
      <c r="B304" s="23"/>
      <c r="C304" s="28">
        <f>ROUND(2.05279953999856,4)</f>
        <v>2.0528</v>
      </c>
      <c r="D304" s="28">
        <f>F304</f>
        <v>2.1702</v>
      </c>
      <c r="E304" s="28">
        <f>F304</f>
        <v>2.1702</v>
      </c>
      <c r="F304" s="28">
        <f>ROUND(2.1702,4)</f>
        <v>2.1702</v>
      </c>
      <c r="G304" s="25"/>
      <c r="H304" s="26"/>
    </row>
    <row r="305" spans="1:8" ht="12.75" customHeight="1">
      <c r="A305" s="23">
        <v>42996</v>
      </c>
      <c r="B305" s="23"/>
      <c r="C305" s="28">
        <f>ROUND(2.05279953999856,4)</f>
        <v>2.0528</v>
      </c>
      <c r="D305" s="28">
        <f>F305</f>
        <v>2.2191</v>
      </c>
      <c r="E305" s="28">
        <f>F305</f>
        <v>2.2191</v>
      </c>
      <c r="F305" s="28">
        <f>ROUND(2.2191,4)</f>
        <v>2.2191</v>
      </c>
      <c r="G305" s="25"/>
      <c r="H305" s="26"/>
    </row>
    <row r="306" spans="1:8" ht="12.75" customHeight="1">
      <c r="A306" s="23" t="s">
        <v>74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ROUND(15.27849297,4)</f>
        <v>15.2785</v>
      </c>
      <c r="D307" s="28">
        <f>F307</f>
        <v>15.3895</v>
      </c>
      <c r="E307" s="28">
        <f>F307</f>
        <v>15.3895</v>
      </c>
      <c r="F307" s="28">
        <f>ROUND(15.3895,4)</f>
        <v>15.3895</v>
      </c>
      <c r="G307" s="25"/>
      <c r="H307" s="26"/>
    </row>
    <row r="308" spans="1:8" ht="12.75" customHeight="1">
      <c r="A308" s="23">
        <v>42807</v>
      </c>
      <c r="B308" s="23"/>
      <c r="C308" s="28">
        <f>ROUND(15.27849297,4)</f>
        <v>15.2785</v>
      </c>
      <c r="D308" s="28">
        <f>F308</f>
        <v>15.7193</v>
      </c>
      <c r="E308" s="28">
        <f>F308</f>
        <v>15.7193</v>
      </c>
      <c r="F308" s="28">
        <f>ROUND(15.7193,4)</f>
        <v>15.7193</v>
      </c>
      <c r="G308" s="25"/>
      <c r="H308" s="26"/>
    </row>
    <row r="309" spans="1:8" ht="12.75" customHeight="1">
      <c r="A309" s="23">
        <v>42905</v>
      </c>
      <c r="B309" s="23"/>
      <c r="C309" s="28">
        <f>ROUND(15.27849297,4)</f>
        <v>15.2785</v>
      </c>
      <c r="D309" s="28">
        <f>F309</f>
        <v>16.0948</v>
      </c>
      <c r="E309" s="28">
        <f>F309</f>
        <v>16.0948</v>
      </c>
      <c r="F309" s="28">
        <f>ROUND(16.0948,4)</f>
        <v>16.0948</v>
      </c>
      <c r="G309" s="25"/>
      <c r="H309" s="26"/>
    </row>
    <row r="310" spans="1:8" ht="12.75" customHeight="1">
      <c r="A310" s="23">
        <v>42996</v>
      </c>
      <c r="B310" s="23"/>
      <c r="C310" s="28">
        <f>ROUND(15.27849297,4)</f>
        <v>15.2785</v>
      </c>
      <c r="D310" s="28">
        <f>F310</f>
        <v>16.4508</v>
      </c>
      <c r="E310" s="28">
        <f>F310</f>
        <v>16.4508</v>
      </c>
      <c r="F310" s="28">
        <f>ROUND(16.4508,4)</f>
        <v>16.4508</v>
      </c>
      <c r="G310" s="25"/>
      <c r="H310" s="26"/>
    </row>
    <row r="311" spans="1:8" ht="12.75" customHeight="1">
      <c r="A311" s="23">
        <v>43087</v>
      </c>
      <c r="B311" s="23"/>
      <c r="C311" s="28">
        <f>ROUND(15.27849297,4)</f>
        <v>15.2785</v>
      </c>
      <c r="D311" s="28">
        <f>F311</f>
        <v>16.827</v>
      </c>
      <c r="E311" s="28">
        <f>F311</f>
        <v>16.827</v>
      </c>
      <c r="F311" s="28">
        <f>ROUND(16.827,4)</f>
        <v>16.827</v>
      </c>
      <c r="G311" s="25"/>
      <c r="H311" s="26"/>
    </row>
    <row r="312" spans="1:8" ht="12.75" customHeight="1">
      <c r="A312" s="23">
        <v>43178</v>
      </c>
      <c r="B312" s="23"/>
      <c r="C312" s="28">
        <f>ROUND(15.27849297,4)</f>
        <v>15.2785</v>
      </c>
      <c r="D312" s="28">
        <f>F312</f>
        <v>17.2575</v>
      </c>
      <c r="E312" s="28">
        <f>F312</f>
        <v>17.2575</v>
      </c>
      <c r="F312" s="28">
        <f>ROUND(17.2575,4)</f>
        <v>17.2575</v>
      </c>
      <c r="G312" s="25"/>
      <c r="H312" s="26"/>
    </row>
    <row r="313" spans="1:8" ht="12.75" customHeight="1">
      <c r="A313" s="23">
        <v>43269</v>
      </c>
      <c r="B313" s="23"/>
      <c r="C313" s="28">
        <f>ROUND(15.27849297,4)</f>
        <v>15.2785</v>
      </c>
      <c r="D313" s="28">
        <f>F313</f>
        <v>17.7538</v>
      </c>
      <c r="E313" s="28">
        <f>F313</f>
        <v>17.7538</v>
      </c>
      <c r="F313" s="28">
        <f>ROUND(17.7538,4)</f>
        <v>17.7538</v>
      </c>
      <c r="G313" s="25"/>
      <c r="H313" s="26"/>
    </row>
    <row r="314" spans="1:8" ht="12.75" customHeight="1">
      <c r="A314" s="23" t="s">
        <v>75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ROUND(14.2319115008969,4)</f>
        <v>14.2319</v>
      </c>
      <c r="D315" s="28">
        <f>F315</f>
        <v>14.3404</v>
      </c>
      <c r="E315" s="28">
        <f>F315</f>
        <v>14.3404</v>
      </c>
      <c r="F315" s="28">
        <f>ROUND(14.3404,4)</f>
        <v>14.3404</v>
      </c>
      <c r="G315" s="25"/>
      <c r="H315" s="26"/>
    </row>
    <row r="316" spans="1:8" ht="12.75" customHeight="1">
      <c r="A316" s="23">
        <v>42807</v>
      </c>
      <c r="B316" s="23"/>
      <c r="C316" s="28">
        <f>ROUND(14.2319115008969,4)</f>
        <v>14.2319</v>
      </c>
      <c r="D316" s="28">
        <f>F316</f>
        <v>14.6645</v>
      </c>
      <c r="E316" s="28">
        <f>F316</f>
        <v>14.6645</v>
      </c>
      <c r="F316" s="28">
        <f>ROUND(14.6645,4)</f>
        <v>14.6645</v>
      </c>
      <c r="G316" s="25"/>
      <c r="H316" s="26"/>
    </row>
    <row r="317" spans="1:8" ht="12.75" customHeight="1">
      <c r="A317" s="23">
        <v>42905</v>
      </c>
      <c r="B317" s="23"/>
      <c r="C317" s="28">
        <f>ROUND(14.2319115008969,4)</f>
        <v>14.2319</v>
      </c>
      <c r="D317" s="28">
        <f>F317</f>
        <v>15.0354</v>
      </c>
      <c r="E317" s="28">
        <f>F317</f>
        <v>15.0354</v>
      </c>
      <c r="F317" s="28">
        <f>ROUND(15.0354,4)</f>
        <v>15.0354</v>
      </c>
      <c r="G317" s="25"/>
      <c r="H317" s="26"/>
    </row>
    <row r="318" spans="1:8" ht="12.75" customHeight="1">
      <c r="A318" s="23">
        <v>42996</v>
      </c>
      <c r="B318" s="23"/>
      <c r="C318" s="28">
        <f>ROUND(14.2319115008969,4)</f>
        <v>14.2319</v>
      </c>
      <c r="D318" s="28">
        <f>F318</f>
        <v>15.3864</v>
      </c>
      <c r="E318" s="28">
        <f>F318</f>
        <v>15.3864</v>
      </c>
      <c r="F318" s="28">
        <f>ROUND(15.3864,4)</f>
        <v>15.3864</v>
      </c>
      <c r="G318" s="25"/>
      <c r="H318" s="26"/>
    </row>
    <row r="319" spans="1:8" ht="12.75" customHeight="1">
      <c r="A319" s="23">
        <v>43087</v>
      </c>
      <c r="B319" s="23"/>
      <c r="C319" s="28">
        <f>ROUND(14.2319115008969,4)</f>
        <v>14.2319</v>
      </c>
      <c r="D319" s="28">
        <f>F319</f>
        <v>15.7559</v>
      </c>
      <c r="E319" s="28">
        <f>F319</f>
        <v>15.7559</v>
      </c>
      <c r="F319" s="28">
        <f>ROUND(15.7559,4)</f>
        <v>15.7559</v>
      </c>
      <c r="G319" s="25"/>
      <c r="H319" s="26"/>
    </row>
    <row r="320" spans="1:8" ht="12.75" customHeight="1">
      <c r="A320" s="23" t="s">
        <v>76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ROUND(17.77040532,4)</f>
        <v>17.7704</v>
      </c>
      <c r="D321" s="28">
        <f>F321</f>
        <v>17.8879</v>
      </c>
      <c r="E321" s="28">
        <f>F321</f>
        <v>17.8879</v>
      </c>
      <c r="F321" s="28">
        <f>ROUND(17.8879,4)</f>
        <v>17.8879</v>
      </c>
      <c r="G321" s="25"/>
      <c r="H321" s="26"/>
    </row>
    <row r="322" spans="1:8" ht="12.75" customHeight="1">
      <c r="A322" s="23">
        <v>42807</v>
      </c>
      <c r="B322" s="23"/>
      <c r="C322" s="28">
        <f>ROUND(17.77040532,4)</f>
        <v>17.7704</v>
      </c>
      <c r="D322" s="28">
        <f>F322</f>
        <v>18.2326</v>
      </c>
      <c r="E322" s="28">
        <f>F322</f>
        <v>18.2326</v>
      </c>
      <c r="F322" s="28">
        <f>ROUND(18.2326,4)</f>
        <v>18.2326</v>
      </c>
      <c r="G322" s="25"/>
      <c r="H322" s="26"/>
    </row>
    <row r="323" spans="1:8" ht="12.75" customHeight="1">
      <c r="A323" s="23">
        <v>42905</v>
      </c>
      <c r="B323" s="23"/>
      <c r="C323" s="28">
        <f>ROUND(17.77040532,4)</f>
        <v>17.7704</v>
      </c>
      <c r="D323" s="28">
        <f>F323</f>
        <v>18.6185</v>
      </c>
      <c r="E323" s="28">
        <f>F323</f>
        <v>18.6185</v>
      </c>
      <c r="F323" s="28">
        <f>ROUND(18.6185,4)</f>
        <v>18.6185</v>
      </c>
      <c r="G323" s="25"/>
      <c r="H323" s="26"/>
    </row>
    <row r="324" spans="1:8" ht="12.75" customHeight="1">
      <c r="A324" s="23">
        <v>42996</v>
      </c>
      <c r="B324" s="23"/>
      <c r="C324" s="28">
        <f>ROUND(17.77040532,4)</f>
        <v>17.7704</v>
      </c>
      <c r="D324" s="28">
        <f>F324</f>
        <v>18.982</v>
      </c>
      <c r="E324" s="28">
        <f>F324</f>
        <v>18.982</v>
      </c>
      <c r="F324" s="28">
        <f>ROUND(18.982,4)</f>
        <v>18.982</v>
      </c>
      <c r="G324" s="25"/>
      <c r="H324" s="26"/>
    </row>
    <row r="325" spans="1:8" ht="12.75" customHeight="1">
      <c r="A325" s="23">
        <v>43087</v>
      </c>
      <c r="B325" s="23"/>
      <c r="C325" s="28">
        <f>ROUND(17.77040532,4)</f>
        <v>17.7704</v>
      </c>
      <c r="D325" s="28">
        <f>F325</f>
        <v>19.3786</v>
      </c>
      <c r="E325" s="28">
        <f>F325</f>
        <v>19.3786</v>
      </c>
      <c r="F325" s="28">
        <f>ROUND(19.3786,4)</f>
        <v>19.3786</v>
      </c>
      <c r="G325" s="25"/>
      <c r="H325" s="26"/>
    </row>
    <row r="326" spans="1:8" ht="12.75" customHeight="1">
      <c r="A326" s="23">
        <v>43178</v>
      </c>
      <c r="B326" s="23"/>
      <c r="C326" s="28">
        <f>ROUND(17.77040532,4)</f>
        <v>17.7704</v>
      </c>
      <c r="D326" s="28">
        <f>F326</f>
        <v>19.8365</v>
      </c>
      <c r="E326" s="28">
        <f>F326</f>
        <v>19.8365</v>
      </c>
      <c r="F326" s="28">
        <f>ROUND(19.8365,4)</f>
        <v>19.8365</v>
      </c>
      <c r="G326" s="25"/>
      <c r="H326" s="26"/>
    </row>
    <row r="327" spans="1:8" ht="12.75" customHeight="1">
      <c r="A327" s="23">
        <v>43269</v>
      </c>
      <c r="B327" s="23"/>
      <c r="C327" s="28">
        <f>ROUND(17.77040532,4)</f>
        <v>17.7704</v>
      </c>
      <c r="D327" s="28">
        <f>F327</f>
        <v>19.8816</v>
      </c>
      <c r="E327" s="28">
        <f>F327</f>
        <v>19.8816</v>
      </c>
      <c r="F327" s="28">
        <f>ROUND(19.8816,4)</f>
        <v>19.8816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ROUND(1.84083789880761,4)</f>
        <v>1.8408</v>
      </c>
      <c r="D329" s="28">
        <f>F329</f>
        <v>1.8526</v>
      </c>
      <c r="E329" s="28">
        <f>F329</f>
        <v>1.8526</v>
      </c>
      <c r="F329" s="28">
        <f>ROUND(1.8526,4)</f>
        <v>1.8526</v>
      </c>
      <c r="G329" s="25"/>
      <c r="H329" s="26"/>
    </row>
    <row r="330" spans="1:8" ht="12.75" customHeight="1">
      <c r="A330" s="23">
        <v>42807</v>
      </c>
      <c r="B330" s="23"/>
      <c r="C330" s="28">
        <f>ROUND(1.84083789880761,4)</f>
        <v>1.8408</v>
      </c>
      <c r="D330" s="28">
        <f>F330</f>
        <v>1.885</v>
      </c>
      <c r="E330" s="28">
        <f>F330</f>
        <v>1.885</v>
      </c>
      <c r="F330" s="28">
        <f>ROUND(1.885,4)</f>
        <v>1.885</v>
      </c>
      <c r="G330" s="25"/>
      <c r="H330" s="26"/>
    </row>
    <row r="331" spans="1:8" ht="12.75" customHeight="1">
      <c r="A331" s="23">
        <v>42905</v>
      </c>
      <c r="B331" s="23"/>
      <c r="C331" s="28">
        <f>ROUND(1.84083789880761,4)</f>
        <v>1.8408</v>
      </c>
      <c r="D331" s="28">
        <f>F331</f>
        <v>1.9209</v>
      </c>
      <c r="E331" s="28">
        <f>F331</f>
        <v>1.9209</v>
      </c>
      <c r="F331" s="28">
        <f>ROUND(1.9209,4)</f>
        <v>1.9209</v>
      </c>
      <c r="G331" s="25"/>
      <c r="H331" s="26"/>
    </row>
    <row r="332" spans="1:8" ht="12.75" customHeight="1">
      <c r="A332" s="23">
        <v>42996</v>
      </c>
      <c r="B332" s="23"/>
      <c r="C332" s="28">
        <f>ROUND(1.84083789880761,4)</f>
        <v>1.8408</v>
      </c>
      <c r="D332" s="28">
        <f>F332</f>
        <v>1.9542</v>
      </c>
      <c r="E332" s="28">
        <f>F332</f>
        <v>1.9542</v>
      </c>
      <c r="F332" s="28">
        <f>ROUND(1.9542,4)</f>
        <v>1.9542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ROUND(0.13070315538979,6)</f>
        <v>0.130703</v>
      </c>
      <c r="D334" s="30">
        <f>F334</f>
        <v>0.131625</v>
      </c>
      <c r="E334" s="30">
        <f>F334</f>
        <v>0.131625</v>
      </c>
      <c r="F334" s="30">
        <f>ROUND(0.131625,6)</f>
        <v>0.131625</v>
      </c>
      <c r="G334" s="25"/>
      <c r="H334" s="26"/>
    </row>
    <row r="335" spans="1:8" ht="12.75" customHeight="1">
      <c r="A335" s="23">
        <v>42807</v>
      </c>
      <c r="B335" s="23"/>
      <c r="C335" s="30">
        <f>ROUND(0.13070315538979,6)</f>
        <v>0.130703</v>
      </c>
      <c r="D335" s="30">
        <f>F335</f>
        <v>0.134464</v>
      </c>
      <c r="E335" s="30">
        <f>F335</f>
        <v>0.134464</v>
      </c>
      <c r="F335" s="30">
        <f>ROUND(0.134464,6)</f>
        <v>0.134464</v>
      </c>
      <c r="G335" s="25"/>
      <c r="H335" s="26"/>
    </row>
    <row r="336" spans="1:8" ht="12.75" customHeight="1">
      <c r="A336" s="23">
        <v>42905</v>
      </c>
      <c r="B336" s="23"/>
      <c r="C336" s="30">
        <f>ROUND(0.13070315538979,6)</f>
        <v>0.130703</v>
      </c>
      <c r="D336" s="30">
        <f>F336</f>
        <v>0.137674</v>
      </c>
      <c r="E336" s="30">
        <f>F336</f>
        <v>0.137674</v>
      </c>
      <c r="F336" s="30">
        <f>ROUND(0.137674,6)</f>
        <v>0.137674</v>
      </c>
      <c r="G336" s="25"/>
      <c r="H336" s="26"/>
    </row>
    <row r="337" spans="1:8" ht="12.75" customHeight="1">
      <c r="A337" s="23">
        <v>42996</v>
      </c>
      <c r="B337" s="23"/>
      <c r="C337" s="30">
        <f>ROUND(0.13070315538979,6)</f>
        <v>0.130703</v>
      </c>
      <c r="D337" s="30">
        <f>F337</f>
        <v>0.140737</v>
      </c>
      <c r="E337" s="30">
        <f>F337</f>
        <v>0.140737</v>
      </c>
      <c r="F337" s="30">
        <f>ROUND(0.140737,6)</f>
        <v>0.140737</v>
      </c>
      <c r="G337" s="25"/>
      <c r="H337" s="26"/>
    </row>
    <row r="338" spans="1:8" ht="12.75" customHeight="1">
      <c r="A338" s="23">
        <v>43087</v>
      </c>
      <c r="B338" s="23"/>
      <c r="C338" s="30">
        <f>ROUND(0.13070315538979,6)</f>
        <v>0.130703</v>
      </c>
      <c r="D338" s="30">
        <f>F338</f>
        <v>0.144098</v>
      </c>
      <c r="E338" s="30">
        <f>F338</f>
        <v>0.144098</v>
      </c>
      <c r="F338" s="30">
        <f>ROUND(0.144098,6)</f>
        <v>0.144098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ROUND(0.140329551328288,4)</f>
        <v>0.1403</v>
      </c>
      <c r="D340" s="28">
        <f>F340</f>
        <v>0.1402</v>
      </c>
      <c r="E340" s="28">
        <f>F340</f>
        <v>0.1402</v>
      </c>
      <c r="F340" s="28">
        <f>ROUND(0.1402,4)</f>
        <v>0.1402</v>
      </c>
      <c r="G340" s="25"/>
      <c r="H340" s="26"/>
    </row>
    <row r="341" spans="1:8" ht="12.75" customHeight="1">
      <c r="A341" s="23">
        <v>42807</v>
      </c>
      <c r="B341" s="23"/>
      <c r="C341" s="28">
        <f>ROUND(0.140329551328288,4)</f>
        <v>0.1403</v>
      </c>
      <c r="D341" s="28">
        <f>F341</f>
        <v>0.1405</v>
      </c>
      <c r="E341" s="28">
        <f>F341</f>
        <v>0.1405</v>
      </c>
      <c r="F341" s="28">
        <f>ROUND(0.1405,4)</f>
        <v>0.1405</v>
      </c>
      <c r="G341" s="25"/>
      <c r="H341" s="26"/>
    </row>
    <row r="342" spans="1:8" ht="12.75" customHeight="1">
      <c r="A342" s="23">
        <v>42905</v>
      </c>
      <c r="B342" s="23"/>
      <c r="C342" s="28">
        <f>ROUND(0.140329551328288,4)</f>
        <v>0.1403</v>
      </c>
      <c r="D342" s="28">
        <f>F342</f>
        <v>0.1406</v>
      </c>
      <c r="E342" s="28">
        <f>F342</f>
        <v>0.1406</v>
      </c>
      <c r="F342" s="28">
        <f>ROUND(0.1406,4)</f>
        <v>0.1406</v>
      </c>
      <c r="G342" s="25"/>
      <c r="H342" s="26"/>
    </row>
    <row r="343" spans="1:8" ht="12.75" customHeight="1">
      <c r="A343" s="23">
        <v>42996</v>
      </c>
      <c r="B343" s="23"/>
      <c r="C343" s="28">
        <f>ROUND(0.140329551328288,4)</f>
        <v>0.1403</v>
      </c>
      <c r="D343" s="28">
        <f>F343</f>
        <v>0.1406</v>
      </c>
      <c r="E343" s="28">
        <f>F343</f>
        <v>0.1406</v>
      </c>
      <c r="F343" s="28">
        <f>ROUND(0.1406,4)</f>
        <v>0.1406</v>
      </c>
      <c r="G343" s="25"/>
      <c r="H343" s="26"/>
    </row>
    <row r="344" spans="1:8" ht="12.75" customHeight="1">
      <c r="A344" s="23" t="s">
        <v>80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81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ROUND(10.07475165,4)</f>
        <v>10.0748</v>
      </c>
      <c r="D350" s="28">
        <f>F350</f>
        <v>10.1244</v>
      </c>
      <c r="E350" s="28">
        <f>F350</f>
        <v>10.1244</v>
      </c>
      <c r="F350" s="28">
        <f>ROUND(10.1244,4)</f>
        <v>10.1244</v>
      </c>
      <c r="G350" s="25"/>
      <c r="H350" s="26"/>
    </row>
    <row r="351" spans="1:8" ht="12.75" customHeight="1">
      <c r="A351" s="23">
        <v>42807</v>
      </c>
      <c r="B351" s="23"/>
      <c r="C351" s="28">
        <f>ROUND(10.07475165,4)</f>
        <v>10.0748</v>
      </c>
      <c r="D351" s="28">
        <f>F351</f>
        <v>10.2691</v>
      </c>
      <c r="E351" s="28">
        <f>F351</f>
        <v>10.2691</v>
      </c>
      <c r="F351" s="28">
        <f>ROUND(10.2691,4)</f>
        <v>10.2691</v>
      </c>
      <c r="G351" s="25"/>
      <c r="H351" s="26"/>
    </row>
    <row r="352" spans="1:8" ht="12.75" customHeight="1">
      <c r="A352" s="23">
        <v>42905</v>
      </c>
      <c r="B352" s="23"/>
      <c r="C352" s="28">
        <f>ROUND(10.07475165,4)</f>
        <v>10.0748</v>
      </c>
      <c r="D352" s="28">
        <f>F352</f>
        <v>10.4323</v>
      </c>
      <c r="E352" s="28">
        <f>F352</f>
        <v>10.4323</v>
      </c>
      <c r="F352" s="28">
        <f>ROUND(10.4323,4)</f>
        <v>10.4323</v>
      </c>
      <c r="G352" s="25"/>
      <c r="H352" s="26"/>
    </row>
    <row r="353" spans="1:8" ht="12.75" customHeight="1">
      <c r="A353" s="23">
        <v>42996</v>
      </c>
      <c r="B353" s="23"/>
      <c r="C353" s="28">
        <f>ROUND(10.07475165,4)</f>
        <v>10.0748</v>
      </c>
      <c r="D353" s="28">
        <f>F353</f>
        <v>10.5849</v>
      </c>
      <c r="E353" s="28">
        <f>F353</f>
        <v>10.5849</v>
      </c>
      <c r="F353" s="28">
        <f>ROUND(10.5849,4)</f>
        <v>10.5849</v>
      </c>
      <c r="G353" s="25"/>
      <c r="H353" s="26"/>
    </row>
    <row r="354" spans="1:8" ht="12.75" customHeight="1">
      <c r="A354" s="23" t="s">
        <v>82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ROUND(10.0913716345135,4)</f>
        <v>10.0914</v>
      </c>
      <c r="D355" s="28">
        <f>F355</f>
        <v>10.1541</v>
      </c>
      <c r="E355" s="28">
        <f>F355</f>
        <v>10.1541</v>
      </c>
      <c r="F355" s="28">
        <f>ROUND(10.1541,4)</f>
        <v>10.1541</v>
      </c>
      <c r="G355" s="25"/>
      <c r="H355" s="26"/>
    </row>
    <row r="356" spans="1:8" ht="12.75" customHeight="1">
      <c r="A356" s="23">
        <v>42807</v>
      </c>
      <c r="B356" s="23"/>
      <c r="C356" s="28">
        <f>ROUND(10.0913716345135,4)</f>
        <v>10.0914</v>
      </c>
      <c r="D356" s="28">
        <f>F356</f>
        <v>10.3286</v>
      </c>
      <c r="E356" s="28">
        <f>F356</f>
        <v>10.3286</v>
      </c>
      <c r="F356" s="28">
        <f>ROUND(10.3286,4)</f>
        <v>10.3286</v>
      </c>
      <c r="G356" s="25"/>
      <c r="H356" s="26"/>
    </row>
    <row r="357" spans="1:8" ht="12.75" customHeight="1">
      <c r="A357" s="23">
        <v>42905</v>
      </c>
      <c r="B357" s="23"/>
      <c r="C357" s="28">
        <f>ROUND(10.0913716345135,4)</f>
        <v>10.0914</v>
      </c>
      <c r="D357" s="28">
        <f>F357</f>
        <v>10.5253</v>
      </c>
      <c r="E357" s="28">
        <f>F357</f>
        <v>10.5253</v>
      </c>
      <c r="F357" s="28">
        <f>ROUND(10.5253,4)</f>
        <v>10.5253</v>
      </c>
      <c r="G357" s="25"/>
      <c r="H357" s="26"/>
    </row>
    <row r="358" spans="1:8" ht="12.75" customHeight="1">
      <c r="A358" s="23">
        <v>42996</v>
      </c>
      <c r="B358" s="23"/>
      <c r="C358" s="28">
        <f>ROUND(10.0913716345135,4)</f>
        <v>10.0914</v>
      </c>
      <c r="D358" s="28">
        <f>F358</f>
        <v>10.708</v>
      </c>
      <c r="E358" s="28">
        <f>F358</f>
        <v>10.708</v>
      </c>
      <c r="F358" s="28">
        <f>ROUND(10.708,4)</f>
        <v>10.708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ROUND(4.29922326589595,4)</f>
        <v>4.2992</v>
      </c>
      <c r="D360" s="28">
        <f>F360</f>
        <v>4.2977</v>
      </c>
      <c r="E360" s="28">
        <f>F360</f>
        <v>4.2977</v>
      </c>
      <c r="F360" s="28">
        <f>ROUND(4.2977,4)</f>
        <v>4.2977</v>
      </c>
      <c r="G360" s="25"/>
      <c r="H360" s="26"/>
    </row>
    <row r="361" spans="1:8" ht="12.75" customHeight="1">
      <c r="A361" s="23">
        <v>42807</v>
      </c>
      <c r="B361" s="23"/>
      <c r="C361" s="28">
        <f>ROUND(4.29922326589595,4)</f>
        <v>4.2992</v>
      </c>
      <c r="D361" s="28">
        <f>F361</f>
        <v>4.2935</v>
      </c>
      <c r="E361" s="28">
        <f>F361</f>
        <v>4.2935</v>
      </c>
      <c r="F361" s="28">
        <f>ROUND(4.2935,4)</f>
        <v>4.2935</v>
      </c>
      <c r="G361" s="25"/>
      <c r="H361" s="26"/>
    </row>
    <row r="362" spans="1:8" ht="12.75" customHeight="1">
      <c r="A362" s="23">
        <v>42905</v>
      </c>
      <c r="B362" s="23"/>
      <c r="C362" s="28">
        <f>ROUND(4.29922326589595,4)</f>
        <v>4.2992</v>
      </c>
      <c r="D362" s="28">
        <f>F362</f>
        <v>4.2718</v>
      </c>
      <c r="E362" s="28">
        <f>F362</f>
        <v>4.2718</v>
      </c>
      <c r="F362" s="28">
        <f>ROUND(4.2718,4)</f>
        <v>4.2718</v>
      </c>
      <c r="G362" s="25"/>
      <c r="H362" s="26"/>
    </row>
    <row r="363" spans="1:8" ht="12.75" customHeight="1">
      <c r="A363" s="23" t="s">
        <v>84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ROUND(14.2803,4)</f>
        <v>14.2803</v>
      </c>
      <c r="D364" s="28">
        <f>F364</f>
        <v>14.3678</v>
      </c>
      <c r="E364" s="28">
        <f>F364</f>
        <v>14.3678</v>
      </c>
      <c r="F364" s="28">
        <f>ROUND(14.3678,4)</f>
        <v>14.3678</v>
      </c>
      <c r="G364" s="25"/>
      <c r="H364" s="26"/>
    </row>
    <row r="365" spans="1:8" ht="12.75" customHeight="1">
      <c r="A365" s="23">
        <v>42807</v>
      </c>
      <c r="B365" s="23"/>
      <c r="C365" s="28">
        <f>ROUND(14.2803,4)</f>
        <v>14.2803</v>
      </c>
      <c r="D365" s="28">
        <f>F365</f>
        <v>14.6128</v>
      </c>
      <c r="E365" s="28">
        <f>F365</f>
        <v>14.6128</v>
      </c>
      <c r="F365" s="28">
        <f>ROUND(14.6128,4)</f>
        <v>14.6128</v>
      </c>
      <c r="G365" s="25"/>
      <c r="H365" s="26"/>
    </row>
    <row r="366" spans="1:8" ht="12.75" customHeight="1">
      <c r="A366" s="23">
        <v>42905</v>
      </c>
      <c r="B366" s="23"/>
      <c r="C366" s="28">
        <f>ROUND(14.2803,4)</f>
        <v>14.2803</v>
      </c>
      <c r="D366" s="28">
        <f>F366</f>
        <v>14.8918</v>
      </c>
      <c r="E366" s="28">
        <f>F366</f>
        <v>14.8918</v>
      </c>
      <c r="F366" s="28">
        <f>ROUND(14.8918,4)</f>
        <v>14.8918</v>
      </c>
      <c r="G366" s="25"/>
      <c r="H366" s="26"/>
    </row>
    <row r="367" spans="1:8" ht="12.75" customHeight="1">
      <c r="A367" s="23">
        <v>42996</v>
      </c>
      <c r="B367" s="23"/>
      <c r="C367" s="28">
        <f>ROUND(14.2803,4)</f>
        <v>14.2803</v>
      </c>
      <c r="D367" s="28">
        <f>F367</f>
        <v>15.1525</v>
      </c>
      <c r="E367" s="28">
        <f>F367</f>
        <v>15.1525</v>
      </c>
      <c r="F367" s="28">
        <f>ROUND(15.1525,4)</f>
        <v>15.1525</v>
      </c>
      <c r="G367" s="25"/>
      <c r="H367" s="26"/>
    </row>
    <row r="368" spans="1:8" ht="12.75" customHeight="1">
      <c r="A368" s="23">
        <v>43087</v>
      </c>
      <c r="B368" s="23"/>
      <c r="C368" s="28">
        <f>ROUND(14.2803,4)</f>
        <v>14.2803</v>
      </c>
      <c r="D368" s="28">
        <f>F368</f>
        <v>15.4357</v>
      </c>
      <c r="E368" s="28">
        <f>F368</f>
        <v>15.4357</v>
      </c>
      <c r="F368" s="28">
        <f>ROUND(15.4357,4)</f>
        <v>15.4357</v>
      </c>
      <c r="G368" s="25"/>
      <c r="H368" s="26"/>
    </row>
    <row r="369" spans="1:8" ht="12.75" customHeight="1">
      <c r="A369" s="23" t="s">
        <v>85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ROUND(14.2803,4)</f>
        <v>14.2803</v>
      </c>
      <c r="D370" s="28">
        <f>F370</f>
        <v>14.3678</v>
      </c>
      <c r="E370" s="28">
        <f>F370</f>
        <v>14.3678</v>
      </c>
      <c r="F370" s="28">
        <f>ROUND(14.3678,4)</f>
        <v>14.3678</v>
      </c>
      <c r="G370" s="25"/>
      <c r="H370" s="26"/>
    </row>
    <row r="371" spans="1:8" ht="12.75" customHeight="1">
      <c r="A371" s="23">
        <v>42807</v>
      </c>
      <c r="B371" s="23"/>
      <c r="C371" s="28">
        <f>ROUND(14.2803,4)</f>
        <v>14.2803</v>
      </c>
      <c r="D371" s="28">
        <f>F371</f>
        <v>14.6128</v>
      </c>
      <c r="E371" s="28">
        <f>F371</f>
        <v>14.6128</v>
      </c>
      <c r="F371" s="28">
        <f>ROUND(14.6128,4)</f>
        <v>14.6128</v>
      </c>
      <c r="G371" s="25"/>
      <c r="H371" s="26"/>
    </row>
    <row r="372" spans="1:8" ht="12.75" customHeight="1">
      <c r="A372" s="23">
        <v>42905</v>
      </c>
      <c r="B372" s="23"/>
      <c r="C372" s="28">
        <f>ROUND(14.2803,4)</f>
        <v>14.2803</v>
      </c>
      <c r="D372" s="28">
        <f>F372</f>
        <v>14.8918</v>
      </c>
      <c r="E372" s="28">
        <f>F372</f>
        <v>14.8918</v>
      </c>
      <c r="F372" s="28">
        <f>ROUND(14.8918,4)</f>
        <v>14.8918</v>
      </c>
      <c r="G372" s="25"/>
      <c r="H372" s="26"/>
    </row>
    <row r="373" spans="1:8" ht="12.75" customHeight="1">
      <c r="A373" s="23">
        <v>42996</v>
      </c>
      <c r="B373" s="23"/>
      <c r="C373" s="28">
        <f>ROUND(14.2803,4)</f>
        <v>14.2803</v>
      </c>
      <c r="D373" s="28">
        <f>F373</f>
        <v>15.1525</v>
      </c>
      <c r="E373" s="28">
        <f>F373</f>
        <v>15.1525</v>
      </c>
      <c r="F373" s="28">
        <f>ROUND(15.1525,4)</f>
        <v>15.1525</v>
      </c>
      <c r="G373" s="25"/>
      <c r="H373" s="26"/>
    </row>
    <row r="374" spans="1:8" ht="12.75" customHeight="1">
      <c r="A374" s="23">
        <v>43087</v>
      </c>
      <c r="B374" s="23"/>
      <c r="C374" s="28">
        <f>ROUND(14.2803,4)</f>
        <v>14.2803</v>
      </c>
      <c r="D374" s="28">
        <f>F374</f>
        <v>15.4357</v>
      </c>
      <c r="E374" s="28">
        <f>F374</f>
        <v>15.4357</v>
      </c>
      <c r="F374" s="28">
        <f>ROUND(15.4357,4)</f>
        <v>15.4357</v>
      </c>
      <c r="G374" s="25"/>
      <c r="H374" s="26"/>
    </row>
    <row r="375" spans="1:8" ht="12.75" customHeight="1">
      <c r="A375" s="23">
        <v>43175</v>
      </c>
      <c r="B375" s="23"/>
      <c r="C375" s="28">
        <f>ROUND(14.2803,4)</f>
        <v>14.2803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ROUND(14.2803,4)</f>
        <v>14.2803</v>
      </c>
      <c r="D376" s="28">
        <f>F376</f>
        <v>15.7662</v>
      </c>
      <c r="E376" s="28">
        <f>F376</f>
        <v>15.7662</v>
      </c>
      <c r="F376" s="28">
        <f>ROUND(15.7662,4)</f>
        <v>15.7662</v>
      </c>
      <c r="G376" s="25"/>
      <c r="H376" s="26"/>
    </row>
    <row r="377" spans="1:8" ht="12.75" customHeight="1">
      <c r="A377" s="23">
        <v>43269</v>
      </c>
      <c r="B377" s="23"/>
      <c r="C377" s="28">
        <f>ROUND(14.2803,4)</f>
        <v>14.2803</v>
      </c>
      <c r="D377" s="28">
        <f>F377</f>
        <v>16.0966</v>
      </c>
      <c r="E377" s="28">
        <f>F377</f>
        <v>16.0966</v>
      </c>
      <c r="F377" s="28">
        <f>ROUND(16.0966,4)</f>
        <v>16.0966</v>
      </c>
      <c r="G377" s="25"/>
      <c r="H377" s="26"/>
    </row>
    <row r="378" spans="1:8" ht="12.75" customHeight="1">
      <c r="A378" s="23">
        <v>43360</v>
      </c>
      <c r="B378" s="23"/>
      <c r="C378" s="28">
        <f>ROUND(14.2803,4)</f>
        <v>14.2803</v>
      </c>
      <c r="D378" s="28">
        <f>F378</f>
        <v>16.427</v>
      </c>
      <c r="E378" s="28">
        <f>F378</f>
        <v>16.427</v>
      </c>
      <c r="F378" s="28">
        <f>ROUND(16.427,4)</f>
        <v>16.427</v>
      </c>
      <c r="G378" s="25"/>
      <c r="H378" s="26"/>
    </row>
    <row r="379" spans="1:8" ht="12.75" customHeight="1">
      <c r="A379" s="23">
        <v>43448</v>
      </c>
      <c r="B379" s="23"/>
      <c r="C379" s="28">
        <f>ROUND(14.2803,4)</f>
        <v>14.2803</v>
      </c>
      <c r="D379" s="28">
        <f>F379</f>
        <v>16.7189</v>
      </c>
      <c r="E379" s="28">
        <f>F379</f>
        <v>16.7189</v>
      </c>
      <c r="F379" s="28">
        <f>ROUND(16.7189,4)</f>
        <v>16.7189</v>
      </c>
      <c r="G379" s="25"/>
      <c r="H379" s="26"/>
    </row>
    <row r="380" spans="1:8" ht="12.75" customHeight="1">
      <c r="A380" s="23">
        <v>43542</v>
      </c>
      <c r="B380" s="23"/>
      <c r="C380" s="28">
        <f>ROUND(14.2803,4)</f>
        <v>14.2803</v>
      </c>
      <c r="D380" s="28">
        <f>F380</f>
        <v>16.9562</v>
      </c>
      <c r="E380" s="28">
        <f>F380</f>
        <v>16.9562</v>
      </c>
      <c r="F380" s="28">
        <f>ROUND(16.9562,4)</f>
        <v>16.9562</v>
      </c>
      <c r="G380" s="25"/>
      <c r="H380" s="26"/>
    </row>
    <row r="381" spans="1:8" ht="12.75" customHeight="1">
      <c r="A381" s="23">
        <v>43630</v>
      </c>
      <c r="B381" s="23"/>
      <c r="C381" s="28">
        <f>ROUND(14.2803,4)</f>
        <v>14.2803</v>
      </c>
      <c r="D381" s="28">
        <f>F381</f>
        <v>17.1784</v>
      </c>
      <c r="E381" s="28">
        <f>F381</f>
        <v>17.1784</v>
      </c>
      <c r="F381" s="28">
        <f>ROUND(17.1784,4)</f>
        <v>17.1784</v>
      </c>
      <c r="G381" s="25"/>
      <c r="H381" s="26"/>
    </row>
    <row r="382" spans="1:8" ht="12.75" customHeight="1">
      <c r="A382" s="23">
        <v>43724</v>
      </c>
      <c r="B382" s="23"/>
      <c r="C382" s="28">
        <f>ROUND(14.2803,4)</f>
        <v>14.2803</v>
      </c>
      <c r="D382" s="28">
        <f>F382</f>
        <v>17.4157</v>
      </c>
      <c r="E382" s="28">
        <f>F382</f>
        <v>17.4157</v>
      </c>
      <c r="F382" s="28">
        <f>ROUND(17.4157,4)</f>
        <v>17.4157</v>
      </c>
      <c r="G382" s="25"/>
      <c r="H382" s="26"/>
    </row>
    <row r="383" spans="1:8" ht="12.75" customHeight="1">
      <c r="A383" s="23">
        <v>43812</v>
      </c>
      <c r="B383" s="23"/>
      <c r="C383" s="28">
        <f>ROUND(14.2803,4)</f>
        <v>14.2803</v>
      </c>
      <c r="D383" s="28">
        <f>F383</f>
        <v>17.6379</v>
      </c>
      <c r="E383" s="28">
        <f>F383</f>
        <v>17.6379</v>
      </c>
      <c r="F383" s="28">
        <f>ROUND(17.6379,4)</f>
        <v>17.6379</v>
      </c>
      <c r="G383" s="25"/>
      <c r="H383" s="26"/>
    </row>
    <row r="384" spans="1:8" ht="12.75" customHeight="1">
      <c r="A384" s="23" t="s">
        <v>86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ROUND(1.44464339908953,4)</f>
        <v>1.4446</v>
      </c>
      <c r="D385" s="28">
        <f>F385</f>
        <v>1.4303</v>
      </c>
      <c r="E385" s="28">
        <f>F385</f>
        <v>1.4303</v>
      </c>
      <c r="F385" s="28">
        <f>ROUND(1.4303,4)</f>
        <v>1.4303</v>
      </c>
      <c r="G385" s="25"/>
      <c r="H385" s="26"/>
    </row>
    <row r="386" spans="1:8" ht="12.75" customHeight="1">
      <c r="A386" s="23">
        <v>42807</v>
      </c>
      <c r="B386" s="23"/>
      <c r="C386" s="28">
        <f>ROUND(1.44464339908953,4)</f>
        <v>1.4446</v>
      </c>
      <c r="D386" s="28">
        <f>F386</f>
        <v>1.3829</v>
      </c>
      <c r="E386" s="28">
        <f>F386</f>
        <v>1.3829</v>
      </c>
      <c r="F386" s="28">
        <f>ROUND(1.3829,4)</f>
        <v>1.3829</v>
      </c>
      <c r="G386" s="25"/>
      <c r="H386" s="26"/>
    </row>
    <row r="387" spans="1:8" ht="12.75" customHeight="1">
      <c r="A387" s="23">
        <v>42905</v>
      </c>
      <c r="B387" s="23"/>
      <c r="C387" s="28">
        <f>ROUND(1.44464339908953,4)</f>
        <v>1.4446</v>
      </c>
      <c r="D387" s="28">
        <f>F387</f>
        <v>1.3261</v>
      </c>
      <c r="E387" s="28">
        <f>F387</f>
        <v>1.3261</v>
      </c>
      <c r="F387" s="28">
        <f>ROUND(1.3261,4)</f>
        <v>1.3261</v>
      </c>
      <c r="G387" s="25"/>
      <c r="H387" s="26"/>
    </row>
    <row r="388" spans="1:8" ht="12.75" customHeight="1">
      <c r="A388" s="23">
        <v>42996</v>
      </c>
      <c r="B388" s="23"/>
      <c r="C388" s="28">
        <f>ROUND(1.44464339908953,4)</f>
        <v>1.4446</v>
      </c>
      <c r="D388" s="28">
        <f>F388</f>
        <v>1.2773</v>
      </c>
      <c r="E388" s="28">
        <f>F388</f>
        <v>1.2773</v>
      </c>
      <c r="F388" s="28">
        <f>ROUND(1.2773,4)</f>
        <v>1.2773</v>
      </c>
      <c r="G388" s="25"/>
      <c r="H388" s="26"/>
    </row>
    <row r="389" spans="1:8" ht="12.75" customHeight="1">
      <c r="A389" s="23" t="s">
        <v>87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ROUND(570.614,3)</f>
        <v>570.614</v>
      </c>
      <c r="D390" s="29">
        <f>F390</f>
        <v>579.853</v>
      </c>
      <c r="E390" s="29">
        <f>F390</f>
        <v>579.853</v>
      </c>
      <c r="F390" s="29">
        <f>ROUND(579.853,3)</f>
        <v>579.853</v>
      </c>
      <c r="G390" s="25"/>
      <c r="H390" s="26"/>
    </row>
    <row r="391" spans="1:8" ht="12.75" customHeight="1">
      <c r="A391" s="23">
        <v>42859</v>
      </c>
      <c r="B391" s="23"/>
      <c r="C391" s="29">
        <f>ROUND(570.614,3)</f>
        <v>570.614</v>
      </c>
      <c r="D391" s="29">
        <f>F391</f>
        <v>591.169</v>
      </c>
      <c r="E391" s="29">
        <f>F391</f>
        <v>591.169</v>
      </c>
      <c r="F391" s="29">
        <f>ROUND(591.169,3)</f>
        <v>591.169</v>
      </c>
      <c r="G391" s="25"/>
      <c r="H391" s="26"/>
    </row>
    <row r="392" spans="1:8" ht="12.75" customHeight="1">
      <c r="A392" s="23">
        <v>42950</v>
      </c>
      <c r="B392" s="23"/>
      <c r="C392" s="29">
        <f>ROUND(570.614,3)</f>
        <v>570.614</v>
      </c>
      <c r="D392" s="29">
        <f>F392</f>
        <v>603.07</v>
      </c>
      <c r="E392" s="29">
        <f>F392</f>
        <v>603.07</v>
      </c>
      <c r="F392" s="29">
        <f>ROUND(603.07,3)</f>
        <v>603.07</v>
      </c>
      <c r="G392" s="25"/>
      <c r="H392" s="26"/>
    </row>
    <row r="393" spans="1:8" ht="12.75" customHeight="1">
      <c r="A393" s="23">
        <v>43041</v>
      </c>
      <c r="B393" s="23"/>
      <c r="C393" s="29">
        <f>ROUND(570.614,3)</f>
        <v>570.614</v>
      </c>
      <c r="D393" s="29">
        <f>F393</f>
        <v>615.884</v>
      </c>
      <c r="E393" s="29">
        <f>F393</f>
        <v>615.884</v>
      </c>
      <c r="F393" s="29">
        <f>ROUND(615.884,3)</f>
        <v>615.884</v>
      </c>
      <c r="G393" s="25"/>
      <c r="H393" s="26"/>
    </row>
    <row r="394" spans="1:8" ht="12.75" customHeight="1">
      <c r="A394" s="23" t="s">
        <v>88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ROUND(501.706,3)</f>
        <v>501.706</v>
      </c>
      <c r="D395" s="29">
        <f>F395</f>
        <v>509.829</v>
      </c>
      <c r="E395" s="29">
        <f>F395</f>
        <v>509.829</v>
      </c>
      <c r="F395" s="29">
        <f>ROUND(509.829,3)</f>
        <v>509.829</v>
      </c>
      <c r="G395" s="25"/>
      <c r="H395" s="26"/>
    </row>
    <row r="396" spans="1:8" ht="12.75" customHeight="1">
      <c r="A396" s="23">
        <v>42859</v>
      </c>
      <c r="B396" s="23"/>
      <c r="C396" s="29">
        <f>ROUND(501.706,3)</f>
        <v>501.706</v>
      </c>
      <c r="D396" s="29">
        <f>F396</f>
        <v>519.779</v>
      </c>
      <c r="E396" s="29">
        <f>F396</f>
        <v>519.779</v>
      </c>
      <c r="F396" s="29">
        <f>ROUND(519.779,3)</f>
        <v>519.779</v>
      </c>
      <c r="G396" s="25"/>
      <c r="H396" s="26"/>
    </row>
    <row r="397" spans="1:8" ht="12.75" customHeight="1">
      <c r="A397" s="23">
        <v>42950</v>
      </c>
      <c r="B397" s="23"/>
      <c r="C397" s="29">
        <f>ROUND(501.706,3)</f>
        <v>501.706</v>
      </c>
      <c r="D397" s="29">
        <f>F397</f>
        <v>530.243</v>
      </c>
      <c r="E397" s="29">
        <f>F397</f>
        <v>530.243</v>
      </c>
      <c r="F397" s="29">
        <f>ROUND(530.243,3)</f>
        <v>530.243</v>
      </c>
      <c r="G397" s="25"/>
      <c r="H397" s="26"/>
    </row>
    <row r="398" spans="1:8" ht="12.75" customHeight="1">
      <c r="A398" s="23">
        <v>43041</v>
      </c>
      <c r="B398" s="23"/>
      <c r="C398" s="29">
        <f>ROUND(501.706,3)</f>
        <v>501.706</v>
      </c>
      <c r="D398" s="29">
        <f>F398</f>
        <v>541.509</v>
      </c>
      <c r="E398" s="29">
        <f>F398</f>
        <v>541.509</v>
      </c>
      <c r="F398" s="29">
        <f>ROUND(541.509,3)</f>
        <v>541.509</v>
      </c>
      <c r="G398" s="25"/>
      <c r="H398" s="26"/>
    </row>
    <row r="399" spans="1:8" ht="12.75" customHeight="1">
      <c r="A399" s="23" t="s">
        <v>89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ROUND(577.13,3)</f>
        <v>577.13</v>
      </c>
      <c r="D400" s="29">
        <f>F400</f>
        <v>586.474</v>
      </c>
      <c r="E400" s="29">
        <f>F400</f>
        <v>586.474</v>
      </c>
      <c r="F400" s="29">
        <f>ROUND(586.474,3)</f>
        <v>586.474</v>
      </c>
      <c r="G400" s="25"/>
      <c r="H400" s="26"/>
    </row>
    <row r="401" spans="1:8" ht="12.75" customHeight="1">
      <c r="A401" s="23">
        <v>42859</v>
      </c>
      <c r="B401" s="23"/>
      <c r="C401" s="29">
        <f>ROUND(577.13,3)</f>
        <v>577.13</v>
      </c>
      <c r="D401" s="29">
        <f>F401</f>
        <v>597.92</v>
      </c>
      <c r="E401" s="29">
        <f>F401</f>
        <v>597.92</v>
      </c>
      <c r="F401" s="29">
        <f>ROUND(597.92,3)</f>
        <v>597.92</v>
      </c>
      <c r="G401" s="25"/>
      <c r="H401" s="26"/>
    </row>
    <row r="402" spans="1:8" ht="12.75" customHeight="1">
      <c r="A402" s="23">
        <v>42950</v>
      </c>
      <c r="B402" s="23"/>
      <c r="C402" s="29">
        <f>ROUND(577.13,3)</f>
        <v>577.13</v>
      </c>
      <c r="D402" s="29">
        <f>F402</f>
        <v>609.957</v>
      </c>
      <c r="E402" s="29">
        <f>F402</f>
        <v>609.957</v>
      </c>
      <c r="F402" s="29">
        <f>ROUND(609.957,3)</f>
        <v>609.957</v>
      </c>
      <c r="G402" s="25"/>
      <c r="H402" s="26"/>
    </row>
    <row r="403" spans="1:8" ht="12.75" customHeight="1">
      <c r="A403" s="23">
        <v>43041</v>
      </c>
      <c r="B403" s="23"/>
      <c r="C403" s="29">
        <f>ROUND(577.13,3)</f>
        <v>577.13</v>
      </c>
      <c r="D403" s="29">
        <f>F403</f>
        <v>622.917</v>
      </c>
      <c r="E403" s="29">
        <f>F403</f>
        <v>622.917</v>
      </c>
      <c r="F403" s="29">
        <f>ROUND(622.917,3)</f>
        <v>622.917</v>
      </c>
      <c r="G403" s="25"/>
      <c r="H403" s="26"/>
    </row>
    <row r="404" spans="1:8" ht="12.75" customHeight="1">
      <c r="A404" s="23" t="s">
        <v>90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ROUND(523.57,3)</f>
        <v>523.57</v>
      </c>
      <c r="D405" s="29">
        <f>F405</f>
        <v>532.047</v>
      </c>
      <c r="E405" s="29">
        <f>F405</f>
        <v>532.047</v>
      </c>
      <c r="F405" s="29">
        <f>ROUND(532.047,3)</f>
        <v>532.047</v>
      </c>
      <c r="G405" s="25"/>
      <c r="H405" s="26"/>
    </row>
    <row r="406" spans="1:8" ht="12.75" customHeight="1">
      <c r="A406" s="23">
        <v>42859</v>
      </c>
      <c r="B406" s="23"/>
      <c r="C406" s="29">
        <f>ROUND(523.57,3)</f>
        <v>523.57</v>
      </c>
      <c r="D406" s="29">
        <f>F406</f>
        <v>542.43</v>
      </c>
      <c r="E406" s="29">
        <f>F406</f>
        <v>542.43</v>
      </c>
      <c r="F406" s="29">
        <f>ROUND(542.43,3)</f>
        <v>542.43</v>
      </c>
      <c r="G406" s="25"/>
      <c r="H406" s="26"/>
    </row>
    <row r="407" spans="1:8" ht="12.75" customHeight="1">
      <c r="A407" s="23">
        <v>42950</v>
      </c>
      <c r="B407" s="23"/>
      <c r="C407" s="29">
        <f>ROUND(523.57,3)</f>
        <v>523.57</v>
      </c>
      <c r="D407" s="29">
        <f>F407</f>
        <v>553.35</v>
      </c>
      <c r="E407" s="29">
        <f>F407</f>
        <v>553.35</v>
      </c>
      <c r="F407" s="29">
        <f>ROUND(553.35,3)</f>
        <v>553.35</v>
      </c>
      <c r="G407" s="25"/>
      <c r="H407" s="26"/>
    </row>
    <row r="408" spans="1:8" ht="12.75" customHeight="1">
      <c r="A408" s="23">
        <v>43041</v>
      </c>
      <c r="B408" s="23"/>
      <c r="C408" s="29">
        <f>ROUND(523.57,3)</f>
        <v>523.57</v>
      </c>
      <c r="D408" s="29">
        <f>F408</f>
        <v>565.108</v>
      </c>
      <c r="E408" s="29">
        <f>F408</f>
        <v>565.108</v>
      </c>
      <c r="F408" s="29">
        <f>ROUND(565.108,3)</f>
        <v>565.108</v>
      </c>
      <c r="G408" s="25"/>
      <c r="H408" s="26"/>
    </row>
    <row r="409" spans="1:8" ht="12.75" customHeight="1">
      <c r="A409" s="23" t="s">
        <v>91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ROUND(248.167600346463,3)</f>
        <v>248.168</v>
      </c>
      <c r="D410" s="29">
        <f>F410</f>
        <v>252.199</v>
      </c>
      <c r="E410" s="29">
        <f>F410</f>
        <v>252.199</v>
      </c>
      <c r="F410" s="29">
        <f>ROUND(252.199,3)</f>
        <v>252.199</v>
      </c>
      <c r="G410" s="25"/>
      <c r="H410" s="26"/>
    </row>
    <row r="411" spans="1:8" ht="12.75" customHeight="1">
      <c r="A411" s="23">
        <v>42859</v>
      </c>
      <c r="B411" s="23"/>
      <c r="C411" s="29">
        <f>ROUND(248.167600346463,3)</f>
        <v>248.168</v>
      </c>
      <c r="D411" s="29">
        <f>F411</f>
        <v>257.136</v>
      </c>
      <c r="E411" s="29">
        <f>F411</f>
        <v>257.136</v>
      </c>
      <c r="F411" s="29">
        <f>ROUND(257.136,3)</f>
        <v>257.136</v>
      </c>
      <c r="G411" s="25"/>
      <c r="H411" s="26"/>
    </row>
    <row r="412" spans="1:8" ht="12.75" customHeight="1">
      <c r="A412" s="23">
        <v>42950</v>
      </c>
      <c r="B412" s="23"/>
      <c r="C412" s="29">
        <f>ROUND(248.167600346463,3)</f>
        <v>248.168</v>
      </c>
      <c r="D412" s="29">
        <f>F412</f>
        <v>262.327</v>
      </c>
      <c r="E412" s="29">
        <f>F412</f>
        <v>262.327</v>
      </c>
      <c r="F412" s="29">
        <f>ROUND(262.327,3)</f>
        <v>262.327</v>
      </c>
      <c r="G412" s="25"/>
      <c r="H412" s="26"/>
    </row>
    <row r="413" spans="1:8" ht="12.75" customHeight="1">
      <c r="A413" s="23">
        <v>43041</v>
      </c>
      <c r="B413" s="23"/>
      <c r="C413" s="29">
        <f>ROUND(248.167600346463,3)</f>
        <v>248.168</v>
      </c>
      <c r="D413" s="29">
        <f>F413</f>
        <v>267.916</v>
      </c>
      <c r="E413" s="29">
        <f>F413</f>
        <v>267.916</v>
      </c>
      <c r="F413" s="29">
        <f>ROUND(267.916,3)</f>
        <v>267.916</v>
      </c>
      <c r="G413" s="25"/>
      <c r="H413" s="26"/>
    </row>
    <row r="414" spans="1:8" ht="12.75" customHeight="1">
      <c r="A414" s="23" t="s">
        <v>92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ROUND(672.190891493298,3)</f>
        <v>672.191</v>
      </c>
      <c r="D415" s="29">
        <f>F415</f>
        <v>683.041</v>
      </c>
      <c r="E415" s="29">
        <f>F415</f>
        <v>683.041</v>
      </c>
      <c r="F415" s="29">
        <f>ROUND(683.041,3)</f>
        <v>683.041</v>
      </c>
      <c r="G415" s="25"/>
      <c r="H415" s="26"/>
    </row>
    <row r="416" spans="1:8" ht="12.75" customHeight="1">
      <c r="A416" s="23">
        <v>42859</v>
      </c>
      <c r="B416" s="23"/>
      <c r="C416" s="29">
        <f>ROUND(672.190891493298,3)</f>
        <v>672.191</v>
      </c>
      <c r="D416" s="29">
        <f>F416</f>
        <v>696.321</v>
      </c>
      <c r="E416" s="29">
        <f>F416</f>
        <v>696.321</v>
      </c>
      <c r="F416" s="29">
        <f>ROUND(696.321,3)</f>
        <v>696.321</v>
      </c>
      <c r="G416" s="25"/>
      <c r="H416" s="26"/>
    </row>
    <row r="417" spans="1:8" ht="12.75" customHeight="1">
      <c r="A417" s="23">
        <v>42950</v>
      </c>
      <c r="B417" s="23"/>
      <c r="C417" s="29">
        <f>ROUND(672.190891493298,3)</f>
        <v>672.191</v>
      </c>
      <c r="D417" s="29">
        <f>F417</f>
        <v>710.028</v>
      </c>
      <c r="E417" s="29">
        <f>F417</f>
        <v>710.028</v>
      </c>
      <c r="F417" s="29">
        <f>ROUND(710.028,3)</f>
        <v>710.028</v>
      </c>
      <c r="G417" s="25"/>
      <c r="H417" s="26"/>
    </row>
    <row r="418" spans="1:8" ht="12.75" customHeight="1">
      <c r="A418" s="23">
        <v>43041</v>
      </c>
      <c r="B418" s="23"/>
      <c r="C418" s="29">
        <f>ROUND(672.190891493298,3)</f>
        <v>672.191</v>
      </c>
      <c r="D418" s="29">
        <f>F418</f>
        <v>723.908</v>
      </c>
      <c r="E418" s="29">
        <f>F418</f>
        <v>723.908</v>
      </c>
      <c r="F418" s="29">
        <f>ROUND(723.908,3)</f>
        <v>723.908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ROUND(24082.53,2)</f>
        <v>24082.53</v>
      </c>
      <c r="D420" s="25">
        <f>F420</f>
        <v>24207.97</v>
      </c>
      <c r="E420" s="25">
        <f>F420</f>
        <v>24207.97</v>
      </c>
      <c r="F420" s="25">
        <f>ROUND(24207.97,2)</f>
        <v>24207.97</v>
      </c>
      <c r="G420" s="25"/>
      <c r="H420" s="26"/>
    </row>
    <row r="421" spans="1:8" ht="12.75" customHeight="1">
      <c r="A421" s="23">
        <v>42807</v>
      </c>
      <c r="B421" s="23"/>
      <c r="C421" s="25">
        <f>ROUND(24082.53,2)</f>
        <v>24082.53</v>
      </c>
      <c r="D421" s="25">
        <f>F421</f>
        <v>24632.75</v>
      </c>
      <c r="E421" s="25">
        <f>F421</f>
        <v>24632.75</v>
      </c>
      <c r="F421" s="25">
        <f>ROUND(24632.75,2)</f>
        <v>24632.75</v>
      </c>
      <c r="G421" s="25"/>
      <c r="H421" s="26"/>
    </row>
    <row r="422" spans="1:8" ht="12.75" customHeight="1">
      <c r="A422" s="23">
        <v>42905</v>
      </c>
      <c r="B422" s="23"/>
      <c r="C422" s="25">
        <f>ROUND(24082.53,2)</f>
        <v>24082.53</v>
      </c>
      <c r="D422" s="25">
        <f>F422</f>
        <v>25121.15</v>
      </c>
      <c r="E422" s="25">
        <f>F422</f>
        <v>25121.15</v>
      </c>
      <c r="F422" s="25">
        <f>ROUND(25121.15,2)</f>
        <v>25121.15</v>
      </c>
      <c r="G422" s="25"/>
      <c r="H422" s="26"/>
    </row>
    <row r="423" spans="1:8" ht="12.75" customHeight="1">
      <c r="A423" s="23" t="s">
        <v>94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42690</v>
      </c>
      <c r="B424" s="23"/>
      <c r="C424" s="29">
        <f>ROUND(7.36667,3)</f>
        <v>7.367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42725</v>
      </c>
      <c r="B425" s="23"/>
      <c r="C425" s="29">
        <f>ROUND(7.36667,3)</f>
        <v>7.367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42753</v>
      </c>
      <c r="B426" s="23"/>
      <c r="C426" s="29">
        <f>ROUND(7.36667,3)</f>
        <v>7.367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42781</v>
      </c>
      <c r="B427" s="23"/>
      <c r="C427" s="29">
        <f>ROUND(7.36667,3)</f>
        <v>7.367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42809</v>
      </c>
      <c r="B428" s="23"/>
      <c r="C428" s="29">
        <f>ROUND(7.36667,3)</f>
        <v>7.367</v>
      </c>
      <c r="D428" s="29">
        <f>ROUND(7.46,3)</f>
        <v>7.46</v>
      </c>
      <c r="E428" s="29">
        <f>ROUND(7.36,3)</f>
        <v>7.36</v>
      </c>
      <c r="F428" s="29">
        <f>ROUND(7.41,3)</f>
        <v>7.41</v>
      </c>
      <c r="G428" s="25"/>
      <c r="H428" s="26"/>
    </row>
    <row r="429" spans="1:8" ht="12.75" customHeight="1">
      <c r="A429" s="23">
        <v>42907</v>
      </c>
      <c r="B429" s="23"/>
      <c r="C429" s="29">
        <f>ROUND(7.36667,3)</f>
        <v>7.367</v>
      </c>
      <c r="D429" s="29">
        <f>ROUND(7.48,3)</f>
        <v>7.48</v>
      </c>
      <c r="E429" s="29">
        <f>ROUND(7.38,3)</f>
        <v>7.38</v>
      </c>
      <c r="F429" s="29">
        <f>ROUND(7.43,3)</f>
        <v>7.43</v>
      </c>
      <c r="G429" s="25"/>
      <c r="H429" s="26"/>
    </row>
    <row r="430" spans="1:8" ht="12.75" customHeight="1">
      <c r="A430" s="23">
        <v>42998</v>
      </c>
      <c r="B430" s="23"/>
      <c r="C430" s="29">
        <f>ROUND(7.36667,3)</f>
        <v>7.367</v>
      </c>
      <c r="D430" s="29">
        <f>ROUND(7.5,3)</f>
        <v>7.5</v>
      </c>
      <c r="E430" s="29">
        <f>ROUND(7.4,3)</f>
        <v>7.4</v>
      </c>
      <c r="F430" s="29">
        <f>ROUND(7.45,3)</f>
        <v>7.45</v>
      </c>
      <c r="G430" s="25"/>
      <c r="H430" s="26"/>
    </row>
    <row r="431" spans="1:8" ht="12.75" customHeight="1">
      <c r="A431" s="23">
        <v>43089</v>
      </c>
      <c r="B431" s="23"/>
      <c r="C431" s="29">
        <f>ROUND(7.36667,3)</f>
        <v>7.367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43179</v>
      </c>
      <c r="B432" s="23"/>
      <c r="C432" s="29">
        <f>ROUND(7.36667,3)</f>
        <v>7.367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43269</v>
      </c>
      <c r="B433" s="23"/>
      <c r="C433" s="29">
        <f>ROUND(7.36667,3)</f>
        <v>7.367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43271</v>
      </c>
      <c r="B434" s="23"/>
      <c r="C434" s="29">
        <f>ROUND(7.36667,3)</f>
        <v>7.367</v>
      </c>
      <c r="D434" s="29">
        <f>ROUND(7.9,3)</f>
        <v>7.9</v>
      </c>
      <c r="E434" s="29">
        <f>ROUND(7.8,3)</f>
        <v>7.8</v>
      </c>
      <c r="F434" s="29">
        <f>ROUND(7.85,3)</f>
        <v>7.85</v>
      </c>
      <c r="G434" s="25"/>
      <c r="H434" s="26"/>
    </row>
    <row r="435" spans="1:8" ht="12.75" customHeight="1">
      <c r="A435" s="23">
        <v>43362</v>
      </c>
      <c r="B435" s="23"/>
      <c r="C435" s="29">
        <f>ROUND(7.36667,3)</f>
        <v>7.367</v>
      </c>
      <c r="D435" s="29">
        <f>ROUND(7.93,3)</f>
        <v>7.93</v>
      </c>
      <c r="E435" s="29">
        <f>ROUND(7.83,3)</f>
        <v>7.83</v>
      </c>
      <c r="F435" s="29">
        <f>ROUND(7.88,3)</f>
        <v>7.88</v>
      </c>
      <c r="G435" s="25"/>
      <c r="H435" s="26"/>
    </row>
    <row r="436" spans="1:8" ht="12.75" customHeight="1">
      <c r="A436" s="23" t="s">
        <v>95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42768</v>
      </c>
      <c r="B437" s="23"/>
      <c r="C437" s="29">
        <f>ROUND(521.447,3)</f>
        <v>521.447</v>
      </c>
      <c r="D437" s="29">
        <f>F437</f>
        <v>529.89</v>
      </c>
      <c r="E437" s="29">
        <f>F437</f>
        <v>529.89</v>
      </c>
      <c r="F437" s="29">
        <f>ROUND(529.89,3)</f>
        <v>529.89</v>
      </c>
      <c r="G437" s="25"/>
      <c r="H437" s="26"/>
    </row>
    <row r="438" spans="1:8" ht="12.75" customHeight="1">
      <c r="A438" s="23">
        <v>42859</v>
      </c>
      <c r="B438" s="23"/>
      <c r="C438" s="29">
        <f>ROUND(521.447,3)</f>
        <v>521.447</v>
      </c>
      <c r="D438" s="29">
        <f>F438</f>
        <v>540.231</v>
      </c>
      <c r="E438" s="29">
        <f>F438</f>
        <v>540.231</v>
      </c>
      <c r="F438" s="29">
        <f>ROUND(540.231,3)</f>
        <v>540.231</v>
      </c>
      <c r="G438" s="25"/>
      <c r="H438" s="26"/>
    </row>
    <row r="439" spans="1:8" ht="12.75" customHeight="1">
      <c r="A439" s="23">
        <v>42950</v>
      </c>
      <c r="B439" s="23"/>
      <c r="C439" s="29">
        <f>ROUND(521.447,3)</f>
        <v>521.447</v>
      </c>
      <c r="D439" s="29">
        <f>F439</f>
        <v>551.107</v>
      </c>
      <c r="E439" s="29">
        <f>F439</f>
        <v>551.107</v>
      </c>
      <c r="F439" s="29">
        <f>ROUND(551.107,3)</f>
        <v>551.107</v>
      </c>
      <c r="G439" s="25"/>
      <c r="H439" s="26"/>
    </row>
    <row r="440" spans="1:8" ht="12.75" customHeight="1">
      <c r="A440" s="23">
        <v>43041</v>
      </c>
      <c r="B440" s="23"/>
      <c r="C440" s="29">
        <f>ROUND(521.447,3)</f>
        <v>521.447</v>
      </c>
      <c r="D440" s="29">
        <f>F440</f>
        <v>562.816</v>
      </c>
      <c r="E440" s="29">
        <f>F440</f>
        <v>562.816</v>
      </c>
      <c r="F440" s="29">
        <f>ROUND(562.816,3)</f>
        <v>562.816</v>
      </c>
      <c r="G440" s="25"/>
      <c r="H440" s="26"/>
    </row>
    <row r="441" spans="1:8" ht="12.75" customHeight="1">
      <c r="A441" s="23" t="s">
        <v>96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ROUND(100.096502161164,5)</f>
        <v>100.0965</v>
      </c>
      <c r="D442" s="24">
        <f>F442</f>
        <v>100.06869</v>
      </c>
      <c r="E442" s="24">
        <f>F442</f>
        <v>100.06869</v>
      </c>
      <c r="F442" s="24">
        <f>ROUND(100.068689937057,5)</f>
        <v>100.06869</v>
      </c>
      <c r="G442" s="25"/>
      <c r="H442" s="26"/>
    </row>
    <row r="443" spans="1:8" ht="12.75" customHeight="1">
      <c r="A443" s="23" t="s">
        <v>97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ROUND(100.096502161164,5)</f>
        <v>100.0965</v>
      </c>
      <c r="D444" s="24">
        <f>F444</f>
        <v>100.01707</v>
      </c>
      <c r="E444" s="24">
        <f>F444</f>
        <v>100.01707</v>
      </c>
      <c r="F444" s="24">
        <f>ROUND(100.017074695155,5)</f>
        <v>100.01707</v>
      </c>
      <c r="G444" s="25"/>
      <c r="H444" s="26"/>
    </row>
    <row r="445" spans="1:8" ht="12.75" customHeight="1">
      <c r="A445" s="23" t="s">
        <v>98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ROUND(100.096502161164,5)</f>
        <v>100.0965</v>
      </c>
      <c r="D446" s="24">
        <f>F446</f>
        <v>99.66008</v>
      </c>
      <c r="E446" s="24">
        <f>F446</f>
        <v>99.66008</v>
      </c>
      <c r="F446" s="24">
        <f>ROUND(99.660081487857,5)</f>
        <v>99.66008</v>
      </c>
      <c r="G446" s="25"/>
      <c r="H446" s="26"/>
    </row>
    <row r="447" spans="1:8" ht="12.75" customHeight="1">
      <c r="A447" s="23" t="s">
        <v>99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ROUND(100.096502161164,5)</f>
        <v>100.0965</v>
      </c>
      <c r="D448" s="24">
        <f>F448</f>
        <v>99.74914</v>
      </c>
      <c r="E448" s="24">
        <f>F448</f>
        <v>99.74914</v>
      </c>
      <c r="F448" s="24">
        <f>ROUND(99.7491425443048,5)</f>
        <v>99.74914</v>
      </c>
      <c r="G448" s="25"/>
      <c r="H448" s="26"/>
    </row>
    <row r="449" spans="1:8" ht="12.75" customHeight="1">
      <c r="A449" s="23" t="s">
        <v>100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ROUND(100.096502161164,5)</f>
        <v>100.0965</v>
      </c>
      <c r="D450" s="24">
        <f>F450</f>
        <v>100.0965</v>
      </c>
      <c r="E450" s="24">
        <f>F450</f>
        <v>100.0965</v>
      </c>
      <c r="F450" s="24">
        <f>ROUND(100.096502161164,5)</f>
        <v>100.0965</v>
      </c>
      <c r="G450" s="25"/>
      <c r="H450" s="26"/>
    </row>
    <row r="451" spans="1:8" ht="12.75" customHeight="1">
      <c r="A451" s="23" t="s">
        <v>101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ROUND(99.9465503157394,5)</f>
        <v>99.94655</v>
      </c>
      <c r="D452" s="24">
        <f>F452</f>
        <v>100.11934</v>
      </c>
      <c r="E452" s="24">
        <f>F452</f>
        <v>100.11934</v>
      </c>
      <c r="F452" s="24">
        <f>ROUND(100.119339196291,5)</f>
        <v>100.11934</v>
      </c>
      <c r="G452" s="25"/>
      <c r="H452" s="26"/>
    </row>
    <row r="453" spans="1:8" ht="12.75" customHeight="1">
      <c r="A453" s="23" t="s">
        <v>102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ROUND(99.9465503157394,5)</f>
        <v>99.94655</v>
      </c>
      <c r="D454" s="24">
        <f>F454</f>
        <v>99.47215</v>
      </c>
      <c r="E454" s="24">
        <f>F454</f>
        <v>99.47215</v>
      </c>
      <c r="F454" s="24">
        <f>ROUND(99.4721539710919,5)</f>
        <v>99.47215</v>
      </c>
      <c r="G454" s="25"/>
      <c r="H454" s="26"/>
    </row>
    <row r="455" spans="1:8" ht="12.75" customHeight="1">
      <c r="A455" s="23" t="s">
        <v>103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ROUND(99.9465503157394,5)</f>
        <v>99.94655</v>
      </c>
      <c r="D456" s="24">
        <f>F456</f>
        <v>99.21542</v>
      </c>
      <c r="E456" s="24">
        <f>F456</f>
        <v>99.21542</v>
      </c>
      <c r="F456" s="24">
        <f>ROUND(99.2154157039064,5)</f>
        <v>99.21542</v>
      </c>
      <c r="G456" s="25"/>
      <c r="H456" s="26"/>
    </row>
    <row r="457" spans="1:8" ht="12.75" customHeight="1">
      <c r="A457" s="23" t="s">
        <v>104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43364</v>
      </c>
      <c r="B458" s="23"/>
      <c r="C458" s="24">
        <f>ROUND(99.9465503157394,5)</f>
        <v>99.94655</v>
      </c>
      <c r="D458" s="24">
        <f>F458</f>
        <v>99.36338</v>
      </c>
      <c r="E458" s="24">
        <f>F458</f>
        <v>99.36338</v>
      </c>
      <c r="F458" s="24">
        <f>ROUND(99.3633758506364,5)</f>
        <v>99.36338</v>
      </c>
      <c r="G458" s="25"/>
      <c r="H458" s="26"/>
    </row>
    <row r="459" spans="1:8" ht="12.75" customHeight="1">
      <c r="A459" s="23" t="s">
        <v>105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43455</v>
      </c>
      <c r="B460" s="23"/>
      <c r="C460" s="25">
        <f>ROUND(99.9465503157394,2)</f>
        <v>99.95</v>
      </c>
      <c r="D460" s="25">
        <f>F460</f>
        <v>99.95</v>
      </c>
      <c r="E460" s="25">
        <f>F460</f>
        <v>99.95</v>
      </c>
      <c r="F460" s="25">
        <f>ROUND(99.9465503157394,2)</f>
        <v>99.95</v>
      </c>
      <c r="G460" s="25"/>
      <c r="H460" s="26"/>
    </row>
    <row r="461" spans="1:8" ht="12.75" customHeight="1">
      <c r="A461" s="23" t="s">
        <v>106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44182</v>
      </c>
      <c r="B462" s="23"/>
      <c r="C462" s="24">
        <f>ROUND(100.554353186762,5)</f>
        <v>100.55435</v>
      </c>
      <c r="D462" s="24">
        <f>F462</f>
        <v>99.05965</v>
      </c>
      <c r="E462" s="24">
        <f>F462</f>
        <v>99.05965</v>
      </c>
      <c r="F462" s="24">
        <f>ROUND(99.0596535050868,5)</f>
        <v>99.05965</v>
      </c>
      <c r="G462" s="25"/>
      <c r="H462" s="26"/>
    </row>
    <row r="463" spans="1:8" ht="12.75" customHeight="1">
      <c r="A463" s="23" t="s">
        <v>107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44271</v>
      </c>
      <c r="B464" s="23"/>
      <c r="C464" s="24">
        <f>ROUND(100.554353186762,5)</f>
        <v>100.55435</v>
      </c>
      <c r="D464" s="24">
        <f>F464</f>
        <v>98.48543</v>
      </c>
      <c r="E464" s="24">
        <f>F464</f>
        <v>98.48543</v>
      </c>
      <c r="F464" s="24">
        <f>ROUND(98.4854319454009,5)</f>
        <v>98.48543</v>
      </c>
      <c r="G464" s="25"/>
      <c r="H464" s="26"/>
    </row>
    <row r="465" spans="1:8" ht="12.75" customHeight="1">
      <c r="A465" s="23" t="s">
        <v>108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44362</v>
      </c>
      <c r="B466" s="23"/>
      <c r="C466" s="24">
        <f>ROUND(100.554353186762,5)</f>
        <v>100.55435</v>
      </c>
      <c r="D466" s="24">
        <f>F466</f>
        <v>97.87893</v>
      </c>
      <c r="E466" s="24">
        <f>F466</f>
        <v>97.87893</v>
      </c>
      <c r="F466" s="24">
        <f>ROUND(97.8789252319524,5)</f>
        <v>97.87893</v>
      </c>
      <c r="G466" s="25"/>
      <c r="H466" s="26"/>
    </row>
    <row r="467" spans="1:8" ht="12.75" customHeight="1">
      <c r="A467" s="23" t="s">
        <v>109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44460</v>
      </c>
      <c r="B468" s="23"/>
      <c r="C468" s="24">
        <f>ROUND(100.554353186762,5)</f>
        <v>100.55435</v>
      </c>
      <c r="D468" s="24">
        <f>F468</f>
        <v>98.24474</v>
      </c>
      <c r="E468" s="24">
        <f>F468</f>
        <v>98.24474</v>
      </c>
      <c r="F468" s="24">
        <f>ROUND(98.2447422691512,5)</f>
        <v>98.24474</v>
      </c>
      <c r="G468" s="25"/>
      <c r="H468" s="26"/>
    </row>
    <row r="469" spans="1:8" ht="12.75" customHeight="1">
      <c r="A469" s="23" t="s">
        <v>110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44551</v>
      </c>
      <c r="B470" s="23"/>
      <c r="C470" s="24">
        <f>ROUND(100.554353186762,5)</f>
        <v>100.55435</v>
      </c>
      <c r="D470" s="24">
        <f>F470</f>
        <v>100.55435</v>
      </c>
      <c r="E470" s="24">
        <f>F470</f>
        <v>100.55435</v>
      </c>
      <c r="F470" s="24">
        <f>ROUND(100.554353186762,5)</f>
        <v>100.55435</v>
      </c>
      <c r="G470" s="25"/>
      <c r="H470" s="26"/>
    </row>
    <row r="471" spans="1:8" ht="12.75" customHeight="1">
      <c r="A471" s="23" t="s">
        <v>111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46008</v>
      </c>
      <c r="B472" s="23"/>
      <c r="C472" s="24">
        <f>ROUND(102.272824309449,5)</f>
        <v>102.27282</v>
      </c>
      <c r="D472" s="24">
        <f>F472</f>
        <v>100.40145</v>
      </c>
      <c r="E472" s="24">
        <f>F472</f>
        <v>100.40145</v>
      </c>
      <c r="F472" s="24">
        <f>ROUND(100.401445389065,5)</f>
        <v>100.40145</v>
      </c>
      <c r="G472" s="25"/>
      <c r="H472" s="26"/>
    </row>
    <row r="473" spans="1:8" ht="12.75" customHeight="1">
      <c r="A473" s="23" t="s">
        <v>112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46097</v>
      </c>
      <c r="B474" s="23"/>
      <c r="C474" s="24">
        <f>ROUND(102.272824309449,5)</f>
        <v>102.27282</v>
      </c>
      <c r="D474" s="24">
        <f>F474</f>
        <v>97.59215</v>
      </c>
      <c r="E474" s="24">
        <f>F474</f>
        <v>97.59215</v>
      </c>
      <c r="F474" s="24">
        <f>ROUND(97.5921528880191,5)</f>
        <v>97.59215</v>
      </c>
      <c r="G474" s="25"/>
      <c r="H474" s="26"/>
    </row>
    <row r="475" spans="1:8" ht="12.75" customHeight="1">
      <c r="A475" s="23" t="s">
        <v>113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46188</v>
      </c>
      <c r="B476" s="23"/>
      <c r="C476" s="24">
        <f>ROUND(102.272824309449,5)</f>
        <v>102.27282</v>
      </c>
      <c r="D476" s="24">
        <f>F476</f>
        <v>96.4567</v>
      </c>
      <c r="E476" s="24">
        <f>F476</f>
        <v>96.4567</v>
      </c>
      <c r="F476" s="24">
        <f>ROUND(96.4566997913178,5)</f>
        <v>96.4567</v>
      </c>
      <c r="G476" s="25"/>
      <c r="H476" s="26"/>
    </row>
    <row r="477" spans="1:8" ht="12.75" customHeight="1">
      <c r="A477" s="23" t="s">
        <v>114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46286</v>
      </c>
      <c r="B478" s="23"/>
      <c r="C478" s="24">
        <f>ROUND(102.272824309449,5)</f>
        <v>102.27282</v>
      </c>
      <c r="D478" s="24">
        <f>F478</f>
        <v>98.59959</v>
      </c>
      <c r="E478" s="24">
        <f>F478</f>
        <v>98.59959</v>
      </c>
      <c r="F478" s="24">
        <f>ROUND(98.5995940972663,5)</f>
        <v>98.59959</v>
      </c>
      <c r="G478" s="25"/>
      <c r="H478" s="26"/>
    </row>
    <row r="479" spans="1:8" ht="12.75" customHeight="1">
      <c r="A479" s="23" t="s">
        <v>115</v>
      </c>
      <c r="B479" s="23"/>
      <c r="C479" s="27"/>
      <c r="D479" s="27"/>
      <c r="E479" s="27"/>
      <c r="F479" s="27"/>
      <c r="G479" s="25"/>
      <c r="H479" s="26"/>
    </row>
    <row r="480" spans="1:8" ht="12.75" customHeight="1" thickBot="1">
      <c r="A480" s="31">
        <v>46377</v>
      </c>
      <c r="B480" s="31"/>
      <c r="C480" s="32">
        <f>ROUND(102.272824309449,5)</f>
        <v>102.27282</v>
      </c>
      <c r="D480" s="32">
        <f>F480</f>
        <v>102.27282</v>
      </c>
      <c r="E480" s="32">
        <f>F480</f>
        <v>102.27282</v>
      </c>
      <c r="F480" s="32">
        <f>ROUND(102.272824309449,5)</f>
        <v>102.27282</v>
      </c>
      <c r="G480" s="33"/>
      <c r="H480" s="34"/>
    </row>
  </sheetData>
  <sheetProtection/>
  <mergeCells count="479">
    <mergeCell ref="A478:B478"/>
    <mergeCell ref="A479:B479"/>
    <mergeCell ref="A480:B480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2016-11-16T16:01:08Z</dcterms:modified>
  <cp:category/>
  <cp:version/>
  <cp:contentType/>
  <cp:contentStatus/>
</cp:coreProperties>
</file>