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<sst xmlns="http://schemas.openxmlformats.org/spreadsheetml/2006/main" count="113" uniqueCount="113">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</sst>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K5" sqref="K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42699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ROUND(1.97,5)</f>
        <v>1.97</v>
      </c>
      <c r="D6" s="25">
        <f>F6</f>
        <v>1.97</v>
      </c>
      <c r="E6" s="25">
        <f>F6</f>
        <v>1.97</v>
      </c>
      <c r="F6" s="25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ROUND(2.02,5)</f>
        <v>2.02</v>
      </c>
      <c r="D8" s="25">
        <f>F8</f>
        <v>2.02</v>
      </c>
      <c r="E8" s="25">
        <f>F8</f>
        <v>2.02</v>
      </c>
      <c r="F8" s="25">
        <f>ROUND(2.02,5)</f>
        <v>2.02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ROUND(2.07,5)</f>
        <v>2.07</v>
      </c>
      <c r="D10" s="25">
        <f>F10</f>
        <v>2.07</v>
      </c>
      <c r="E10" s="25">
        <f>F10</f>
        <v>2.07</v>
      </c>
      <c r="F10" s="25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ROUND(2.68,5)</f>
        <v>2.68</v>
      </c>
      <c r="D12" s="25">
        <f>F12</f>
        <v>2.68</v>
      </c>
      <c r="E12" s="25">
        <f>F12</f>
        <v>2.68</v>
      </c>
      <c r="F12" s="25">
        <f>ROUND(2.68,5)</f>
        <v>2.68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ROUND(10.68,5)</f>
        <v>10.68</v>
      </c>
      <c r="D14" s="25">
        <f>F14</f>
        <v>10.68</v>
      </c>
      <c r="E14" s="25">
        <f>F14</f>
        <v>10.68</v>
      </c>
      <c r="F14" s="25">
        <f>ROUND(10.68,5)</f>
        <v>10.68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ROUND(8.775,5)</f>
        <v>8.775</v>
      </c>
      <c r="D16" s="25">
        <f>F16</f>
        <v>8.775</v>
      </c>
      <c r="E16" s="25">
        <f>F16</f>
        <v>8.775</v>
      </c>
      <c r="F16" s="25">
        <f>ROUND(8.775,5)</f>
        <v>8.775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ROUND(9.065,3)</f>
        <v>9.065</v>
      </c>
      <c r="D18" s="27">
        <f>F18</f>
        <v>9.065</v>
      </c>
      <c r="E18" s="27">
        <f>F18</f>
        <v>9.065</v>
      </c>
      <c r="F18" s="27">
        <f>ROUND(9.065,3)</f>
        <v>9.065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ROUND(2.05,3)</f>
        <v>2.05</v>
      </c>
      <c r="D20" s="27">
        <f>F20</f>
        <v>2.05</v>
      </c>
      <c r="E20" s="27">
        <f>F20</f>
        <v>2.05</v>
      </c>
      <c r="F20" s="27">
        <f>ROUND(2.05,3)</f>
        <v>2.05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ROUND(2.04,3)</f>
        <v>2.04</v>
      </c>
      <c r="D22" s="27">
        <f>F22</f>
        <v>2.04</v>
      </c>
      <c r="E22" s="27">
        <f>F22</f>
        <v>2.04</v>
      </c>
      <c r="F22" s="27">
        <f>ROUND(2.04,3)</f>
        <v>2.04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ROUND(7.805,3)</f>
        <v>7.805</v>
      </c>
      <c r="D24" s="27">
        <f>F24</f>
        <v>7.805</v>
      </c>
      <c r="E24" s="27">
        <f>F24</f>
        <v>7.805</v>
      </c>
      <c r="F24" s="27">
        <f>ROUND(7.805,3)</f>
        <v>7.805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ROUND(8.015,3)</f>
        <v>8.015</v>
      </c>
      <c r="D26" s="27">
        <f>F26</f>
        <v>8.015</v>
      </c>
      <c r="E26" s="27">
        <f>F26</f>
        <v>8.015</v>
      </c>
      <c r="F26" s="27">
        <f>ROUND(8.015,3)</f>
        <v>8.015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ROUND(8.295,3)</f>
        <v>8.295</v>
      </c>
      <c r="D28" s="27">
        <f>F28</f>
        <v>8.295</v>
      </c>
      <c r="E28" s="27">
        <f>F28</f>
        <v>8.295</v>
      </c>
      <c r="F28" s="27">
        <f>ROUND(8.295,3)</f>
        <v>8.295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ROUND(8.49,3)</f>
        <v>8.49</v>
      </c>
      <c r="D30" s="27">
        <f>F30</f>
        <v>8.49</v>
      </c>
      <c r="E30" s="27">
        <f>F30</f>
        <v>8.49</v>
      </c>
      <c r="F30" s="27">
        <f>ROUND(8.49,3)</f>
        <v>8.49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ROUND(9.675,3)</f>
        <v>9.675</v>
      </c>
      <c r="D32" s="27">
        <f>F32</f>
        <v>9.675</v>
      </c>
      <c r="E32" s="27">
        <f>F32</f>
        <v>9.675</v>
      </c>
      <c r="F32" s="27">
        <f>ROUND(9.675,3)</f>
        <v>9.675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ROUND(2.01,3)</f>
        <v>2.01</v>
      </c>
      <c r="D34" s="27">
        <f>F34</f>
        <v>2.01</v>
      </c>
      <c r="E34" s="27">
        <f>F34</f>
        <v>2.01</v>
      </c>
      <c r="F34" s="27">
        <f>ROUND(2.01,3)</f>
        <v>2.01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ROUND(4.1,5)</f>
        <v>4.1</v>
      </c>
      <c r="D36" s="25">
        <f>F36</f>
        <v>4.1</v>
      </c>
      <c r="E36" s="25">
        <f>F36</f>
        <v>4.1</v>
      </c>
      <c r="F36" s="25">
        <f>ROUND(4.1,5)</f>
        <v>4.1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ROUND(2,3)</f>
        <v>2</v>
      </c>
      <c r="D38" s="27">
        <f>F38</f>
        <v>2</v>
      </c>
      <c r="E38" s="27">
        <f>F38</f>
        <v>2</v>
      </c>
      <c r="F38" s="27">
        <f>ROUND(2,3)</f>
        <v>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ROUND(9.485,3)</f>
        <v>9.485</v>
      </c>
      <c r="D40" s="27">
        <f>F40</f>
        <v>9.485</v>
      </c>
      <c r="E40" s="27">
        <f>F40</f>
        <v>9.485</v>
      </c>
      <c r="F40" s="27">
        <f>ROUND(9.485,3)</f>
        <v>9.485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ROUND(1.97,5)</f>
        <v>1.97</v>
      </c>
      <c r="D42" s="25">
        <f>F42</f>
        <v>128.75176</v>
      </c>
      <c r="E42" s="25">
        <f>F42</f>
        <v>128.75176</v>
      </c>
      <c r="F42" s="25">
        <f>ROUND(128.75176,5)</f>
        <v>128.75176</v>
      </c>
      <c r="G42" s="24"/>
      <c r="H42" s="36"/>
    </row>
    <row r="43" spans="1:8" ht="12.75" customHeight="1">
      <c r="A43" s="22">
        <v>42859</v>
      </c>
      <c r="B43" s="22"/>
      <c r="C43" s="25">
        <f>ROUND(1.97,5)</f>
        <v>1.97</v>
      </c>
      <c r="D43" s="25">
        <f>F43</f>
        <v>131.26573</v>
      </c>
      <c r="E43" s="25">
        <f>F43</f>
        <v>131.26573</v>
      </c>
      <c r="F43" s="25">
        <f>ROUND(131.26573,5)</f>
        <v>131.26573</v>
      </c>
      <c r="G43" s="24"/>
      <c r="H43" s="36"/>
    </row>
    <row r="44" spans="1:8" ht="12.75" customHeight="1">
      <c r="A44" s="22">
        <v>42950</v>
      </c>
      <c r="B44" s="22"/>
      <c r="C44" s="25">
        <f>ROUND(1.97,5)</f>
        <v>1.97</v>
      </c>
      <c r="D44" s="25">
        <f>F44</f>
        <v>132.57811</v>
      </c>
      <c r="E44" s="25">
        <f>F44</f>
        <v>132.57811</v>
      </c>
      <c r="F44" s="25">
        <f>ROUND(132.57811,5)</f>
        <v>132.57811</v>
      </c>
      <c r="G44" s="24"/>
      <c r="H44" s="36"/>
    </row>
    <row r="45" spans="1:8" ht="12.75" customHeight="1">
      <c r="A45" s="22">
        <v>43041</v>
      </c>
      <c r="B45" s="22"/>
      <c r="C45" s="25">
        <f>ROUND(1.97,5)</f>
        <v>1.97</v>
      </c>
      <c r="D45" s="25">
        <f>F45</f>
        <v>135.38216</v>
      </c>
      <c r="E45" s="25">
        <f>F45</f>
        <v>135.38216</v>
      </c>
      <c r="F45" s="25">
        <f>ROUND(135.38216,5)</f>
        <v>135.38216</v>
      </c>
      <c r="G45" s="24"/>
      <c r="H45" s="36"/>
    </row>
    <row r="46" spans="1:8" ht="12.75" customHeight="1">
      <c r="A46" s="22">
        <v>43132</v>
      </c>
      <c r="B46" s="22"/>
      <c r="C46" s="25">
        <f>ROUND(1.97,5)</f>
        <v>1.97</v>
      </c>
      <c r="D46" s="25">
        <f>F46</f>
        <v>138.04329</v>
      </c>
      <c r="E46" s="25">
        <f>F46</f>
        <v>138.04329</v>
      </c>
      <c r="F46" s="25">
        <f>ROUND(138.04329,5)</f>
        <v>138.04329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ROUND(9.46,5)</f>
        <v>9.46</v>
      </c>
      <c r="D48" s="25">
        <f>F48</f>
        <v>9.5033</v>
      </c>
      <c r="E48" s="25">
        <f>F48</f>
        <v>9.5033</v>
      </c>
      <c r="F48" s="25">
        <f>ROUND(9.5033,5)</f>
        <v>9.5033</v>
      </c>
      <c r="G48" s="24"/>
      <c r="H48" s="36"/>
    </row>
    <row r="49" spans="1:8" ht="12.75" customHeight="1">
      <c r="A49" s="22">
        <v>42859</v>
      </c>
      <c r="B49" s="22"/>
      <c r="C49" s="25">
        <f>ROUND(9.46,5)</f>
        <v>9.46</v>
      </c>
      <c r="D49" s="25">
        <f>F49</f>
        <v>9.55829</v>
      </c>
      <c r="E49" s="25">
        <f>F49</f>
        <v>9.55829</v>
      </c>
      <c r="F49" s="25">
        <f>ROUND(9.55829,5)</f>
        <v>9.55829</v>
      </c>
      <c r="G49" s="24"/>
      <c r="H49" s="36"/>
    </row>
    <row r="50" spans="1:8" ht="12.75" customHeight="1">
      <c r="A50" s="22">
        <v>42950</v>
      </c>
      <c r="B50" s="22"/>
      <c r="C50" s="25">
        <f>ROUND(9.46,5)</f>
        <v>9.46</v>
      </c>
      <c r="D50" s="25">
        <f>F50</f>
        <v>9.60783</v>
      </c>
      <c r="E50" s="25">
        <f>F50</f>
        <v>9.60783</v>
      </c>
      <c r="F50" s="25">
        <f>ROUND(9.60783,5)</f>
        <v>9.60783</v>
      </c>
      <c r="G50" s="24"/>
      <c r="H50" s="36"/>
    </row>
    <row r="51" spans="1:8" ht="12.75" customHeight="1">
      <c r="A51" s="22">
        <v>43041</v>
      </c>
      <c r="B51" s="22"/>
      <c r="C51" s="25">
        <f>ROUND(9.46,5)</f>
        <v>9.46</v>
      </c>
      <c r="D51" s="25">
        <f>F51</f>
        <v>9.63983</v>
      </c>
      <c r="E51" s="25">
        <f>F51</f>
        <v>9.63983</v>
      </c>
      <c r="F51" s="25">
        <f>ROUND(9.63983,5)</f>
        <v>9.63983</v>
      </c>
      <c r="G51" s="24"/>
      <c r="H51" s="36"/>
    </row>
    <row r="52" spans="1:8" ht="12.75" customHeight="1">
      <c r="A52" s="22">
        <v>43132</v>
      </c>
      <c r="B52" s="22"/>
      <c r="C52" s="25">
        <f>ROUND(9.46,5)</f>
        <v>9.46</v>
      </c>
      <c r="D52" s="25">
        <f>F52</f>
        <v>9.69008</v>
      </c>
      <c r="E52" s="25">
        <f>F52</f>
        <v>9.69008</v>
      </c>
      <c r="F52" s="25">
        <f>ROUND(9.69008,5)</f>
        <v>9.69008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ROUND(9.585,5)</f>
        <v>9.585</v>
      </c>
      <c r="D54" s="25">
        <f>F54</f>
        <v>9.63017</v>
      </c>
      <c r="E54" s="25">
        <f>F54</f>
        <v>9.63017</v>
      </c>
      <c r="F54" s="25">
        <f>ROUND(9.63017,5)</f>
        <v>9.63017</v>
      </c>
      <c r="G54" s="24"/>
      <c r="H54" s="36"/>
    </row>
    <row r="55" spans="1:8" ht="12.75" customHeight="1">
      <c r="A55" s="22">
        <v>42859</v>
      </c>
      <c r="B55" s="22"/>
      <c r="C55" s="25">
        <f>ROUND(9.585,5)</f>
        <v>9.585</v>
      </c>
      <c r="D55" s="25">
        <f>F55</f>
        <v>9.68387</v>
      </c>
      <c r="E55" s="25">
        <f>F55</f>
        <v>9.68387</v>
      </c>
      <c r="F55" s="25">
        <f>ROUND(9.68387,5)</f>
        <v>9.68387</v>
      </c>
      <c r="G55" s="24"/>
      <c r="H55" s="36"/>
    </row>
    <row r="56" spans="1:8" ht="12.75" customHeight="1">
      <c r="A56" s="22">
        <v>42950</v>
      </c>
      <c r="B56" s="22"/>
      <c r="C56" s="25">
        <f>ROUND(9.585,5)</f>
        <v>9.585</v>
      </c>
      <c r="D56" s="25">
        <f>F56</f>
        <v>9.73056</v>
      </c>
      <c r="E56" s="25">
        <f>F56</f>
        <v>9.73056</v>
      </c>
      <c r="F56" s="25">
        <f>ROUND(9.73056,5)</f>
        <v>9.73056</v>
      </c>
      <c r="G56" s="24"/>
      <c r="H56" s="36"/>
    </row>
    <row r="57" spans="1:8" ht="12.75" customHeight="1">
      <c r="A57" s="22">
        <v>43041</v>
      </c>
      <c r="B57" s="22"/>
      <c r="C57" s="25">
        <f>ROUND(9.585,5)</f>
        <v>9.585</v>
      </c>
      <c r="D57" s="25">
        <f>F57</f>
        <v>9.76703</v>
      </c>
      <c r="E57" s="25">
        <f>F57</f>
        <v>9.76703</v>
      </c>
      <c r="F57" s="25">
        <f>ROUND(9.76703,5)</f>
        <v>9.76703</v>
      </c>
      <c r="G57" s="24"/>
      <c r="H57" s="36"/>
    </row>
    <row r="58" spans="1:8" ht="12.75" customHeight="1">
      <c r="A58" s="22">
        <v>43132</v>
      </c>
      <c r="B58" s="22"/>
      <c r="C58" s="25">
        <f>ROUND(9.585,5)</f>
        <v>9.585</v>
      </c>
      <c r="D58" s="25">
        <f>F58</f>
        <v>9.82038</v>
      </c>
      <c r="E58" s="25">
        <f>F58</f>
        <v>9.82038</v>
      </c>
      <c r="F58" s="25">
        <f>ROUND(9.82038,5)</f>
        <v>9.82038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ROUND(105.78454,5)</f>
        <v>105.78454</v>
      </c>
      <c r="D60" s="25">
        <f>F60</f>
        <v>107.30071</v>
      </c>
      <c r="E60" s="25">
        <f>F60</f>
        <v>107.30071</v>
      </c>
      <c r="F60" s="25">
        <f>ROUND(107.30071,5)</f>
        <v>107.30071</v>
      </c>
      <c r="G60" s="24"/>
      <c r="H60" s="36"/>
    </row>
    <row r="61" spans="1:8" ht="12.75" customHeight="1">
      <c r="A61" s="22">
        <v>42859</v>
      </c>
      <c r="B61" s="22"/>
      <c r="C61" s="25">
        <f>ROUND(105.78454,5)</f>
        <v>105.78454</v>
      </c>
      <c r="D61" s="25">
        <f>F61</f>
        <v>108.35662</v>
      </c>
      <c r="E61" s="25">
        <f>F61</f>
        <v>108.35662</v>
      </c>
      <c r="F61" s="25">
        <f>ROUND(108.35662,5)</f>
        <v>108.35662</v>
      </c>
      <c r="G61" s="24"/>
      <c r="H61" s="36"/>
    </row>
    <row r="62" spans="1:8" ht="12.75" customHeight="1">
      <c r="A62" s="22">
        <v>42950</v>
      </c>
      <c r="B62" s="22"/>
      <c r="C62" s="25">
        <f>ROUND(105.78454,5)</f>
        <v>105.78454</v>
      </c>
      <c r="D62" s="25">
        <f>F62</f>
        <v>110.53989</v>
      </c>
      <c r="E62" s="25">
        <f>F62</f>
        <v>110.53989</v>
      </c>
      <c r="F62" s="25">
        <f>ROUND(110.53989,5)</f>
        <v>110.53989</v>
      </c>
      <c r="G62" s="24"/>
      <c r="H62" s="36"/>
    </row>
    <row r="63" spans="1:8" ht="12.75" customHeight="1">
      <c r="A63" s="22">
        <v>43041</v>
      </c>
      <c r="B63" s="22"/>
      <c r="C63" s="25">
        <f>ROUND(105.78454,5)</f>
        <v>105.78454</v>
      </c>
      <c r="D63" s="25">
        <f>F63</f>
        <v>111.79586</v>
      </c>
      <c r="E63" s="25">
        <f>F63</f>
        <v>111.79586</v>
      </c>
      <c r="F63" s="25">
        <f>ROUND(111.79586,5)</f>
        <v>111.79586</v>
      </c>
      <c r="G63" s="24"/>
      <c r="H63" s="36"/>
    </row>
    <row r="64" spans="1:8" ht="12.75" customHeight="1">
      <c r="A64" s="22">
        <v>43132</v>
      </c>
      <c r="B64" s="22"/>
      <c r="C64" s="25">
        <f>ROUND(105.78454,5)</f>
        <v>105.78454</v>
      </c>
      <c r="D64" s="25">
        <f>F64</f>
        <v>113.99322</v>
      </c>
      <c r="E64" s="25">
        <f>F64</f>
        <v>113.99322</v>
      </c>
      <c r="F64" s="25">
        <f>ROUND(113.99322,5)</f>
        <v>113.99322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ROUND(9.775,5)</f>
        <v>9.775</v>
      </c>
      <c r="D66" s="25">
        <f>F66</f>
        <v>9.81878</v>
      </c>
      <c r="E66" s="25">
        <f>F66</f>
        <v>9.81878</v>
      </c>
      <c r="F66" s="25">
        <f>ROUND(9.81878,5)</f>
        <v>9.81878</v>
      </c>
      <c r="G66" s="24"/>
      <c r="H66" s="36"/>
    </row>
    <row r="67" spans="1:8" ht="12.75" customHeight="1">
      <c r="A67" s="22">
        <v>42859</v>
      </c>
      <c r="B67" s="22"/>
      <c r="C67" s="25">
        <f>ROUND(9.775,5)</f>
        <v>9.775</v>
      </c>
      <c r="D67" s="25">
        <f>F67</f>
        <v>9.87444</v>
      </c>
      <c r="E67" s="25">
        <f>F67</f>
        <v>9.87444</v>
      </c>
      <c r="F67" s="25">
        <f>ROUND(9.87444,5)</f>
        <v>9.87444</v>
      </c>
      <c r="G67" s="24"/>
      <c r="H67" s="36"/>
    </row>
    <row r="68" spans="1:8" ht="12.75" customHeight="1">
      <c r="A68" s="22">
        <v>42950</v>
      </c>
      <c r="B68" s="22"/>
      <c r="C68" s="25">
        <f>ROUND(9.775,5)</f>
        <v>9.775</v>
      </c>
      <c r="D68" s="25">
        <f>F68</f>
        <v>9.92553</v>
      </c>
      <c r="E68" s="25">
        <f>F68</f>
        <v>9.92553</v>
      </c>
      <c r="F68" s="25">
        <f>ROUND(9.92553,5)</f>
        <v>9.92553</v>
      </c>
      <c r="G68" s="24"/>
      <c r="H68" s="36"/>
    </row>
    <row r="69" spans="1:8" ht="12.75" customHeight="1">
      <c r="A69" s="22">
        <v>43041</v>
      </c>
      <c r="B69" s="22"/>
      <c r="C69" s="25">
        <f>ROUND(9.775,5)</f>
        <v>9.775</v>
      </c>
      <c r="D69" s="25">
        <f>F69</f>
        <v>9.96129</v>
      </c>
      <c r="E69" s="25">
        <f>F69</f>
        <v>9.96129</v>
      </c>
      <c r="F69" s="25">
        <f>ROUND(9.96129,5)</f>
        <v>9.96129</v>
      </c>
      <c r="G69" s="24"/>
      <c r="H69" s="36"/>
    </row>
    <row r="70" spans="1:8" ht="12.75" customHeight="1">
      <c r="A70" s="22">
        <v>43132</v>
      </c>
      <c r="B70" s="22"/>
      <c r="C70" s="25">
        <f>ROUND(9.775,5)</f>
        <v>9.775</v>
      </c>
      <c r="D70" s="25">
        <f>F70</f>
        <v>10.01268</v>
      </c>
      <c r="E70" s="25">
        <f>F70</f>
        <v>10.01268</v>
      </c>
      <c r="F70" s="25">
        <f>ROUND(10.01268,5)</f>
        <v>10.01268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ROUND(2.02,5)</f>
        <v>2.02</v>
      </c>
      <c r="D72" s="25">
        <f>F72</f>
        <v>133.49333</v>
      </c>
      <c r="E72" s="25">
        <f>F72</f>
        <v>133.49333</v>
      </c>
      <c r="F72" s="25">
        <f>ROUND(133.49333,5)</f>
        <v>133.49333</v>
      </c>
      <c r="G72" s="24"/>
      <c r="H72" s="36"/>
    </row>
    <row r="73" spans="1:8" ht="12.75" customHeight="1">
      <c r="A73" s="22">
        <v>42859</v>
      </c>
      <c r="B73" s="22"/>
      <c r="C73" s="25">
        <f>ROUND(2.02,5)</f>
        <v>2.02</v>
      </c>
      <c r="D73" s="25">
        <f>F73</f>
        <v>136.1</v>
      </c>
      <c r="E73" s="25">
        <f>F73</f>
        <v>136.1</v>
      </c>
      <c r="F73" s="25">
        <f>ROUND(136.1,5)</f>
        <v>136.1</v>
      </c>
      <c r="G73" s="24"/>
      <c r="H73" s="36"/>
    </row>
    <row r="74" spans="1:8" ht="12.75" customHeight="1">
      <c r="A74" s="22">
        <v>42950</v>
      </c>
      <c r="B74" s="22"/>
      <c r="C74" s="25">
        <f>ROUND(2.02,5)</f>
        <v>2.02</v>
      </c>
      <c r="D74" s="25">
        <f>F74</f>
        <v>137.34317</v>
      </c>
      <c r="E74" s="25">
        <f>F74</f>
        <v>137.34317</v>
      </c>
      <c r="F74" s="25">
        <f>ROUND(137.34317,5)</f>
        <v>137.34317</v>
      </c>
      <c r="G74" s="24"/>
      <c r="H74" s="36"/>
    </row>
    <row r="75" spans="1:8" ht="12.75" customHeight="1">
      <c r="A75" s="22">
        <v>43041</v>
      </c>
      <c r="B75" s="22"/>
      <c r="C75" s="25">
        <f>ROUND(2.02,5)</f>
        <v>2.02</v>
      </c>
      <c r="D75" s="25">
        <f>F75</f>
        <v>140.24814</v>
      </c>
      <c r="E75" s="25">
        <f>F75</f>
        <v>140.24814</v>
      </c>
      <c r="F75" s="25">
        <f>ROUND(140.24814,5)</f>
        <v>140.24814</v>
      </c>
      <c r="G75" s="24"/>
      <c r="H75" s="36"/>
    </row>
    <row r="76" spans="1:8" ht="12.75" customHeight="1">
      <c r="A76" s="22">
        <v>43132</v>
      </c>
      <c r="B76" s="22"/>
      <c r="C76" s="25">
        <f>ROUND(2.02,5)</f>
        <v>2.02</v>
      </c>
      <c r="D76" s="25">
        <f>F76</f>
        <v>143.00481</v>
      </c>
      <c r="E76" s="25">
        <f>F76</f>
        <v>143.00481</v>
      </c>
      <c r="F76" s="25">
        <f>ROUND(143.00481,5)</f>
        <v>143.00481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ROUND(9.815,5)</f>
        <v>9.815</v>
      </c>
      <c r="D78" s="25">
        <f>F78</f>
        <v>9.85842</v>
      </c>
      <c r="E78" s="25">
        <f>F78</f>
        <v>9.85842</v>
      </c>
      <c r="F78" s="25">
        <f>ROUND(9.85842,5)</f>
        <v>9.85842</v>
      </c>
      <c r="G78" s="24"/>
      <c r="H78" s="36"/>
    </row>
    <row r="79" spans="1:8" ht="12.75" customHeight="1">
      <c r="A79" s="22">
        <v>42859</v>
      </c>
      <c r="B79" s="22"/>
      <c r="C79" s="25">
        <f>ROUND(9.815,5)</f>
        <v>9.815</v>
      </c>
      <c r="D79" s="25">
        <f>F79</f>
        <v>9.91361</v>
      </c>
      <c r="E79" s="25">
        <f>F79</f>
        <v>9.91361</v>
      </c>
      <c r="F79" s="25">
        <f>ROUND(9.91361,5)</f>
        <v>9.91361</v>
      </c>
      <c r="G79" s="24"/>
      <c r="H79" s="36"/>
    </row>
    <row r="80" spans="1:8" ht="12.75" customHeight="1">
      <c r="A80" s="22">
        <v>42950</v>
      </c>
      <c r="B80" s="22"/>
      <c r="C80" s="25">
        <f>ROUND(9.815,5)</f>
        <v>9.815</v>
      </c>
      <c r="D80" s="25">
        <f>F80</f>
        <v>9.96434</v>
      </c>
      <c r="E80" s="25">
        <f>F80</f>
        <v>9.96434</v>
      </c>
      <c r="F80" s="25">
        <f>ROUND(9.96434,5)</f>
        <v>9.96434</v>
      </c>
      <c r="G80" s="24"/>
      <c r="H80" s="36"/>
    </row>
    <row r="81" spans="1:8" ht="12.75" customHeight="1">
      <c r="A81" s="22">
        <v>43041</v>
      </c>
      <c r="B81" s="22"/>
      <c r="C81" s="25">
        <f>ROUND(9.815,5)</f>
        <v>9.815</v>
      </c>
      <c r="D81" s="25">
        <f>F81</f>
        <v>10.00009</v>
      </c>
      <c r="E81" s="25">
        <f>F81</f>
        <v>10.00009</v>
      </c>
      <c r="F81" s="25">
        <f>ROUND(10.00009,5)</f>
        <v>10.00009</v>
      </c>
      <c r="G81" s="24"/>
      <c r="H81" s="36"/>
    </row>
    <row r="82" spans="1:8" ht="12.75" customHeight="1">
      <c r="A82" s="22">
        <v>43132</v>
      </c>
      <c r="B82" s="22"/>
      <c r="C82" s="25">
        <f>ROUND(9.815,5)</f>
        <v>9.815</v>
      </c>
      <c r="D82" s="25">
        <f>F82</f>
        <v>10.05101</v>
      </c>
      <c r="E82" s="25">
        <f>F82</f>
        <v>10.05101</v>
      </c>
      <c r="F82" s="25">
        <f>ROUND(10.05101,5)</f>
        <v>10.05101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ROUND(9.815,5)</f>
        <v>9.815</v>
      </c>
      <c r="D84" s="25">
        <f>F84</f>
        <v>9.85671</v>
      </c>
      <c r="E84" s="25">
        <f>F84</f>
        <v>9.85671</v>
      </c>
      <c r="F84" s="25">
        <f>ROUND(9.85671,5)</f>
        <v>9.85671</v>
      </c>
      <c r="G84" s="24"/>
      <c r="H84" s="36"/>
    </row>
    <row r="85" spans="1:8" ht="12.75" customHeight="1">
      <c r="A85" s="22">
        <v>42859</v>
      </c>
      <c r="B85" s="22"/>
      <c r="C85" s="25">
        <f>ROUND(9.815,5)</f>
        <v>9.815</v>
      </c>
      <c r="D85" s="25">
        <f>F85</f>
        <v>9.90963</v>
      </c>
      <c r="E85" s="25">
        <f>F85</f>
        <v>9.90963</v>
      </c>
      <c r="F85" s="25">
        <f>ROUND(9.90963,5)</f>
        <v>9.90963</v>
      </c>
      <c r="G85" s="24"/>
      <c r="H85" s="36"/>
    </row>
    <row r="86" spans="1:8" ht="12.75" customHeight="1">
      <c r="A86" s="22">
        <v>42950</v>
      </c>
      <c r="B86" s="22"/>
      <c r="C86" s="25">
        <f>ROUND(9.815,5)</f>
        <v>9.815</v>
      </c>
      <c r="D86" s="25">
        <f>F86</f>
        <v>9.95818</v>
      </c>
      <c r="E86" s="25">
        <f>F86</f>
        <v>9.95818</v>
      </c>
      <c r="F86" s="25">
        <f>ROUND(9.95818,5)</f>
        <v>9.95818</v>
      </c>
      <c r="G86" s="24"/>
      <c r="H86" s="36"/>
    </row>
    <row r="87" spans="1:8" ht="12.75" customHeight="1">
      <c r="A87" s="22">
        <v>43041</v>
      </c>
      <c r="B87" s="22"/>
      <c r="C87" s="25">
        <f>ROUND(9.815,5)</f>
        <v>9.815</v>
      </c>
      <c r="D87" s="25">
        <f>F87</f>
        <v>9.99227</v>
      </c>
      <c r="E87" s="25">
        <f>F87</f>
        <v>9.99227</v>
      </c>
      <c r="F87" s="25">
        <f>ROUND(9.99227,5)</f>
        <v>9.99227</v>
      </c>
      <c r="G87" s="24"/>
      <c r="H87" s="36"/>
    </row>
    <row r="88" spans="1:8" ht="12.75" customHeight="1">
      <c r="A88" s="22">
        <v>43132</v>
      </c>
      <c r="B88" s="22"/>
      <c r="C88" s="25">
        <f>ROUND(9.815,5)</f>
        <v>9.815</v>
      </c>
      <c r="D88" s="25">
        <f>F88</f>
        <v>10.04083</v>
      </c>
      <c r="E88" s="25">
        <f>F88</f>
        <v>10.04083</v>
      </c>
      <c r="F88" s="25">
        <f>ROUND(10.04083,5)</f>
        <v>10.04083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ROUND(130.71332,5)</f>
        <v>130.71332</v>
      </c>
      <c r="D90" s="25">
        <f>F90</f>
        <v>132.58677</v>
      </c>
      <c r="E90" s="25">
        <f>F90</f>
        <v>132.58677</v>
      </c>
      <c r="F90" s="25">
        <f>ROUND(132.58677,5)</f>
        <v>132.58677</v>
      </c>
      <c r="G90" s="24"/>
      <c r="H90" s="36"/>
    </row>
    <row r="91" spans="1:8" ht="12.75" customHeight="1">
      <c r="A91" s="22">
        <v>42859</v>
      </c>
      <c r="B91" s="22"/>
      <c r="C91" s="25">
        <f>ROUND(130.71332,5)</f>
        <v>130.71332</v>
      </c>
      <c r="D91" s="25">
        <f>F91</f>
        <v>133.64766</v>
      </c>
      <c r="E91" s="25">
        <f>F91</f>
        <v>133.64766</v>
      </c>
      <c r="F91" s="25">
        <f>ROUND(133.64766,5)</f>
        <v>133.64766</v>
      </c>
      <c r="G91" s="24"/>
      <c r="H91" s="36"/>
    </row>
    <row r="92" spans="1:8" ht="12.75" customHeight="1">
      <c r="A92" s="22">
        <v>42950</v>
      </c>
      <c r="B92" s="22"/>
      <c r="C92" s="25">
        <f>ROUND(130.71332,5)</f>
        <v>130.71332</v>
      </c>
      <c r="D92" s="25">
        <f>F92</f>
        <v>136.34041</v>
      </c>
      <c r="E92" s="25">
        <f>F92</f>
        <v>136.34041</v>
      </c>
      <c r="F92" s="25">
        <f>ROUND(136.34041,5)</f>
        <v>136.34041</v>
      </c>
      <c r="G92" s="24"/>
      <c r="H92" s="36"/>
    </row>
    <row r="93" spans="1:8" ht="12.75" customHeight="1">
      <c r="A93" s="22">
        <v>43041</v>
      </c>
      <c r="B93" s="22"/>
      <c r="C93" s="25">
        <f>ROUND(130.71332,5)</f>
        <v>130.71332</v>
      </c>
      <c r="D93" s="25">
        <f>F93</f>
        <v>137.63119</v>
      </c>
      <c r="E93" s="25">
        <f>F93</f>
        <v>137.63119</v>
      </c>
      <c r="F93" s="25">
        <f>ROUND(137.63119,5)</f>
        <v>137.63119</v>
      </c>
      <c r="G93" s="24"/>
      <c r="H93" s="36"/>
    </row>
    <row r="94" spans="1:8" ht="12.75" customHeight="1">
      <c r="A94" s="22">
        <v>43132</v>
      </c>
      <c r="B94" s="22"/>
      <c r="C94" s="25">
        <f>ROUND(130.71332,5)</f>
        <v>130.71332</v>
      </c>
      <c r="D94" s="25">
        <f>F94</f>
        <v>140.33577</v>
      </c>
      <c r="E94" s="25">
        <f>F94</f>
        <v>140.33577</v>
      </c>
      <c r="F94" s="25">
        <f>ROUND(140.33577,5)</f>
        <v>140.33577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ROUND(2.07,5)</f>
        <v>2.07</v>
      </c>
      <c r="D96" s="25">
        <f>F96</f>
        <v>141.99616</v>
      </c>
      <c r="E96" s="25">
        <f>F96</f>
        <v>141.99616</v>
      </c>
      <c r="F96" s="25">
        <f>ROUND(141.99616,5)</f>
        <v>141.99616</v>
      </c>
      <c r="G96" s="24"/>
      <c r="H96" s="36"/>
    </row>
    <row r="97" spans="1:8" ht="12.75" customHeight="1">
      <c r="A97" s="22">
        <v>42859</v>
      </c>
      <c r="B97" s="22"/>
      <c r="C97" s="25">
        <f>ROUND(2.07,5)</f>
        <v>2.07</v>
      </c>
      <c r="D97" s="25">
        <f>F97</f>
        <v>144.76845</v>
      </c>
      <c r="E97" s="25">
        <f>F97</f>
        <v>144.76845</v>
      </c>
      <c r="F97" s="25">
        <f>ROUND(144.76845,5)</f>
        <v>144.76845</v>
      </c>
      <c r="G97" s="24"/>
      <c r="H97" s="36"/>
    </row>
    <row r="98" spans="1:8" ht="12.75" customHeight="1">
      <c r="A98" s="22">
        <v>42950</v>
      </c>
      <c r="B98" s="22"/>
      <c r="C98" s="25">
        <f>ROUND(2.07,5)</f>
        <v>2.07</v>
      </c>
      <c r="D98" s="25">
        <f>F98</f>
        <v>146.0239</v>
      </c>
      <c r="E98" s="25">
        <f>F98</f>
        <v>146.0239</v>
      </c>
      <c r="F98" s="25">
        <f>ROUND(146.0239,5)</f>
        <v>146.0239</v>
      </c>
      <c r="G98" s="24"/>
      <c r="H98" s="36"/>
    </row>
    <row r="99" spans="1:8" ht="12.75" customHeight="1">
      <c r="A99" s="22">
        <v>43041</v>
      </c>
      <c r="B99" s="22"/>
      <c r="C99" s="25">
        <f>ROUND(2.07,5)</f>
        <v>2.07</v>
      </c>
      <c r="D99" s="25">
        <f>F99</f>
        <v>149.11217</v>
      </c>
      <c r="E99" s="25">
        <f>F99</f>
        <v>149.11217</v>
      </c>
      <c r="F99" s="25">
        <f>ROUND(149.11217,5)</f>
        <v>149.11217</v>
      </c>
      <c r="G99" s="24"/>
      <c r="H99" s="36"/>
    </row>
    <row r="100" spans="1:8" ht="12.75" customHeight="1">
      <c r="A100" s="22">
        <v>43132</v>
      </c>
      <c r="B100" s="22"/>
      <c r="C100" s="25">
        <f>ROUND(2.07,5)</f>
        <v>2.07</v>
      </c>
      <c r="D100" s="25">
        <f>F100</f>
        <v>152.04331</v>
      </c>
      <c r="E100" s="25">
        <f>F100</f>
        <v>152.04331</v>
      </c>
      <c r="F100" s="25">
        <f>ROUND(152.04331,5)</f>
        <v>152.04331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ROUND(2.68,5)</f>
        <v>2.68</v>
      </c>
      <c r="D102" s="25">
        <f>F102</f>
        <v>129.64255</v>
      </c>
      <c r="E102" s="25">
        <f>F102</f>
        <v>129.64255</v>
      </c>
      <c r="F102" s="25">
        <f>ROUND(129.64255,5)</f>
        <v>129.64255</v>
      </c>
      <c r="G102" s="24"/>
      <c r="H102" s="36"/>
    </row>
    <row r="103" spans="1:8" ht="12.75" customHeight="1">
      <c r="A103" s="22">
        <v>42859</v>
      </c>
      <c r="B103" s="22"/>
      <c r="C103" s="25">
        <f>ROUND(2.68,5)</f>
        <v>2.68</v>
      </c>
      <c r="D103" s="25">
        <f>F103</f>
        <v>130.492</v>
      </c>
      <c r="E103" s="25">
        <f>F103</f>
        <v>130.492</v>
      </c>
      <c r="F103" s="25">
        <f>ROUND(130.492,5)</f>
        <v>130.492</v>
      </c>
      <c r="G103" s="24"/>
      <c r="H103" s="36"/>
    </row>
    <row r="104" spans="1:8" ht="12.75" customHeight="1">
      <c r="A104" s="22">
        <v>42950</v>
      </c>
      <c r="B104" s="22"/>
      <c r="C104" s="25">
        <f>ROUND(2.68,5)</f>
        <v>2.68</v>
      </c>
      <c r="D104" s="25">
        <f>F104</f>
        <v>133.12146</v>
      </c>
      <c r="E104" s="25">
        <f>F104</f>
        <v>133.12146</v>
      </c>
      <c r="F104" s="25">
        <f>ROUND(133.12146,5)</f>
        <v>133.12146</v>
      </c>
      <c r="G104" s="24"/>
      <c r="H104" s="36"/>
    </row>
    <row r="105" spans="1:8" ht="12.75" customHeight="1">
      <c r="A105" s="22">
        <v>43041</v>
      </c>
      <c r="B105" s="22"/>
      <c r="C105" s="25">
        <f>ROUND(2.68,5)</f>
        <v>2.68</v>
      </c>
      <c r="D105" s="25">
        <f>F105</f>
        <v>135.93666</v>
      </c>
      <c r="E105" s="25">
        <f>F105</f>
        <v>135.93666</v>
      </c>
      <c r="F105" s="25">
        <f>ROUND(135.93666,5)</f>
        <v>135.93666</v>
      </c>
      <c r="G105" s="24"/>
      <c r="H105" s="36"/>
    </row>
    <row r="106" spans="1:8" ht="12.75" customHeight="1">
      <c r="A106" s="22">
        <v>43132</v>
      </c>
      <c r="B106" s="22"/>
      <c r="C106" s="25">
        <f>ROUND(2.68,5)</f>
        <v>2.68</v>
      </c>
      <c r="D106" s="25">
        <f>F106</f>
        <v>138.60913</v>
      </c>
      <c r="E106" s="25">
        <f>F106</f>
        <v>138.60913</v>
      </c>
      <c r="F106" s="25">
        <f>ROUND(138.60913,5)</f>
        <v>138.60913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ROUND(10.68,5)</f>
        <v>10.68</v>
      </c>
      <c r="D108" s="25">
        <f>F108</f>
        <v>10.75115</v>
      </c>
      <c r="E108" s="25">
        <f>F108</f>
        <v>10.75115</v>
      </c>
      <c r="F108" s="25">
        <f>ROUND(10.75115,5)</f>
        <v>10.75115</v>
      </c>
      <c r="G108" s="24"/>
      <c r="H108" s="36"/>
    </row>
    <row r="109" spans="1:8" ht="12.75" customHeight="1">
      <c r="A109" s="22">
        <v>42859</v>
      </c>
      <c r="B109" s="22"/>
      <c r="C109" s="25">
        <f>ROUND(10.68,5)</f>
        <v>10.68</v>
      </c>
      <c r="D109" s="25">
        <f>F109</f>
        <v>10.83704</v>
      </c>
      <c r="E109" s="25">
        <f>F109</f>
        <v>10.83704</v>
      </c>
      <c r="F109" s="25">
        <f>ROUND(10.83704,5)</f>
        <v>10.83704</v>
      </c>
      <c r="G109" s="24"/>
      <c r="H109" s="36"/>
    </row>
    <row r="110" spans="1:8" ht="12.75" customHeight="1">
      <c r="A110" s="22">
        <v>42950</v>
      </c>
      <c r="B110" s="22"/>
      <c r="C110" s="25">
        <f>ROUND(10.68,5)</f>
        <v>10.68</v>
      </c>
      <c r="D110" s="25">
        <f>F110</f>
        <v>10.9165</v>
      </c>
      <c r="E110" s="25">
        <f>F110</f>
        <v>10.9165</v>
      </c>
      <c r="F110" s="25">
        <f>ROUND(10.9165,5)</f>
        <v>10.9165</v>
      </c>
      <c r="G110" s="24"/>
      <c r="H110" s="36"/>
    </row>
    <row r="111" spans="1:8" ht="12.75" customHeight="1">
      <c r="A111" s="22">
        <v>43041</v>
      </c>
      <c r="B111" s="22"/>
      <c r="C111" s="25">
        <f>ROUND(10.68,5)</f>
        <v>10.68</v>
      </c>
      <c r="D111" s="25">
        <f>F111</f>
        <v>10.98912</v>
      </c>
      <c r="E111" s="25">
        <f>F111</f>
        <v>10.98912</v>
      </c>
      <c r="F111" s="25">
        <f>ROUND(10.98912,5)</f>
        <v>10.98912</v>
      </c>
      <c r="G111" s="24"/>
      <c r="H111" s="36"/>
    </row>
    <row r="112" spans="1:8" ht="12.75" customHeight="1">
      <c r="A112" s="22">
        <v>43132</v>
      </c>
      <c r="B112" s="22"/>
      <c r="C112" s="25">
        <f>ROUND(10.68,5)</f>
        <v>10.68</v>
      </c>
      <c r="D112" s="25">
        <f>F112</f>
        <v>11.08184</v>
      </c>
      <c r="E112" s="25">
        <f>F112</f>
        <v>11.08184</v>
      </c>
      <c r="F112" s="25">
        <f>ROUND(11.08184,5)</f>
        <v>11.08184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ROUND(10.8,5)</f>
        <v>10.8</v>
      </c>
      <c r="D114" s="25">
        <f>F114</f>
        <v>10.8668</v>
      </c>
      <c r="E114" s="25">
        <f>F114</f>
        <v>10.8668</v>
      </c>
      <c r="F114" s="25">
        <f>ROUND(10.8668,5)</f>
        <v>10.8668</v>
      </c>
      <c r="G114" s="24"/>
      <c r="H114" s="36"/>
    </row>
    <row r="115" spans="1:8" ht="12.75" customHeight="1">
      <c r="A115" s="22">
        <v>42859</v>
      </c>
      <c r="B115" s="22"/>
      <c r="C115" s="25">
        <f>ROUND(10.8,5)</f>
        <v>10.8</v>
      </c>
      <c r="D115" s="25">
        <f>F115</f>
        <v>10.95196</v>
      </c>
      <c r="E115" s="25">
        <f>F115</f>
        <v>10.95196</v>
      </c>
      <c r="F115" s="25">
        <f>ROUND(10.95196,5)</f>
        <v>10.95196</v>
      </c>
      <c r="G115" s="24"/>
      <c r="H115" s="36"/>
    </row>
    <row r="116" spans="1:8" ht="12.75" customHeight="1">
      <c r="A116" s="22">
        <v>42950</v>
      </c>
      <c r="B116" s="22"/>
      <c r="C116" s="25">
        <f>ROUND(10.8,5)</f>
        <v>10.8</v>
      </c>
      <c r="D116" s="25">
        <f>F116</f>
        <v>11.02972</v>
      </c>
      <c r="E116" s="25">
        <f>F116</f>
        <v>11.02972</v>
      </c>
      <c r="F116" s="25">
        <f>ROUND(11.02972,5)</f>
        <v>11.02972</v>
      </c>
      <c r="G116" s="24"/>
      <c r="H116" s="36"/>
    </row>
    <row r="117" spans="1:8" ht="12.75" customHeight="1">
      <c r="A117" s="22">
        <v>43041</v>
      </c>
      <c r="B117" s="22"/>
      <c r="C117" s="25">
        <f>ROUND(10.8,5)</f>
        <v>10.8</v>
      </c>
      <c r="D117" s="25">
        <f>F117</f>
        <v>11.10002</v>
      </c>
      <c r="E117" s="25">
        <f>F117</f>
        <v>11.10002</v>
      </c>
      <c r="F117" s="25">
        <f>ROUND(11.10002,5)</f>
        <v>11.10002</v>
      </c>
      <c r="G117" s="24"/>
      <c r="H117" s="36"/>
    </row>
    <row r="118" spans="1:8" ht="12.75" customHeight="1">
      <c r="A118" s="22">
        <v>43132</v>
      </c>
      <c r="B118" s="22"/>
      <c r="C118" s="25">
        <f>ROUND(10.8,5)</f>
        <v>10.8</v>
      </c>
      <c r="D118" s="25">
        <f>F118</f>
        <v>11.1862</v>
      </c>
      <c r="E118" s="25">
        <f>F118</f>
        <v>11.1862</v>
      </c>
      <c r="F118" s="25">
        <f>ROUND(11.1862,5)</f>
        <v>11.1862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ROUND(8.775,5)</f>
        <v>8.775</v>
      </c>
      <c r="D122" s="25">
        <f>F122</f>
        <v>8.82309</v>
      </c>
      <c r="E122" s="25">
        <f>F122</f>
        <v>8.82309</v>
      </c>
      <c r="F122" s="25">
        <f>ROUND(8.82309,5)</f>
        <v>8.82309</v>
      </c>
      <c r="G122" s="24"/>
      <c r="H122" s="36"/>
    </row>
    <row r="123" spans="1:8" ht="12.75" customHeight="1">
      <c r="A123" s="22">
        <v>42859</v>
      </c>
      <c r="B123" s="22"/>
      <c r="C123" s="25">
        <f>ROUND(8.775,5)</f>
        <v>8.775</v>
      </c>
      <c r="D123" s="25">
        <f>F123</f>
        <v>8.87156</v>
      </c>
      <c r="E123" s="25">
        <f>F123</f>
        <v>8.87156</v>
      </c>
      <c r="F123" s="25">
        <f>ROUND(8.87156,5)</f>
        <v>8.87156</v>
      </c>
      <c r="G123" s="24"/>
      <c r="H123" s="36"/>
    </row>
    <row r="124" spans="1:8" ht="12.75" customHeight="1">
      <c r="A124" s="22">
        <v>42950</v>
      </c>
      <c r="B124" s="22"/>
      <c r="C124" s="25">
        <f>ROUND(8.775,5)</f>
        <v>8.775</v>
      </c>
      <c r="D124" s="25">
        <f>F124</f>
        <v>8.90851</v>
      </c>
      <c r="E124" s="25">
        <f>F124</f>
        <v>8.90851</v>
      </c>
      <c r="F124" s="25">
        <f>ROUND(8.90851,5)</f>
        <v>8.90851</v>
      </c>
      <c r="G124" s="24"/>
      <c r="H124" s="36"/>
    </row>
    <row r="125" spans="1:8" ht="12.75" customHeight="1">
      <c r="A125" s="22">
        <v>43041</v>
      </c>
      <c r="B125" s="22"/>
      <c r="C125" s="25">
        <f>ROUND(8.775,5)</f>
        <v>8.775</v>
      </c>
      <c r="D125" s="25">
        <f>F125</f>
        <v>8.93086</v>
      </c>
      <c r="E125" s="25">
        <f>F125</f>
        <v>8.93086</v>
      </c>
      <c r="F125" s="25">
        <f>ROUND(8.93086,5)</f>
        <v>8.93086</v>
      </c>
      <c r="G125" s="24"/>
      <c r="H125" s="36"/>
    </row>
    <row r="126" spans="1:8" ht="12.75" customHeight="1">
      <c r="A126" s="22">
        <v>43132</v>
      </c>
      <c r="B126" s="22"/>
      <c r="C126" s="25">
        <f>ROUND(8.775,5)</f>
        <v>8.775</v>
      </c>
      <c r="D126" s="25">
        <f>F126</f>
        <v>8.98588</v>
      </c>
      <c r="E126" s="25">
        <f>F126</f>
        <v>8.98588</v>
      </c>
      <c r="F126" s="25">
        <f>ROUND(8.98588,5)</f>
        <v>8.98588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ROUND(9.725,5)</f>
        <v>9.725</v>
      </c>
      <c r="D128" s="25">
        <f>F128</f>
        <v>9.77261</v>
      </c>
      <c r="E128" s="25">
        <f>F128</f>
        <v>9.77261</v>
      </c>
      <c r="F128" s="25">
        <f>ROUND(9.77261,5)</f>
        <v>9.77261</v>
      </c>
      <c r="G128" s="24"/>
      <c r="H128" s="36"/>
    </row>
    <row r="129" spans="1:8" ht="12.75" customHeight="1">
      <c r="A129" s="22">
        <v>42859</v>
      </c>
      <c r="B129" s="22"/>
      <c r="C129" s="25">
        <f>ROUND(9.725,5)</f>
        <v>9.725</v>
      </c>
      <c r="D129" s="25">
        <f>F129</f>
        <v>9.82592</v>
      </c>
      <c r="E129" s="25">
        <f>F129</f>
        <v>9.82592</v>
      </c>
      <c r="F129" s="25">
        <f>ROUND(9.82592,5)</f>
        <v>9.82592</v>
      </c>
      <c r="G129" s="24"/>
      <c r="H129" s="36"/>
    </row>
    <row r="130" spans="1:8" ht="12.75" customHeight="1">
      <c r="A130" s="22">
        <v>42950</v>
      </c>
      <c r="B130" s="22"/>
      <c r="C130" s="25">
        <f>ROUND(9.725,5)</f>
        <v>9.725</v>
      </c>
      <c r="D130" s="25">
        <f>F130</f>
        <v>9.87309</v>
      </c>
      <c r="E130" s="25">
        <f>F130</f>
        <v>9.87309</v>
      </c>
      <c r="F130" s="25">
        <f>ROUND(9.87309,5)</f>
        <v>9.87309</v>
      </c>
      <c r="G130" s="24"/>
      <c r="H130" s="36"/>
    </row>
    <row r="131" spans="1:8" ht="12.75" customHeight="1">
      <c r="A131" s="22">
        <v>43041</v>
      </c>
      <c r="B131" s="22"/>
      <c r="C131" s="25">
        <f>ROUND(9.725,5)</f>
        <v>9.725</v>
      </c>
      <c r="D131" s="25">
        <f>F131</f>
        <v>9.91273</v>
      </c>
      <c r="E131" s="25">
        <f>F131</f>
        <v>9.91273</v>
      </c>
      <c r="F131" s="25">
        <f>ROUND(9.91273,5)</f>
        <v>9.91273</v>
      </c>
      <c r="G131" s="24"/>
      <c r="H131" s="36"/>
    </row>
    <row r="132" spans="1:8" ht="12.75" customHeight="1">
      <c r="A132" s="22">
        <v>43132</v>
      </c>
      <c r="B132" s="22"/>
      <c r="C132" s="25">
        <f>ROUND(9.725,5)</f>
        <v>9.725</v>
      </c>
      <c r="D132" s="25">
        <f>F132</f>
        <v>9.96947</v>
      </c>
      <c r="E132" s="25">
        <f>F132</f>
        <v>9.96947</v>
      </c>
      <c r="F132" s="25">
        <f>ROUND(9.96947,5)</f>
        <v>9.96947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ROUND(9.065,5)</f>
        <v>9.065</v>
      </c>
      <c r="D134" s="25">
        <f>F134</f>
        <v>9.10764</v>
      </c>
      <c r="E134" s="25">
        <f>F134</f>
        <v>9.10764</v>
      </c>
      <c r="F134" s="25">
        <f>ROUND(9.10764,5)</f>
        <v>9.10764</v>
      </c>
      <c r="G134" s="24"/>
      <c r="H134" s="36"/>
    </row>
    <row r="135" spans="1:8" ht="12.75" customHeight="1">
      <c r="A135" s="22">
        <v>42859</v>
      </c>
      <c r="B135" s="22"/>
      <c r="C135" s="25">
        <f>ROUND(9.065,5)</f>
        <v>9.065</v>
      </c>
      <c r="D135" s="25">
        <f>F135</f>
        <v>9.15803</v>
      </c>
      <c r="E135" s="25">
        <f>F135</f>
        <v>9.15803</v>
      </c>
      <c r="F135" s="25">
        <f>ROUND(9.15803,5)</f>
        <v>9.15803</v>
      </c>
      <c r="G135" s="24"/>
      <c r="H135" s="36"/>
    </row>
    <row r="136" spans="1:8" ht="12.75" customHeight="1">
      <c r="A136" s="22">
        <v>42950</v>
      </c>
      <c r="B136" s="22"/>
      <c r="C136" s="25">
        <f>ROUND(9.065,5)</f>
        <v>9.065</v>
      </c>
      <c r="D136" s="25">
        <f>F136</f>
        <v>9.19968</v>
      </c>
      <c r="E136" s="25">
        <f>F136</f>
        <v>9.19968</v>
      </c>
      <c r="F136" s="25">
        <f>ROUND(9.19968,5)</f>
        <v>9.19968</v>
      </c>
      <c r="G136" s="24"/>
      <c r="H136" s="36"/>
    </row>
    <row r="137" spans="1:8" ht="12.75" customHeight="1">
      <c r="A137" s="22">
        <v>43041</v>
      </c>
      <c r="B137" s="22"/>
      <c r="C137" s="25">
        <f>ROUND(9.065,5)</f>
        <v>9.065</v>
      </c>
      <c r="D137" s="25">
        <f>F137</f>
        <v>9.22537</v>
      </c>
      <c r="E137" s="25">
        <f>F137</f>
        <v>9.22537</v>
      </c>
      <c r="F137" s="25">
        <f>ROUND(9.22537,5)</f>
        <v>9.22537</v>
      </c>
      <c r="G137" s="24"/>
      <c r="H137" s="36"/>
    </row>
    <row r="138" spans="1:8" ht="12.75" customHeight="1">
      <c r="A138" s="22">
        <v>43132</v>
      </c>
      <c r="B138" s="22"/>
      <c r="C138" s="25">
        <f>ROUND(9.065,5)</f>
        <v>9.065</v>
      </c>
      <c r="D138" s="25">
        <f>F138</f>
        <v>9.27342</v>
      </c>
      <c r="E138" s="25">
        <f>F138</f>
        <v>9.27342</v>
      </c>
      <c r="F138" s="25">
        <f>ROUND(9.27342,5)</f>
        <v>9.27342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ROUND(2.05,5)</f>
        <v>2.05</v>
      </c>
      <c r="D140" s="25">
        <f>F140</f>
        <v>297.30534</v>
      </c>
      <c r="E140" s="25">
        <f>F140</f>
        <v>297.30534</v>
      </c>
      <c r="F140" s="25">
        <f>ROUND(297.30534,5)</f>
        <v>297.30534</v>
      </c>
      <c r="G140" s="24"/>
      <c r="H140" s="36"/>
    </row>
    <row r="141" spans="1:8" ht="12.75" customHeight="1">
      <c r="A141" s="22">
        <v>42859</v>
      </c>
      <c r="B141" s="22"/>
      <c r="C141" s="25">
        <f>ROUND(2.05,5)</f>
        <v>2.05</v>
      </c>
      <c r="D141" s="25">
        <f>F141</f>
        <v>303.11025</v>
      </c>
      <c r="E141" s="25">
        <f>F141</f>
        <v>303.11025</v>
      </c>
      <c r="F141" s="25">
        <f>ROUND(303.11025,5)</f>
        <v>303.11025</v>
      </c>
      <c r="G141" s="24"/>
      <c r="H141" s="36"/>
    </row>
    <row r="142" spans="1:8" ht="12.75" customHeight="1">
      <c r="A142" s="22">
        <v>42950</v>
      </c>
      <c r="B142" s="22"/>
      <c r="C142" s="25">
        <f>ROUND(2.05,5)</f>
        <v>2.05</v>
      </c>
      <c r="D142" s="25">
        <f>F142</f>
        <v>302.3183</v>
      </c>
      <c r="E142" s="25">
        <f>F142</f>
        <v>302.3183</v>
      </c>
      <c r="F142" s="25">
        <f>ROUND(302.3183,5)</f>
        <v>302.3183</v>
      </c>
      <c r="G142" s="24"/>
      <c r="H142" s="36"/>
    </row>
    <row r="143" spans="1:8" ht="12.75" customHeight="1">
      <c r="A143" s="22">
        <v>43041</v>
      </c>
      <c r="B143" s="22"/>
      <c r="C143" s="25">
        <f>ROUND(2.05,5)</f>
        <v>2.05</v>
      </c>
      <c r="D143" s="25">
        <f>F143</f>
        <v>308.71324</v>
      </c>
      <c r="E143" s="25">
        <f>F143</f>
        <v>308.71324</v>
      </c>
      <c r="F143" s="25">
        <f>ROUND(308.71324,5)</f>
        <v>308.71324</v>
      </c>
      <c r="G143" s="24"/>
      <c r="H143" s="36"/>
    </row>
    <row r="144" spans="1:8" ht="12.75" customHeight="1">
      <c r="A144" s="22">
        <v>43132</v>
      </c>
      <c r="B144" s="22"/>
      <c r="C144" s="25">
        <f>ROUND(2.05,5)</f>
        <v>2.05</v>
      </c>
      <c r="D144" s="25">
        <f>F144</f>
        <v>314.78033</v>
      </c>
      <c r="E144" s="25">
        <f>F144</f>
        <v>314.78033</v>
      </c>
      <c r="F144" s="25">
        <f>ROUND(314.78033,5)</f>
        <v>314.78033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ROUND(2.04,5)</f>
        <v>2.04</v>
      </c>
      <c r="D146" s="25">
        <f>F146</f>
        <v>247.17782</v>
      </c>
      <c r="E146" s="25">
        <f>F146</f>
        <v>247.17782</v>
      </c>
      <c r="F146" s="25">
        <f>ROUND(247.17782,5)</f>
        <v>247.17782</v>
      </c>
      <c r="G146" s="24"/>
      <c r="H146" s="36"/>
    </row>
    <row r="147" spans="1:8" ht="12.75" customHeight="1">
      <c r="A147" s="22">
        <v>42859</v>
      </c>
      <c r="B147" s="22"/>
      <c r="C147" s="25">
        <f>ROUND(2.04,5)</f>
        <v>2.04</v>
      </c>
      <c r="D147" s="25">
        <f>F147</f>
        <v>252.00396</v>
      </c>
      <c r="E147" s="25">
        <f>F147</f>
        <v>252.00396</v>
      </c>
      <c r="F147" s="25">
        <f>ROUND(252.00396,5)</f>
        <v>252.00396</v>
      </c>
      <c r="G147" s="24"/>
      <c r="H147" s="36"/>
    </row>
    <row r="148" spans="1:8" ht="12.75" customHeight="1">
      <c r="A148" s="22">
        <v>42950</v>
      </c>
      <c r="B148" s="22"/>
      <c r="C148" s="25">
        <f>ROUND(2.04,5)</f>
        <v>2.04</v>
      </c>
      <c r="D148" s="25">
        <f>F148</f>
        <v>253.41692</v>
      </c>
      <c r="E148" s="25">
        <f>F148</f>
        <v>253.41692</v>
      </c>
      <c r="F148" s="25">
        <f>ROUND(253.41692,5)</f>
        <v>253.41692</v>
      </c>
      <c r="G148" s="24"/>
      <c r="H148" s="36"/>
    </row>
    <row r="149" spans="1:8" ht="12.75" customHeight="1">
      <c r="A149" s="22">
        <v>43041</v>
      </c>
      <c r="B149" s="22"/>
      <c r="C149" s="25">
        <f>ROUND(2.04,5)</f>
        <v>2.04</v>
      </c>
      <c r="D149" s="25">
        <f>F149</f>
        <v>258.77655</v>
      </c>
      <c r="E149" s="25">
        <f>F149</f>
        <v>258.77655</v>
      </c>
      <c r="F149" s="25">
        <f>ROUND(258.77655,5)</f>
        <v>258.77655</v>
      </c>
      <c r="G149" s="24"/>
      <c r="H149" s="36"/>
    </row>
    <row r="150" spans="1:8" ht="12.75" customHeight="1">
      <c r="A150" s="22">
        <v>43132</v>
      </c>
      <c r="B150" s="22"/>
      <c r="C150" s="25">
        <f>ROUND(2.04,5)</f>
        <v>2.04</v>
      </c>
      <c r="D150" s="25">
        <f>F150</f>
        <v>263.86344</v>
      </c>
      <c r="E150" s="25">
        <f>F150</f>
        <v>263.86344</v>
      </c>
      <c r="F150" s="25">
        <f>ROUND(263.86344,5)</f>
        <v>263.86344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ROUND(7.805,5)</f>
        <v>7.805</v>
      </c>
      <c r="D152" s="25">
        <f>F152</f>
        <v>7.87853</v>
      </c>
      <c r="E152" s="25">
        <f>F152</f>
        <v>7.87853</v>
      </c>
      <c r="F152" s="25">
        <f>ROUND(7.87853,5)</f>
        <v>7.87853</v>
      </c>
      <c r="G152" s="24"/>
      <c r="H152" s="36"/>
    </row>
    <row r="153" spans="1:8" ht="12.75" customHeight="1">
      <c r="A153" s="22">
        <v>42859</v>
      </c>
      <c r="B153" s="22"/>
      <c r="C153" s="25">
        <f>ROUND(7.805,5)</f>
        <v>7.805</v>
      </c>
      <c r="D153" s="25">
        <f>F153</f>
        <v>7.75672</v>
      </c>
      <c r="E153" s="25">
        <f>F153</f>
        <v>7.75672</v>
      </c>
      <c r="F153" s="25">
        <f>ROUND(7.75672,5)</f>
        <v>7.75672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ROUND(8.015,5)</f>
        <v>8.015</v>
      </c>
      <c r="D155" s="25">
        <f>F155</f>
        <v>8.05628</v>
      </c>
      <c r="E155" s="25">
        <f>F155</f>
        <v>8.05628</v>
      </c>
      <c r="F155" s="25">
        <f>ROUND(8.05628,5)</f>
        <v>8.05628</v>
      </c>
      <c r="G155" s="24"/>
      <c r="H155" s="36"/>
    </row>
    <row r="156" spans="1:8" ht="12.75" customHeight="1">
      <c r="A156" s="22">
        <v>42859</v>
      </c>
      <c r="B156" s="22"/>
      <c r="C156" s="25">
        <f>ROUND(8.015,5)</f>
        <v>8.015</v>
      </c>
      <c r="D156" s="25">
        <f>F156</f>
        <v>8.08854</v>
      </c>
      <c r="E156" s="25">
        <f>F156</f>
        <v>8.08854</v>
      </c>
      <c r="F156" s="25">
        <f>ROUND(8.08854,5)</f>
        <v>8.08854</v>
      </c>
      <c r="G156" s="24"/>
      <c r="H156" s="36"/>
    </row>
    <row r="157" spans="1:8" ht="12.75" customHeight="1">
      <c r="A157" s="22">
        <v>42950</v>
      </c>
      <c r="B157" s="22"/>
      <c r="C157" s="25">
        <f>ROUND(8.015,5)</f>
        <v>8.015</v>
      </c>
      <c r="D157" s="25">
        <f>F157</f>
        <v>8.07827</v>
      </c>
      <c r="E157" s="25">
        <f>F157</f>
        <v>8.07827</v>
      </c>
      <c r="F157" s="25">
        <f>ROUND(8.07827,5)</f>
        <v>8.07827</v>
      </c>
      <c r="G157" s="24"/>
      <c r="H157" s="36"/>
    </row>
    <row r="158" spans="1:8" ht="12.75" customHeight="1">
      <c r="A158" s="22">
        <v>43041</v>
      </c>
      <c r="B158" s="22"/>
      <c r="C158" s="25">
        <f>ROUND(8.015,5)</f>
        <v>8.015</v>
      </c>
      <c r="D158" s="25">
        <f>F158</f>
        <v>7.96104</v>
      </c>
      <c r="E158" s="25">
        <f>F158</f>
        <v>7.96104</v>
      </c>
      <c r="F158" s="25">
        <f>ROUND(7.96104,5)</f>
        <v>7.96104</v>
      </c>
      <c r="G158" s="24"/>
      <c r="H158" s="36"/>
    </row>
    <row r="159" spans="1:8" ht="12.75" customHeight="1">
      <c r="A159" s="22">
        <v>43132</v>
      </c>
      <c r="B159" s="22"/>
      <c r="C159" s="25">
        <f>ROUND(8.015,5)</f>
        <v>8.015</v>
      </c>
      <c r="D159" s="25">
        <f>F159</f>
        <v>7.92008</v>
      </c>
      <c r="E159" s="25">
        <f>F159</f>
        <v>7.92008</v>
      </c>
      <c r="F159" s="25">
        <f>ROUND(7.92008,5)</f>
        <v>7.92008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ROUND(8.295,5)</f>
        <v>8.295</v>
      </c>
      <c r="D161" s="25">
        <f>F161</f>
        <v>8.34031</v>
      </c>
      <c r="E161" s="25">
        <f>F161</f>
        <v>8.34031</v>
      </c>
      <c r="F161" s="25">
        <f>ROUND(8.34031,5)</f>
        <v>8.34031</v>
      </c>
      <c r="G161" s="24"/>
      <c r="H161" s="36"/>
    </row>
    <row r="162" spans="1:8" ht="12.75" customHeight="1">
      <c r="A162" s="22">
        <v>42859</v>
      </c>
      <c r="B162" s="22"/>
      <c r="C162" s="25">
        <f>ROUND(8.295,5)</f>
        <v>8.295</v>
      </c>
      <c r="D162" s="25">
        <f>F162</f>
        <v>8.39434</v>
      </c>
      <c r="E162" s="25">
        <f>F162</f>
        <v>8.39434</v>
      </c>
      <c r="F162" s="25">
        <f>ROUND(8.39434,5)</f>
        <v>8.39434</v>
      </c>
      <c r="G162" s="24"/>
      <c r="H162" s="36"/>
    </row>
    <row r="163" spans="1:8" ht="12.75" customHeight="1">
      <c r="A163" s="22">
        <v>42950</v>
      </c>
      <c r="B163" s="22"/>
      <c r="C163" s="25">
        <f>ROUND(8.295,5)</f>
        <v>8.295</v>
      </c>
      <c r="D163" s="25">
        <f>F163</f>
        <v>8.42703</v>
      </c>
      <c r="E163" s="25">
        <f>F163</f>
        <v>8.42703</v>
      </c>
      <c r="F163" s="25">
        <f>ROUND(8.42703,5)</f>
        <v>8.42703</v>
      </c>
      <c r="G163" s="24"/>
      <c r="H163" s="36"/>
    </row>
    <row r="164" spans="1:8" ht="12.75" customHeight="1">
      <c r="A164" s="22">
        <v>43041</v>
      </c>
      <c r="B164" s="22"/>
      <c r="C164" s="25">
        <f>ROUND(8.295,5)</f>
        <v>8.295</v>
      </c>
      <c r="D164" s="25">
        <f>F164</f>
        <v>8.40222</v>
      </c>
      <c r="E164" s="25">
        <f>F164</f>
        <v>8.40222</v>
      </c>
      <c r="F164" s="25">
        <f>ROUND(8.40222,5)</f>
        <v>8.40222</v>
      </c>
      <c r="G164" s="24"/>
      <c r="H164" s="36"/>
    </row>
    <row r="165" spans="1:8" ht="12.75" customHeight="1">
      <c r="A165" s="22">
        <v>43132</v>
      </c>
      <c r="B165" s="22"/>
      <c r="C165" s="25">
        <f>ROUND(8.295,5)</f>
        <v>8.295</v>
      </c>
      <c r="D165" s="25">
        <f>F165</f>
        <v>8.43913</v>
      </c>
      <c r="E165" s="25">
        <f>F165</f>
        <v>8.43913</v>
      </c>
      <c r="F165" s="25">
        <f>ROUND(8.43913,5)</f>
        <v>8.43913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ROUND(8.49,5)</f>
        <v>8.49</v>
      </c>
      <c r="D167" s="25">
        <f>F167</f>
        <v>8.536</v>
      </c>
      <c r="E167" s="25">
        <f>F167</f>
        <v>8.536</v>
      </c>
      <c r="F167" s="25">
        <f>ROUND(8.536,5)</f>
        <v>8.536</v>
      </c>
      <c r="G167" s="24"/>
      <c r="H167" s="36"/>
    </row>
    <row r="168" spans="1:8" ht="12.75" customHeight="1">
      <c r="A168" s="22">
        <v>42859</v>
      </c>
      <c r="B168" s="22"/>
      <c r="C168" s="25">
        <f>ROUND(8.49,5)</f>
        <v>8.49</v>
      </c>
      <c r="D168" s="25">
        <f>F168</f>
        <v>8.5845</v>
      </c>
      <c r="E168" s="25">
        <f>F168</f>
        <v>8.5845</v>
      </c>
      <c r="F168" s="25">
        <f>ROUND(8.5845,5)</f>
        <v>8.5845</v>
      </c>
      <c r="G168" s="24"/>
      <c r="H168" s="36"/>
    </row>
    <row r="169" spans="1:8" ht="12.75" customHeight="1">
      <c r="A169" s="22">
        <v>42950</v>
      </c>
      <c r="B169" s="22"/>
      <c r="C169" s="25">
        <f>ROUND(8.49,5)</f>
        <v>8.49</v>
      </c>
      <c r="D169" s="25">
        <f>F169</f>
        <v>8.61717</v>
      </c>
      <c r="E169" s="25">
        <f>F169</f>
        <v>8.61717</v>
      </c>
      <c r="F169" s="25">
        <f>ROUND(8.61717,5)</f>
        <v>8.61717</v>
      </c>
      <c r="G169" s="24"/>
      <c r="H169" s="36"/>
    </row>
    <row r="170" spans="1:8" ht="12.75" customHeight="1">
      <c r="A170" s="22">
        <v>43041</v>
      </c>
      <c r="B170" s="22"/>
      <c r="C170" s="25">
        <f>ROUND(8.49,5)</f>
        <v>8.49</v>
      </c>
      <c r="D170" s="25">
        <f>F170</f>
        <v>8.622</v>
      </c>
      <c r="E170" s="25">
        <f>F170</f>
        <v>8.622</v>
      </c>
      <c r="F170" s="25">
        <f>ROUND(8.622,5)</f>
        <v>8.622</v>
      </c>
      <c r="G170" s="24"/>
      <c r="H170" s="36"/>
    </row>
    <row r="171" spans="1:8" ht="12.75" customHeight="1">
      <c r="A171" s="22">
        <v>43132</v>
      </c>
      <c r="B171" s="22"/>
      <c r="C171" s="25">
        <f>ROUND(8.49,5)</f>
        <v>8.49</v>
      </c>
      <c r="D171" s="25">
        <f>F171</f>
        <v>8.67051</v>
      </c>
      <c r="E171" s="25">
        <f>F171</f>
        <v>8.67051</v>
      </c>
      <c r="F171" s="25">
        <f>ROUND(8.67051,5)</f>
        <v>8.67051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ROUND(9.675,5)</f>
        <v>9.675</v>
      </c>
      <c r="D173" s="25">
        <f>F173</f>
        <v>9.71577</v>
      </c>
      <c r="E173" s="25">
        <f>F173</f>
        <v>9.71577</v>
      </c>
      <c r="F173" s="25">
        <f>ROUND(9.71577,5)</f>
        <v>9.71577</v>
      </c>
      <c r="G173" s="24"/>
      <c r="H173" s="36"/>
    </row>
    <row r="174" spans="1:8" ht="12.75" customHeight="1">
      <c r="A174" s="22">
        <v>42859</v>
      </c>
      <c r="B174" s="22"/>
      <c r="C174" s="25">
        <f>ROUND(9.675,5)</f>
        <v>9.675</v>
      </c>
      <c r="D174" s="25">
        <f>F174</f>
        <v>9.76424</v>
      </c>
      <c r="E174" s="25">
        <f>F174</f>
        <v>9.76424</v>
      </c>
      <c r="F174" s="25">
        <f>ROUND(9.76424,5)</f>
        <v>9.76424</v>
      </c>
      <c r="G174" s="24"/>
      <c r="H174" s="36"/>
    </row>
    <row r="175" spans="1:8" ht="12.75" customHeight="1">
      <c r="A175" s="22">
        <v>42950</v>
      </c>
      <c r="B175" s="22"/>
      <c r="C175" s="25">
        <f>ROUND(9.675,5)</f>
        <v>9.675</v>
      </c>
      <c r="D175" s="25">
        <f>F175</f>
        <v>9.80642</v>
      </c>
      <c r="E175" s="25">
        <f>F175</f>
        <v>9.80642</v>
      </c>
      <c r="F175" s="25">
        <f>ROUND(9.80642,5)</f>
        <v>9.80642</v>
      </c>
      <c r="G175" s="24"/>
      <c r="H175" s="36"/>
    </row>
    <row r="176" spans="1:8" ht="12.75" customHeight="1">
      <c r="A176" s="22">
        <v>43041</v>
      </c>
      <c r="B176" s="22"/>
      <c r="C176" s="25">
        <f>ROUND(9.675,5)</f>
        <v>9.675</v>
      </c>
      <c r="D176" s="25">
        <f>F176</f>
        <v>9.83964</v>
      </c>
      <c r="E176" s="25">
        <f>F176</f>
        <v>9.83964</v>
      </c>
      <c r="F176" s="25">
        <f>ROUND(9.83964,5)</f>
        <v>9.83964</v>
      </c>
      <c r="G176" s="24"/>
      <c r="H176" s="36"/>
    </row>
    <row r="177" spans="1:8" ht="12.75" customHeight="1">
      <c r="A177" s="22">
        <v>43132</v>
      </c>
      <c r="B177" s="22"/>
      <c r="C177" s="25">
        <f>ROUND(9.675,5)</f>
        <v>9.675</v>
      </c>
      <c r="D177" s="25">
        <f>F177</f>
        <v>9.88705</v>
      </c>
      <c r="E177" s="25">
        <f>F177</f>
        <v>9.88705</v>
      </c>
      <c r="F177" s="25">
        <f>ROUND(9.88705,5)</f>
        <v>9.88705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ROUND(2.01,5)</f>
        <v>2.01</v>
      </c>
      <c r="D179" s="25">
        <f>F179</f>
        <v>188.37887</v>
      </c>
      <c r="E179" s="25">
        <f>F179</f>
        <v>188.37887</v>
      </c>
      <c r="F179" s="25">
        <f>ROUND(188.37887,5)</f>
        <v>188.37887</v>
      </c>
      <c r="G179" s="24"/>
      <c r="H179" s="36"/>
    </row>
    <row r="180" spans="1:8" ht="12.75" customHeight="1">
      <c r="A180" s="22">
        <v>42859</v>
      </c>
      <c r="B180" s="22"/>
      <c r="C180" s="25">
        <f>ROUND(2.01,5)</f>
        <v>2.01</v>
      </c>
      <c r="D180" s="25">
        <f>F180</f>
        <v>189.74079</v>
      </c>
      <c r="E180" s="25">
        <f>F180</f>
        <v>189.74079</v>
      </c>
      <c r="F180" s="25">
        <f>ROUND(189.74079,5)</f>
        <v>189.74079</v>
      </c>
      <c r="G180" s="24"/>
      <c r="H180" s="36"/>
    </row>
    <row r="181" spans="1:8" ht="12.75" customHeight="1">
      <c r="A181" s="22">
        <v>42950</v>
      </c>
      <c r="B181" s="22"/>
      <c r="C181" s="25">
        <f>ROUND(2.01,5)</f>
        <v>2.01</v>
      </c>
      <c r="D181" s="25">
        <f>F181</f>
        <v>193.56395</v>
      </c>
      <c r="E181" s="25">
        <f>F181</f>
        <v>193.56395</v>
      </c>
      <c r="F181" s="25">
        <f>ROUND(193.56395,5)</f>
        <v>193.56395</v>
      </c>
      <c r="G181" s="24"/>
      <c r="H181" s="36"/>
    </row>
    <row r="182" spans="1:8" ht="12.75" customHeight="1">
      <c r="A182" s="22">
        <v>43041</v>
      </c>
      <c r="B182" s="22"/>
      <c r="C182" s="25">
        <f>ROUND(2.01,5)</f>
        <v>2.01</v>
      </c>
      <c r="D182" s="25">
        <f>F182</f>
        <v>195.24327</v>
      </c>
      <c r="E182" s="25">
        <f>F182</f>
        <v>195.24327</v>
      </c>
      <c r="F182" s="25">
        <f>ROUND(195.24327,5)</f>
        <v>195.24327</v>
      </c>
      <c r="G182" s="24"/>
      <c r="H182" s="36"/>
    </row>
    <row r="183" spans="1:8" ht="12.75" customHeight="1">
      <c r="A183" s="22">
        <v>43132</v>
      </c>
      <c r="B183" s="22"/>
      <c r="C183" s="25">
        <f>ROUND(2.01,5)</f>
        <v>2.01</v>
      </c>
      <c r="D183" s="25">
        <f>F183</f>
        <v>199.07978</v>
      </c>
      <c r="E183" s="25">
        <f>F183</f>
        <v>199.07978</v>
      </c>
      <c r="F183" s="25">
        <f>ROUND(199.07978,5)</f>
        <v>199.07978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ROUND(2,5)</f>
        <v>2</v>
      </c>
      <c r="D185" s="25">
        <f>F185</f>
        <v>147.4103</v>
      </c>
      <c r="E185" s="25">
        <f>F185</f>
        <v>147.4103</v>
      </c>
      <c r="F185" s="25">
        <f>ROUND(147.4103,5)</f>
        <v>147.4103</v>
      </c>
      <c r="G185" s="24"/>
      <c r="H185" s="36"/>
    </row>
    <row r="186" spans="1:8" ht="12.75" customHeight="1">
      <c r="A186" s="22">
        <v>42859</v>
      </c>
      <c r="B186" s="22"/>
      <c r="C186" s="25">
        <f>ROUND(2,5)</f>
        <v>2</v>
      </c>
      <c r="D186" s="25">
        <f>F186</f>
        <v>150.28866</v>
      </c>
      <c r="E186" s="25">
        <f>F186</f>
        <v>150.28866</v>
      </c>
      <c r="F186" s="25">
        <f>ROUND(150.28866,5)</f>
        <v>150.28866</v>
      </c>
      <c r="G186" s="24"/>
      <c r="H186" s="36"/>
    </row>
    <row r="187" spans="1:8" ht="12.75" customHeight="1">
      <c r="A187" s="22">
        <v>42950</v>
      </c>
      <c r="B187" s="22"/>
      <c r="C187" s="25">
        <f>ROUND(2,5)</f>
        <v>2</v>
      </c>
      <c r="D187" s="25">
        <f>F187</f>
        <v>151.28656</v>
      </c>
      <c r="E187" s="25">
        <f>F187</f>
        <v>151.28656</v>
      </c>
      <c r="F187" s="25">
        <f>ROUND(151.28656,5)</f>
        <v>151.28656</v>
      </c>
      <c r="G187" s="24"/>
      <c r="H187" s="36"/>
    </row>
    <row r="188" spans="1:8" ht="12.75" customHeight="1">
      <c r="A188" s="22">
        <v>43041</v>
      </c>
      <c r="B188" s="22"/>
      <c r="C188" s="25">
        <f>ROUND(2,5)</f>
        <v>2</v>
      </c>
      <c r="D188" s="25">
        <f>F188</f>
        <v>154.48667</v>
      </c>
      <c r="E188" s="25">
        <f>F188</f>
        <v>154.48667</v>
      </c>
      <c r="F188" s="25">
        <f>ROUND(154.48667,5)</f>
        <v>154.48667</v>
      </c>
      <c r="G188" s="24"/>
      <c r="H188" s="36"/>
    </row>
    <row r="189" spans="1:8" ht="12.75" customHeight="1">
      <c r="A189" s="22">
        <v>43132</v>
      </c>
      <c r="B189" s="22"/>
      <c r="C189" s="25">
        <f>ROUND(2,5)</f>
        <v>2</v>
      </c>
      <c r="D189" s="25">
        <f>F189</f>
        <v>157.52286</v>
      </c>
      <c r="E189" s="25">
        <f>F189</f>
        <v>157.52286</v>
      </c>
      <c r="F189" s="25">
        <f>ROUND(157.52286,5)</f>
        <v>157.52286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5">
        <f>ROUND(9.485,5)</f>
        <v>9.485</v>
      </c>
      <c r="D191" s="25">
        <f>F191</f>
        <v>9.52917</v>
      </c>
      <c r="E191" s="25">
        <f>F191</f>
        <v>9.52917</v>
      </c>
      <c r="F191" s="25">
        <f>ROUND(9.52917,5)</f>
        <v>9.52917</v>
      </c>
      <c r="G191" s="24"/>
      <c r="H191" s="36"/>
    </row>
    <row r="192" spans="1:8" ht="12.75" customHeight="1">
      <c r="A192" s="22">
        <v>42859</v>
      </c>
      <c r="B192" s="22"/>
      <c r="C192" s="25">
        <f>ROUND(9.485,5)</f>
        <v>9.485</v>
      </c>
      <c r="D192" s="25">
        <f>F192</f>
        <v>9.57774</v>
      </c>
      <c r="E192" s="25">
        <f>F192</f>
        <v>9.57774</v>
      </c>
      <c r="F192" s="25">
        <f>ROUND(9.57774,5)</f>
        <v>9.57774</v>
      </c>
      <c r="G192" s="24"/>
      <c r="H192" s="36"/>
    </row>
    <row r="193" spans="1:8" ht="12.75" customHeight="1">
      <c r="A193" s="22">
        <v>42950</v>
      </c>
      <c r="B193" s="22"/>
      <c r="C193" s="25">
        <f>ROUND(9.485,5)</f>
        <v>9.485</v>
      </c>
      <c r="D193" s="25">
        <f>F193</f>
        <v>9.61971</v>
      </c>
      <c r="E193" s="25">
        <f>F193</f>
        <v>9.61971</v>
      </c>
      <c r="F193" s="25">
        <f>ROUND(9.61971,5)</f>
        <v>9.61971</v>
      </c>
      <c r="G193" s="24"/>
      <c r="H193" s="36"/>
    </row>
    <row r="194" spans="1:8" ht="12.75" customHeight="1">
      <c r="A194" s="22">
        <v>43041</v>
      </c>
      <c r="B194" s="22"/>
      <c r="C194" s="25">
        <f>ROUND(9.485,5)</f>
        <v>9.485</v>
      </c>
      <c r="D194" s="25">
        <f>F194</f>
        <v>9.6537</v>
      </c>
      <c r="E194" s="25">
        <f>F194</f>
        <v>9.6537</v>
      </c>
      <c r="F194" s="25">
        <f>ROUND(9.6537,5)</f>
        <v>9.6537</v>
      </c>
      <c r="G194" s="24"/>
      <c r="H194" s="36"/>
    </row>
    <row r="195" spans="1:8" ht="12.75" customHeight="1">
      <c r="A195" s="22">
        <v>43132</v>
      </c>
      <c r="B195" s="22"/>
      <c r="C195" s="25">
        <f>ROUND(9.485,5)</f>
        <v>9.485</v>
      </c>
      <c r="D195" s="25">
        <f>F195</f>
        <v>9.7054</v>
      </c>
      <c r="E195" s="25">
        <f>F195</f>
        <v>9.7054</v>
      </c>
      <c r="F195" s="25">
        <f>ROUND(9.7054,5)</f>
        <v>9.7054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5">
        <f>ROUND(9.745,5)</f>
        <v>9.745</v>
      </c>
      <c r="D197" s="25">
        <f>F197</f>
        <v>9.78668</v>
      </c>
      <c r="E197" s="25">
        <f>F197</f>
        <v>9.78668</v>
      </c>
      <c r="F197" s="25">
        <f>ROUND(9.78668,5)</f>
        <v>9.78668</v>
      </c>
      <c r="G197" s="24"/>
      <c r="H197" s="36"/>
    </row>
    <row r="198" spans="1:8" ht="12.75" customHeight="1">
      <c r="A198" s="22">
        <v>42859</v>
      </c>
      <c r="B198" s="22"/>
      <c r="C198" s="25">
        <f>ROUND(9.745,5)</f>
        <v>9.745</v>
      </c>
      <c r="D198" s="25">
        <f>F198</f>
        <v>9.83317</v>
      </c>
      <c r="E198" s="25">
        <f>F198</f>
        <v>9.83317</v>
      </c>
      <c r="F198" s="25">
        <f>ROUND(9.83317,5)</f>
        <v>9.83317</v>
      </c>
      <c r="G198" s="24"/>
      <c r="H198" s="36"/>
    </row>
    <row r="199" spans="1:8" ht="12.75" customHeight="1">
      <c r="A199" s="22">
        <v>42950</v>
      </c>
      <c r="B199" s="22"/>
      <c r="C199" s="25">
        <f>ROUND(9.745,5)</f>
        <v>9.745</v>
      </c>
      <c r="D199" s="25">
        <f>F199</f>
        <v>9.87406</v>
      </c>
      <c r="E199" s="25">
        <f>F199</f>
        <v>9.87406</v>
      </c>
      <c r="F199" s="25">
        <f>ROUND(9.87406,5)</f>
        <v>9.87406</v>
      </c>
      <c r="G199" s="24"/>
      <c r="H199" s="36"/>
    </row>
    <row r="200" spans="1:8" ht="12.75" customHeight="1">
      <c r="A200" s="22">
        <v>43041</v>
      </c>
      <c r="B200" s="22"/>
      <c r="C200" s="25">
        <f>ROUND(9.745,5)</f>
        <v>9.745</v>
      </c>
      <c r="D200" s="25">
        <f>F200</f>
        <v>9.90821</v>
      </c>
      <c r="E200" s="25">
        <f>F200</f>
        <v>9.90821</v>
      </c>
      <c r="F200" s="25">
        <f>ROUND(9.90821,5)</f>
        <v>9.90821</v>
      </c>
      <c r="G200" s="24"/>
      <c r="H200" s="36"/>
    </row>
    <row r="201" spans="1:8" ht="12.75" customHeight="1">
      <c r="A201" s="22">
        <v>43132</v>
      </c>
      <c r="B201" s="22"/>
      <c r="C201" s="25">
        <f>ROUND(9.745,5)</f>
        <v>9.745</v>
      </c>
      <c r="D201" s="25">
        <f>F201</f>
        <v>9.95676</v>
      </c>
      <c r="E201" s="25">
        <f>F201</f>
        <v>9.95676</v>
      </c>
      <c r="F201" s="25">
        <f>ROUND(9.95676,5)</f>
        <v>9.95676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5">
        <f>ROUND(9.795,5)</f>
        <v>9.795</v>
      </c>
      <c r="D203" s="25">
        <f>F203</f>
        <v>9.83807</v>
      </c>
      <c r="E203" s="25">
        <f>F203</f>
        <v>9.83807</v>
      </c>
      <c r="F203" s="25">
        <f>ROUND(9.83807,5)</f>
        <v>9.83807</v>
      </c>
      <c r="G203" s="24"/>
      <c r="H203" s="36"/>
    </row>
    <row r="204" spans="1:8" ht="12.75" customHeight="1">
      <c r="A204" s="22">
        <v>42859</v>
      </c>
      <c r="B204" s="22"/>
      <c r="C204" s="25">
        <f>ROUND(9.795,5)</f>
        <v>9.795</v>
      </c>
      <c r="D204" s="25">
        <f>F204</f>
        <v>9.88627</v>
      </c>
      <c r="E204" s="25">
        <f>F204</f>
        <v>9.88627</v>
      </c>
      <c r="F204" s="25">
        <f>ROUND(9.88627,5)</f>
        <v>9.88627</v>
      </c>
      <c r="G204" s="24"/>
      <c r="H204" s="36"/>
    </row>
    <row r="205" spans="1:8" ht="12.75" customHeight="1">
      <c r="A205" s="22">
        <v>42950</v>
      </c>
      <c r="B205" s="22"/>
      <c r="C205" s="25">
        <f>ROUND(9.795,5)</f>
        <v>9.795</v>
      </c>
      <c r="D205" s="25">
        <f>F205</f>
        <v>9.92889</v>
      </c>
      <c r="E205" s="25">
        <f>F205</f>
        <v>9.92889</v>
      </c>
      <c r="F205" s="25">
        <f>ROUND(9.92889,5)</f>
        <v>9.92889</v>
      </c>
      <c r="G205" s="24"/>
      <c r="H205" s="36"/>
    </row>
    <row r="206" spans="1:8" ht="12.75" customHeight="1">
      <c r="A206" s="22">
        <v>43041</v>
      </c>
      <c r="B206" s="22"/>
      <c r="C206" s="25">
        <f>ROUND(9.795,5)</f>
        <v>9.795</v>
      </c>
      <c r="D206" s="25">
        <f>F206</f>
        <v>9.96472</v>
      </c>
      <c r="E206" s="25">
        <f>F206</f>
        <v>9.96472</v>
      </c>
      <c r="F206" s="25">
        <f>ROUND(9.96472,5)</f>
        <v>9.96472</v>
      </c>
      <c r="G206" s="24"/>
      <c r="H206" s="36"/>
    </row>
    <row r="207" spans="1:8" ht="12.75" customHeight="1">
      <c r="A207" s="22">
        <v>43132</v>
      </c>
      <c r="B207" s="22"/>
      <c r="C207" s="25">
        <f>ROUND(9.795,5)</f>
        <v>9.795</v>
      </c>
      <c r="D207" s="25">
        <f>F207</f>
        <v>10.01519</v>
      </c>
      <c r="E207" s="25">
        <f>F207</f>
        <v>10.01519</v>
      </c>
      <c r="F207" s="25">
        <f>ROUND(10.01519,5)</f>
        <v>10.01519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6">
        <f>ROUND(316.636761322179,4)</f>
        <v>316.6368</v>
      </c>
      <c r="D209" s="26">
        <f>F209</f>
        <v>318.1569</v>
      </c>
      <c r="E209" s="26">
        <f>F209</f>
        <v>318.1569</v>
      </c>
      <c r="F209" s="26">
        <f>ROUND(318.1569,4)</f>
        <v>318.1569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6">
        <f>ROUND(2.0497221662396,4)</f>
        <v>2.0497</v>
      </c>
      <c r="D211" s="26">
        <f>F211</f>
        <v>2.0421</v>
      </c>
      <c r="E211" s="26">
        <f>F211</f>
        <v>2.0421</v>
      </c>
      <c r="F211" s="26">
        <f>ROUND(2.0421,4)</f>
        <v>2.0421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6">
        <f>ROUND(15.05294855,4)</f>
        <v>15.0529</v>
      </c>
      <c r="D213" s="26">
        <f>F213</f>
        <v>15.0525</v>
      </c>
      <c r="E213" s="26">
        <f>F213</f>
        <v>15.0525</v>
      </c>
      <c r="F213" s="26">
        <f>ROUND(15.0525,4)</f>
        <v>15.0525</v>
      </c>
      <c r="G213" s="24"/>
      <c r="H213" s="36"/>
    </row>
    <row r="214" spans="1:8" ht="12.75" customHeight="1">
      <c r="A214" s="22">
        <v>42702</v>
      </c>
      <c r="B214" s="22"/>
      <c r="C214" s="26">
        <f>ROUND(15.05294855,4)</f>
        <v>15.0529</v>
      </c>
      <c r="D214" s="26">
        <f>F214</f>
        <v>15.0563</v>
      </c>
      <c r="E214" s="26">
        <f>F214</f>
        <v>15.0563</v>
      </c>
      <c r="F214" s="26">
        <f>ROUND(15.0563,4)</f>
        <v>15.0563</v>
      </c>
      <c r="G214" s="24"/>
      <c r="H214" s="36"/>
    </row>
    <row r="215" spans="1:8" ht="12.75" customHeight="1">
      <c r="A215" s="22">
        <v>42766</v>
      </c>
      <c r="B215" s="22"/>
      <c r="C215" s="26">
        <f>ROUND(15.05294855,4)</f>
        <v>15.0529</v>
      </c>
      <c r="D215" s="26">
        <f>F215</f>
        <v>15.1051</v>
      </c>
      <c r="E215" s="26">
        <f>F215</f>
        <v>15.1051</v>
      </c>
      <c r="F215" s="26">
        <f>ROUND(15.1051,4)</f>
        <v>15.1051</v>
      </c>
      <c r="G215" s="24"/>
      <c r="H215" s="36"/>
    </row>
    <row r="216" spans="1:8" ht="12.75" customHeight="1">
      <c r="A216" s="22">
        <v>42790</v>
      </c>
      <c r="B216" s="22"/>
      <c r="C216" s="26">
        <f>ROUND(15.05294855,4)</f>
        <v>15.0529</v>
      </c>
      <c r="D216" s="26">
        <f>F216</f>
        <v>15.3798</v>
      </c>
      <c r="E216" s="26">
        <f>F216</f>
        <v>15.3798</v>
      </c>
      <c r="F216" s="26">
        <f>ROUND(15.3798,4)</f>
        <v>15.3798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6">
        <f>ROUND(17.63718225,4)</f>
        <v>17.6372</v>
      </c>
      <c r="D218" s="26">
        <f>F218</f>
        <v>17.648</v>
      </c>
      <c r="E218" s="26">
        <f>F218</f>
        <v>17.648</v>
      </c>
      <c r="F218" s="26">
        <f>ROUND(17.648,4)</f>
        <v>17.648</v>
      </c>
      <c r="G218" s="24"/>
      <c r="H218" s="36"/>
    </row>
    <row r="219" spans="1:8" ht="12.75" customHeight="1">
      <c r="A219" s="22">
        <v>42719</v>
      </c>
      <c r="B219" s="22"/>
      <c r="C219" s="26">
        <f>ROUND(17.63718225,4)</f>
        <v>17.6372</v>
      </c>
      <c r="D219" s="26">
        <f>F219</f>
        <v>17.6951</v>
      </c>
      <c r="E219" s="26">
        <f>F219</f>
        <v>17.6951</v>
      </c>
      <c r="F219" s="26">
        <f>ROUND(17.6951,4)</f>
        <v>17.6951</v>
      </c>
      <c r="G219" s="24"/>
      <c r="H219" s="36"/>
    </row>
    <row r="220" spans="1:8" ht="12.75" customHeight="1">
      <c r="A220" s="22">
        <v>42766</v>
      </c>
      <c r="B220" s="22"/>
      <c r="C220" s="26">
        <f>ROUND(17.63718225,4)</f>
        <v>17.6372</v>
      </c>
      <c r="D220" s="26">
        <f>F220</f>
        <v>17.8905</v>
      </c>
      <c r="E220" s="26">
        <f>F220</f>
        <v>17.8905</v>
      </c>
      <c r="F220" s="26">
        <f>ROUND(17.8905,4)</f>
        <v>17.8905</v>
      </c>
      <c r="G220" s="24"/>
      <c r="H220" s="36"/>
    </row>
    <row r="221" spans="1:8" ht="12.75" customHeight="1">
      <c r="A221" s="22">
        <v>42825</v>
      </c>
      <c r="B221" s="22"/>
      <c r="C221" s="26">
        <f>ROUND(17.63718225,4)</f>
        <v>17.6372</v>
      </c>
      <c r="D221" s="26">
        <f>F221</f>
        <v>18.1178</v>
      </c>
      <c r="E221" s="26">
        <f>F221</f>
        <v>18.1178</v>
      </c>
      <c r="F221" s="26">
        <f>ROUND(18.1178,4)</f>
        <v>18.1178</v>
      </c>
      <c r="G221" s="24"/>
      <c r="H221" s="36"/>
    </row>
    <row r="222" spans="1:8" ht="12.75" customHeight="1">
      <c r="A222" s="22">
        <v>42850</v>
      </c>
      <c r="B222" s="22"/>
      <c r="C222" s="26">
        <f>ROUND(17.63718225,4)</f>
        <v>17.6372</v>
      </c>
      <c r="D222" s="26">
        <f>F222</f>
        <v>18.2176</v>
      </c>
      <c r="E222" s="26">
        <f>F222</f>
        <v>18.2176</v>
      </c>
      <c r="F222" s="26">
        <f>ROUND(18.2176,4)</f>
        <v>18.2176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42702</v>
      </c>
      <c r="B224" s="22"/>
      <c r="C224" s="26">
        <f>ROUND(14.1835,4)</f>
        <v>14.1835</v>
      </c>
      <c r="D224" s="26">
        <f>F224</f>
        <v>14.1862</v>
      </c>
      <c r="E224" s="26">
        <f>F224</f>
        <v>14.1862</v>
      </c>
      <c r="F224" s="26">
        <f>ROUND(14.1862,4)</f>
        <v>14.1862</v>
      </c>
      <c r="G224" s="24"/>
      <c r="H224" s="36"/>
    </row>
    <row r="225" spans="1:8" ht="12.75" customHeight="1">
      <c r="A225" s="22">
        <v>42704</v>
      </c>
      <c r="B225" s="22"/>
      <c r="C225" s="26">
        <f>ROUND(14.1835,4)</f>
        <v>14.1835</v>
      </c>
      <c r="D225" s="26">
        <f>F225</f>
        <v>14.1862</v>
      </c>
      <c r="E225" s="26">
        <f>F225</f>
        <v>14.1862</v>
      </c>
      <c r="F225" s="26">
        <f>ROUND(14.1862,4)</f>
        <v>14.1862</v>
      </c>
      <c r="G225" s="24"/>
      <c r="H225" s="36"/>
    </row>
    <row r="226" spans="1:8" ht="12.75" customHeight="1">
      <c r="A226" s="22">
        <v>42709</v>
      </c>
      <c r="B226" s="22"/>
      <c r="C226" s="26">
        <f>ROUND(14.1835,4)</f>
        <v>14.1835</v>
      </c>
      <c r="D226" s="26">
        <f>F226</f>
        <v>14.1997</v>
      </c>
      <c r="E226" s="26">
        <f>F226</f>
        <v>14.1997</v>
      </c>
      <c r="F226" s="26">
        <f>ROUND(14.1997,4)</f>
        <v>14.1997</v>
      </c>
      <c r="G226" s="24"/>
      <c r="H226" s="36"/>
    </row>
    <row r="227" spans="1:8" ht="12.75" customHeight="1">
      <c r="A227" s="22">
        <v>42710</v>
      </c>
      <c r="B227" s="22"/>
      <c r="C227" s="26">
        <f>ROUND(14.1835,4)</f>
        <v>14.1835</v>
      </c>
      <c r="D227" s="26">
        <f>F227</f>
        <v>14.2024</v>
      </c>
      <c r="E227" s="26">
        <f>F227</f>
        <v>14.2024</v>
      </c>
      <c r="F227" s="26">
        <f>ROUND(14.2024,4)</f>
        <v>14.2024</v>
      </c>
      <c r="G227" s="24"/>
      <c r="H227" s="36"/>
    </row>
    <row r="228" spans="1:8" ht="12.75" customHeight="1">
      <c r="A228" s="22">
        <v>42713</v>
      </c>
      <c r="B228" s="22"/>
      <c r="C228" s="26">
        <f>ROUND(14.1835,4)</f>
        <v>14.1835</v>
      </c>
      <c r="D228" s="26">
        <f>F228</f>
        <v>14.2108</v>
      </c>
      <c r="E228" s="26">
        <f>F228</f>
        <v>14.2108</v>
      </c>
      <c r="F228" s="26">
        <f>ROUND(14.2108,4)</f>
        <v>14.2108</v>
      </c>
      <c r="G228" s="24"/>
      <c r="H228" s="36"/>
    </row>
    <row r="229" spans="1:8" ht="12.75" customHeight="1">
      <c r="A229" s="22">
        <v>42716</v>
      </c>
      <c r="B229" s="22"/>
      <c r="C229" s="26">
        <f>ROUND(14.1835,4)</f>
        <v>14.1835</v>
      </c>
      <c r="D229" s="26">
        <f>F229</f>
        <v>14.2191</v>
      </c>
      <c r="E229" s="26">
        <f>F229</f>
        <v>14.2191</v>
      </c>
      <c r="F229" s="26">
        <f>ROUND(14.2191,4)</f>
        <v>14.2191</v>
      </c>
      <c r="G229" s="24"/>
      <c r="H229" s="36"/>
    </row>
    <row r="230" spans="1:8" ht="12.75" customHeight="1">
      <c r="A230" s="22">
        <v>42717</v>
      </c>
      <c r="B230" s="22"/>
      <c r="C230" s="26">
        <f>ROUND(14.1835,4)</f>
        <v>14.1835</v>
      </c>
      <c r="D230" s="26">
        <f>F230</f>
        <v>14.2219</v>
      </c>
      <c r="E230" s="26">
        <f>F230</f>
        <v>14.2219</v>
      </c>
      <c r="F230" s="26">
        <f>ROUND(14.2219,4)</f>
        <v>14.2219</v>
      </c>
      <c r="G230" s="24"/>
      <c r="H230" s="36"/>
    </row>
    <row r="231" spans="1:8" ht="12.75" customHeight="1">
      <c r="A231" s="22">
        <v>42718</v>
      </c>
      <c r="B231" s="22"/>
      <c r="C231" s="26">
        <f>ROUND(14.1835,4)</f>
        <v>14.1835</v>
      </c>
      <c r="D231" s="26">
        <f>F231</f>
        <v>14.2247</v>
      </c>
      <c r="E231" s="26">
        <f>F231</f>
        <v>14.2247</v>
      </c>
      <c r="F231" s="26">
        <f>ROUND(14.2247,4)</f>
        <v>14.2247</v>
      </c>
      <c r="G231" s="24"/>
      <c r="H231" s="36"/>
    </row>
    <row r="232" spans="1:8" ht="12.75" customHeight="1">
      <c r="A232" s="22">
        <v>42719</v>
      </c>
      <c r="B232" s="22"/>
      <c r="C232" s="26">
        <f>ROUND(14.1835,4)</f>
        <v>14.1835</v>
      </c>
      <c r="D232" s="26">
        <f>F232</f>
        <v>14.2275</v>
      </c>
      <c r="E232" s="26">
        <f>F232</f>
        <v>14.2275</v>
      </c>
      <c r="F232" s="26">
        <f>ROUND(14.2275,4)</f>
        <v>14.2275</v>
      </c>
      <c r="G232" s="24"/>
      <c r="H232" s="36"/>
    </row>
    <row r="233" spans="1:8" ht="12.75" customHeight="1">
      <c r="A233" s="22">
        <v>42725</v>
      </c>
      <c r="B233" s="22"/>
      <c r="C233" s="26">
        <f>ROUND(14.1835,4)</f>
        <v>14.1835</v>
      </c>
      <c r="D233" s="26">
        <f>F233</f>
        <v>14.2442</v>
      </c>
      <c r="E233" s="26">
        <f>F233</f>
        <v>14.2442</v>
      </c>
      <c r="F233" s="26">
        <f>ROUND(14.2442,4)</f>
        <v>14.2442</v>
      </c>
      <c r="G233" s="24"/>
      <c r="H233" s="36"/>
    </row>
    <row r="234" spans="1:8" ht="12.75" customHeight="1">
      <c r="A234" s="38">
        <v>42733</v>
      </c>
      <c r="B234" s="39"/>
      <c r="C234" s="26">
        <f>ROUND(14.1835,4)</f>
        <v>14.1835</v>
      </c>
      <c r="D234" s="26">
        <f>F234</f>
        <v>14.2665</v>
      </c>
      <c r="E234" s="26">
        <f>F234</f>
        <v>14.2665</v>
      </c>
      <c r="F234" s="26">
        <f>ROUND(14.2665,4)</f>
        <v>14.2665</v>
      </c>
      <c r="G234" s="24"/>
      <c r="H234" s="36"/>
    </row>
    <row r="235" spans="1:8" ht="12.75" customHeight="1">
      <c r="A235" s="22">
        <v>42739</v>
      </c>
      <c r="B235" s="22"/>
      <c r="C235" s="26">
        <f>ROUND(14.1835,4)</f>
        <v>14.1835</v>
      </c>
      <c r="D235" s="26">
        <f>F235</f>
        <v>14.2839</v>
      </c>
      <c r="E235" s="26">
        <f>F235</f>
        <v>14.2839</v>
      </c>
      <c r="F235" s="26">
        <f>ROUND(14.2839,4)</f>
        <v>14.2839</v>
      </c>
      <c r="G235" s="24"/>
      <c r="H235" s="36"/>
    </row>
    <row r="236" spans="1:8" ht="12.75" customHeight="1">
      <c r="A236" s="22">
        <v>42746</v>
      </c>
      <c r="B236" s="22"/>
      <c r="C236" s="26">
        <f>ROUND(14.1835,4)</f>
        <v>14.1835</v>
      </c>
      <c r="D236" s="26">
        <f>F236</f>
        <v>14.3042</v>
      </c>
      <c r="E236" s="26">
        <f>F236</f>
        <v>14.3042</v>
      </c>
      <c r="F236" s="26">
        <f>ROUND(14.3042,4)</f>
        <v>14.3042</v>
      </c>
      <c r="G236" s="24"/>
      <c r="H236" s="36"/>
    </row>
    <row r="237" spans="1:8" ht="12.75" customHeight="1">
      <c r="A237" s="22">
        <v>42748</v>
      </c>
      <c r="B237" s="22"/>
      <c r="C237" s="26">
        <f>ROUND(14.1835,4)</f>
        <v>14.1835</v>
      </c>
      <c r="D237" s="26">
        <f>F237</f>
        <v>14.31</v>
      </c>
      <c r="E237" s="26">
        <f>F237</f>
        <v>14.31</v>
      </c>
      <c r="F237" s="26">
        <f>ROUND(14.31,4)</f>
        <v>14.31</v>
      </c>
      <c r="G237" s="24"/>
      <c r="H237" s="36"/>
    </row>
    <row r="238" spans="1:8" ht="12.75" customHeight="1">
      <c r="A238" s="22">
        <v>42752</v>
      </c>
      <c r="B238" s="22"/>
      <c r="C238" s="26">
        <f>ROUND(14.1835,4)</f>
        <v>14.1835</v>
      </c>
      <c r="D238" s="26">
        <f>F238</f>
        <v>14.3216</v>
      </c>
      <c r="E238" s="26">
        <f>F238</f>
        <v>14.3216</v>
      </c>
      <c r="F238" s="26">
        <f>ROUND(14.3216,4)</f>
        <v>14.3216</v>
      </c>
      <c r="G238" s="24"/>
      <c r="H238" s="36"/>
    </row>
    <row r="239" spans="1:8" ht="12.75" customHeight="1">
      <c r="A239" s="22">
        <v>42753</v>
      </c>
      <c r="B239" s="22"/>
      <c r="C239" s="26">
        <f>ROUND(14.1835,4)</f>
        <v>14.1835</v>
      </c>
      <c r="D239" s="26">
        <f>F239</f>
        <v>14.3245</v>
      </c>
      <c r="E239" s="26">
        <f>F239</f>
        <v>14.3245</v>
      </c>
      <c r="F239" s="26">
        <f>ROUND(14.3245,4)</f>
        <v>14.3245</v>
      </c>
      <c r="G239" s="24"/>
      <c r="H239" s="36"/>
    </row>
    <row r="240" spans="1:8" ht="12.75" customHeight="1">
      <c r="A240" s="22">
        <v>42755</v>
      </c>
      <c r="B240" s="22"/>
      <c r="C240" s="26">
        <f>ROUND(14.1835,4)</f>
        <v>14.1835</v>
      </c>
      <c r="D240" s="26">
        <f>F240</f>
        <v>14.3303</v>
      </c>
      <c r="E240" s="26">
        <f>F240</f>
        <v>14.3303</v>
      </c>
      <c r="F240" s="26">
        <f>ROUND(14.3303,4)</f>
        <v>14.3303</v>
      </c>
      <c r="G240" s="24"/>
      <c r="H240" s="36"/>
    </row>
    <row r="241" spans="1:8" ht="12.75" customHeight="1">
      <c r="A241" s="22">
        <v>42758</v>
      </c>
      <c r="B241" s="22"/>
      <c r="C241" s="26">
        <f>ROUND(14.1835,4)</f>
        <v>14.1835</v>
      </c>
      <c r="D241" s="26">
        <f>F241</f>
        <v>14.339</v>
      </c>
      <c r="E241" s="26">
        <f>F241</f>
        <v>14.339</v>
      </c>
      <c r="F241" s="26">
        <f>ROUND(14.339,4)</f>
        <v>14.339</v>
      </c>
      <c r="G241" s="24"/>
      <c r="H241" s="36"/>
    </row>
    <row r="242" spans="1:8" ht="12.75" customHeight="1">
      <c r="A242" s="22">
        <v>42760</v>
      </c>
      <c r="B242" s="22"/>
      <c r="C242" s="26">
        <f>ROUND(14.1835,4)</f>
        <v>14.1835</v>
      </c>
      <c r="D242" s="26">
        <f>F242</f>
        <v>14.3448</v>
      </c>
      <c r="E242" s="26">
        <f>F242</f>
        <v>14.3448</v>
      </c>
      <c r="F242" s="26">
        <f>ROUND(14.3448,4)</f>
        <v>14.3448</v>
      </c>
      <c r="G242" s="24"/>
      <c r="H242" s="36"/>
    </row>
    <row r="243" spans="1:8" ht="12.75" customHeight="1">
      <c r="A243" s="22">
        <v>42762</v>
      </c>
      <c r="B243" s="22"/>
      <c r="C243" s="26">
        <f>ROUND(14.1835,4)</f>
        <v>14.1835</v>
      </c>
      <c r="D243" s="26">
        <f>F243</f>
        <v>14.3506</v>
      </c>
      <c r="E243" s="26">
        <f>F243</f>
        <v>14.3506</v>
      </c>
      <c r="F243" s="26">
        <f>ROUND(14.3506,4)</f>
        <v>14.3506</v>
      </c>
      <c r="G243" s="24"/>
      <c r="H243" s="36"/>
    </row>
    <row r="244" spans="1:8" ht="12.75" customHeight="1">
      <c r="A244" s="22">
        <v>42766</v>
      </c>
      <c r="B244" s="22"/>
      <c r="C244" s="26">
        <f>ROUND(14.1835,4)</f>
        <v>14.1835</v>
      </c>
      <c r="D244" s="26">
        <f>F244</f>
        <v>14.362</v>
      </c>
      <c r="E244" s="26">
        <f>F244</f>
        <v>14.362</v>
      </c>
      <c r="F244" s="26">
        <f>ROUND(14.362,4)</f>
        <v>14.362</v>
      </c>
      <c r="G244" s="24"/>
      <c r="H244" s="36"/>
    </row>
    <row r="245" spans="1:8" ht="12.75" customHeight="1">
      <c r="A245" s="22">
        <v>42783</v>
      </c>
      <c r="B245" s="22"/>
      <c r="C245" s="26">
        <f>ROUND(14.1835,4)</f>
        <v>14.1835</v>
      </c>
      <c r="D245" s="26">
        <f>F245</f>
        <v>14.4089</v>
      </c>
      <c r="E245" s="26">
        <f>F245</f>
        <v>14.4089</v>
      </c>
      <c r="F245" s="26">
        <f>ROUND(14.4089,4)</f>
        <v>14.4089</v>
      </c>
      <c r="G245" s="24"/>
      <c r="H245" s="36"/>
    </row>
    <row r="246" spans="1:8" ht="12.75" customHeight="1">
      <c r="A246" s="22">
        <v>42793</v>
      </c>
      <c r="B246" s="22"/>
      <c r="C246" s="26">
        <f>ROUND(14.1835,4)</f>
        <v>14.1835</v>
      </c>
      <c r="D246" s="26">
        <f>F246</f>
        <v>14.4365</v>
      </c>
      <c r="E246" s="26">
        <f>F246</f>
        <v>14.4365</v>
      </c>
      <c r="F246" s="26">
        <f>ROUND(14.4365,4)</f>
        <v>14.4365</v>
      </c>
      <c r="G246" s="24"/>
      <c r="H246" s="36"/>
    </row>
    <row r="247" spans="1:8" ht="12.75" customHeight="1">
      <c r="A247" s="22">
        <v>42825</v>
      </c>
      <c r="B247" s="22"/>
      <c r="C247" s="26">
        <f>ROUND(14.1835,4)</f>
        <v>14.1835</v>
      </c>
      <c r="D247" s="26">
        <f>F247</f>
        <v>14.5257</v>
      </c>
      <c r="E247" s="26">
        <f>F247</f>
        <v>14.5257</v>
      </c>
      <c r="F247" s="26">
        <f>ROUND(14.5257,4)</f>
        <v>14.5257</v>
      </c>
      <c r="G247" s="24"/>
      <c r="H247" s="36"/>
    </row>
    <row r="248" spans="1:8" ht="12.75" customHeight="1">
      <c r="A248" s="22">
        <v>42836</v>
      </c>
      <c r="B248" s="22"/>
      <c r="C248" s="26">
        <f>ROUND(14.1835,4)</f>
        <v>14.1835</v>
      </c>
      <c r="D248" s="26">
        <f>F248</f>
        <v>14.5564</v>
      </c>
      <c r="E248" s="26">
        <f>F248</f>
        <v>14.5564</v>
      </c>
      <c r="F248" s="26">
        <f>ROUND(14.5564,4)</f>
        <v>14.5564</v>
      </c>
      <c r="G248" s="24"/>
      <c r="H248" s="36"/>
    </row>
    <row r="249" spans="1:8" ht="12.75" customHeight="1">
      <c r="A249" s="22">
        <v>42837</v>
      </c>
      <c r="B249" s="22"/>
      <c r="C249" s="26">
        <f>ROUND(14.1835,4)</f>
        <v>14.1835</v>
      </c>
      <c r="D249" s="26">
        <f>F249</f>
        <v>14.5592</v>
      </c>
      <c r="E249" s="26">
        <f>F249</f>
        <v>14.5592</v>
      </c>
      <c r="F249" s="26">
        <f>ROUND(14.5592,4)</f>
        <v>14.5592</v>
      </c>
      <c r="G249" s="24"/>
      <c r="H249" s="36"/>
    </row>
    <row r="250" spans="1:8" ht="12.75" customHeight="1">
      <c r="A250" s="22">
        <v>42838</v>
      </c>
      <c r="B250" s="22"/>
      <c r="C250" s="26">
        <f>ROUND(14.1835,4)</f>
        <v>14.1835</v>
      </c>
      <c r="D250" s="26">
        <f>F250</f>
        <v>14.5619</v>
      </c>
      <c r="E250" s="26">
        <f>F250</f>
        <v>14.5619</v>
      </c>
      <c r="F250" s="26">
        <f>ROUND(14.5619,4)</f>
        <v>14.5619</v>
      </c>
      <c r="G250" s="24"/>
      <c r="H250" s="36"/>
    </row>
    <row r="251" spans="1:8" ht="12.75" customHeight="1">
      <c r="A251" s="22">
        <v>42846</v>
      </c>
      <c r="B251" s="22"/>
      <c r="C251" s="26">
        <f>ROUND(14.1835,4)</f>
        <v>14.1835</v>
      </c>
      <c r="D251" s="26">
        <f>F251</f>
        <v>14.5843</v>
      </c>
      <c r="E251" s="26">
        <f>F251</f>
        <v>14.5843</v>
      </c>
      <c r="F251" s="26">
        <f>ROUND(14.5843,4)</f>
        <v>14.5843</v>
      </c>
      <c r="G251" s="24"/>
      <c r="H251" s="36"/>
    </row>
    <row r="252" spans="1:8" ht="12.75" customHeight="1">
      <c r="A252" s="22">
        <v>42850</v>
      </c>
      <c r="B252" s="22"/>
      <c r="C252" s="26">
        <f>ROUND(14.1835,4)</f>
        <v>14.1835</v>
      </c>
      <c r="D252" s="26">
        <f>F252</f>
        <v>14.5954</v>
      </c>
      <c r="E252" s="26">
        <f>F252</f>
        <v>14.5954</v>
      </c>
      <c r="F252" s="26">
        <f>ROUND(14.5954,4)</f>
        <v>14.5954</v>
      </c>
      <c r="G252" s="24"/>
      <c r="H252" s="36"/>
    </row>
    <row r="253" spans="1:8" ht="12.75" customHeight="1">
      <c r="A253" s="22">
        <v>42928</v>
      </c>
      <c r="B253" s="22"/>
      <c r="C253" s="26">
        <f>ROUND(14.1835,4)</f>
        <v>14.1835</v>
      </c>
      <c r="D253" s="26">
        <f>F253</f>
        <v>14.8129</v>
      </c>
      <c r="E253" s="26">
        <f>F253</f>
        <v>14.8129</v>
      </c>
      <c r="F253" s="26">
        <f>ROUND(14.8129,4)</f>
        <v>14.8129</v>
      </c>
      <c r="G253" s="24"/>
      <c r="H253" s="36"/>
    </row>
    <row r="254" spans="1:8" ht="12.75" customHeight="1">
      <c r="A254" s="22">
        <v>42937</v>
      </c>
      <c r="B254" s="22"/>
      <c r="C254" s="26">
        <f>ROUND(14.1835,4)</f>
        <v>14.1835</v>
      </c>
      <c r="D254" s="26">
        <f>F254</f>
        <v>14.838</v>
      </c>
      <c r="E254" s="26">
        <f>F254</f>
        <v>14.838</v>
      </c>
      <c r="F254" s="26">
        <f>ROUND(14.838,4)</f>
        <v>14.838</v>
      </c>
      <c r="G254" s="24"/>
      <c r="H254" s="36"/>
    </row>
    <row r="255" spans="1:8" ht="12.75" customHeight="1">
      <c r="A255" s="22">
        <v>43031</v>
      </c>
      <c r="B255" s="22"/>
      <c r="C255" s="26">
        <f>ROUND(14.1835,4)</f>
        <v>14.1835</v>
      </c>
      <c r="D255" s="26">
        <f>F255</f>
        <v>15.1023</v>
      </c>
      <c r="E255" s="26">
        <f>F255</f>
        <v>15.1023</v>
      </c>
      <c r="F255" s="26">
        <f>ROUND(15.1023,4)</f>
        <v>15.1023</v>
      </c>
      <c r="G255" s="24"/>
      <c r="H255" s="36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42723</v>
      </c>
      <c r="B257" s="22"/>
      <c r="C257" s="26">
        <f>ROUND(1.0613,4)</f>
        <v>1.0613</v>
      </c>
      <c r="D257" s="26">
        <f>F257</f>
        <v>1.0619</v>
      </c>
      <c r="E257" s="26">
        <f>F257</f>
        <v>1.0619</v>
      </c>
      <c r="F257" s="26">
        <f>ROUND(1.0619,4)</f>
        <v>1.0619</v>
      </c>
      <c r="G257" s="24"/>
      <c r="H257" s="36"/>
    </row>
    <row r="258" spans="1:8" ht="12.75" customHeight="1">
      <c r="A258" s="22">
        <v>42807</v>
      </c>
      <c r="B258" s="22"/>
      <c r="C258" s="26">
        <f>ROUND(1.0613,4)</f>
        <v>1.0613</v>
      </c>
      <c r="D258" s="26">
        <f>F258</f>
        <v>1.0668</v>
      </c>
      <c r="E258" s="26">
        <f>F258</f>
        <v>1.0668</v>
      </c>
      <c r="F258" s="26">
        <f>ROUND(1.0668,4)</f>
        <v>1.0668</v>
      </c>
      <c r="G258" s="24"/>
      <c r="H258" s="36"/>
    </row>
    <row r="259" spans="1:8" ht="12.75" customHeight="1">
      <c r="A259" s="22">
        <v>42905</v>
      </c>
      <c r="B259" s="22"/>
      <c r="C259" s="26">
        <f>ROUND(1.0613,4)</f>
        <v>1.0613</v>
      </c>
      <c r="D259" s="26">
        <f>F259</f>
        <v>1.0721</v>
      </c>
      <c r="E259" s="26">
        <f>F259</f>
        <v>1.0721</v>
      </c>
      <c r="F259" s="26">
        <f>ROUND(1.0721,4)</f>
        <v>1.0721</v>
      </c>
      <c r="G259" s="24"/>
      <c r="H259" s="36"/>
    </row>
    <row r="260" spans="1:8" ht="12.75" customHeight="1">
      <c r="A260" s="22">
        <v>42996</v>
      </c>
      <c r="B260" s="22"/>
      <c r="C260" s="26">
        <f>ROUND(1.0613,4)</f>
        <v>1.0613</v>
      </c>
      <c r="D260" s="26">
        <f>F260</f>
        <v>1.0773</v>
      </c>
      <c r="E260" s="26">
        <f>F260</f>
        <v>1.0773</v>
      </c>
      <c r="F260" s="26">
        <f>ROUND(1.0773,4)</f>
        <v>1.0773</v>
      </c>
      <c r="G260" s="24"/>
      <c r="H260" s="36"/>
    </row>
    <row r="261" spans="1:8" ht="12.75" customHeight="1">
      <c r="A261" s="22" t="s">
        <v>65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6">
        <f>ROUND(1.2435,4)</f>
        <v>1.2435</v>
      </c>
      <c r="D262" s="26">
        <f>F262</f>
        <v>1.2438</v>
      </c>
      <c r="E262" s="26">
        <f>F262</f>
        <v>1.2438</v>
      </c>
      <c r="F262" s="26">
        <f>ROUND(1.2438,4)</f>
        <v>1.2438</v>
      </c>
      <c r="G262" s="24"/>
      <c r="H262" s="36"/>
    </row>
    <row r="263" spans="1:8" ht="12.75" customHeight="1">
      <c r="A263" s="22">
        <v>42807</v>
      </c>
      <c r="B263" s="22"/>
      <c r="C263" s="26">
        <f>ROUND(1.2435,4)</f>
        <v>1.2435</v>
      </c>
      <c r="D263" s="26">
        <f>F263</f>
        <v>1.2468</v>
      </c>
      <c r="E263" s="26">
        <f>F263</f>
        <v>1.2468</v>
      </c>
      <c r="F263" s="26">
        <f>ROUND(1.2468,4)</f>
        <v>1.2468</v>
      </c>
      <c r="G263" s="24"/>
      <c r="H263" s="36"/>
    </row>
    <row r="264" spans="1:8" ht="12.75" customHeight="1">
      <c r="A264" s="22">
        <v>42905</v>
      </c>
      <c r="B264" s="22"/>
      <c r="C264" s="26">
        <f>ROUND(1.2435,4)</f>
        <v>1.2435</v>
      </c>
      <c r="D264" s="26">
        <f>F264</f>
        <v>1.2497</v>
      </c>
      <c r="E264" s="26">
        <f>F264</f>
        <v>1.2497</v>
      </c>
      <c r="F264" s="26">
        <f>ROUND(1.2497,4)</f>
        <v>1.2497</v>
      </c>
      <c r="G264" s="24"/>
      <c r="H264" s="36"/>
    </row>
    <row r="265" spans="1:8" ht="12.75" customHeight="1">
      <c r="A265" s="22">
        <v>42996</v>
      </c>
      <c r="B265" s="22"/>
      <c r="C265" s="26">
        <f>ROUND(1.2435,4)</f>
        <v>1.2435</v>
      </c>
      <c r="D265" s="26">
        <f>F265</f>
        <v>1.2526</v>
      </c>
      <c r="E265" s="26">
        <f>F265</f>
        <v>1.2526</v>
      </c>
      <c r="F265" s="26">
        <f>ROUND(1.2526,4)</f>
        <v>1.2526</v>
      </c>
      <c r="G265" s="24"/>
      <c r="H265" s="36"/>
    </row>
    <row r="266" spans="1:8" ht="12.75" customHeight="1">
      <c r="A266" s="22" t="s">
        <v>66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6">
        <f>ROUND(10.5553607,4)</f>
        <v>10.5554</v>
      </c>
      <c r="D267" s="26">
        <f>F267</f>
        <v>10.5913</v>
      </c>
      <c r="E267" s="26">
        <f>F267</f>
        <v>10.5913</v>
      </c>
      <c r="F267" s="26">
        <f>ROUND(10.5913,4)</f>
        <v>10.5913</v>
      </c>
      <c r="G267" s="24"/>
      <c r="H267" s="36"/>
    </row>
    <row r="268" spans="1:8" ht="12.75" customHeight="1">
      <c r="A268" s="22">
        <v>42807</v>
      </c>
      <c r="B268" s="22"/>
      <c r="C268" s="26">
        <f>ROUND(10.5553607,4)</f>
        <v>10.5554</v>
      </c>
      <c r="D268" s="26">
        <f>F268</f>
        <v>10.7453</v>
      </c>
      <c r="E268" s="26">
        <f>F268</f>
        <v>10.7453</v>
      </c>
      <c r="F268" s="26">
        <f>ROUND(10.7453,4)</f>
        <v>10.7453</v>
      </c>
      <c r="G268" s="24"/>
      <c r="H268" s="36"/>
    </row>
    <row r="269" spans="1:8" ht="12.75" customHeight="1">
      <c r="A269" s="22">
        <v>42905</v>
      </c>
      <c r="B269" s="22"/>
      <c r="C269" s="26">
        <f>ROUND(10.5553607,4)</f>
        <v>10.5554</v>
      </c>
      <c r="D269" s="26">
        <f>F269</f>
        <v>10.9254</v>
      </c>
      <c r="E269" s="26">
        <f>F269</f>
        <v>10.9254</v>
      </c>
      <c r="F269" s="26">
        <f>ROUND(10.9254,4)</f>
        <v>10.9254</v>
      </c>
      <c r="G269" s="24"/>
      <c r="H269" s="36"/>
    </row>
    <row r="270" spans="1:8" ht="12.75" customHeight="1">
      <c r="A270" s="22">
        <v>42996</v>
      </c>
      <c r="B270" s="22"/>
      <c r="C270" s="26">
        <f>ROUND(10.5553607,4)</f>
        <v>10.5554</v>
      </c>
      <c r="D270" s="26">
        <f>F270</f>
        <v>11.0945</v>
      </c>
      <c r="E270" s="26">
        <f>F270</f>
        <v>11.0945</v>
      </c>
      <c r="F270" s="26">
        <f>ROUND(11.0945,4)</f>
        <v>11.0945</v>
      </c>
      <c r="G270" s="24"/>
      <c r="H270" s="36"/>
    </row>
    <row r="271" spans="1:8" ht="12.75" customHeight="1">
      <c r="A271" s="22">
        <v>43087</v>
      </c>
      <c r="B271" s="22"/>
      <c r="C271" s="26">
        <f>ROUND(10.5553607,4)</f>
        <v>10.5554</v>
      </c>
      <c r="D271" s="26">
        <f>F271</f>
        <v>11.267</v>
      </c>
      <c r="E271" s="26">
        <f>F271</f>
        <v>11.267</v>
      </c>
      <c r="F271" s="26">
        <f>ROUND(11.267,4)</f>
        <v>11.267</v>
      </c>
      <c r="G271" s="24"/>
      <c r="H271" s="36"/>
    </row>
    <row r="272" spans="1:8" ht="12.75" customHeight="1">
      <c r="A272" s="22">
        <v>43178</v>
      </c>
      <c r="B272" s="22"/>
      <c r="C272" s="26">
        <f>ROUND(10.5553607,4)</f>
        <v>10.5554</v>
      </c>
      <c r="D272" s="26">
        <f>F272</f>
        <v>11.4422</v>
      </c>
      <c r="E272" s="26">
        <f>F272</f>
        <v>11.4422</v>
      </c>
      <c r="F272" s="26">
        <f>ROUND(11.4422,4)</f>
        <v>11.4422</v>
      </c>
      <c r="G272" s="24"/>
      <c r="H272" s="36"/>
    </row>
    <row r="273" spans="1:8" ht="12.75" customHeight="1">
      <c r="A273" s="22">
        <v>43269</v>
      </c>
      <c r="B273" s="22"/>
      <c r="C273" s="26">
        <f>ROUND(10.5553607,4)</f>
        <v>10.5554</v>
      </c>
      <c r="D273" s="26">
        <f>F273</f>
        <v>11.6169</v>
      </c>
      <c r="E273" s="26">
        <f>F273</f>
        <v>11.6169</v>
      </c>
      <c r="F273" s="26">
        <f>ROUND(11.6169,4)</f>
        <v>11.6169</v>
      </c>
      <c r="G273" s="24"/>
      <c r="H273" s="36"/>
    </row>
    <row r="274" spans="1:8" ht="12.75" customHeight="1">
      <c r="A274" s="22" t="s">
        <v>67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6">
        <f>ROUND(3.86145217935804,4)</f>
        <v>3.8615</v>
      </c>
      <c r="D275" s="26">
        <f>F275</f>
        <v>4.2967</v>
      </c>
      <c r="E275" s="26">
        <f>F275</f>
        <v>4.2967</v>
      </c>
      <c r="F275" s="26">
        <f>ROUND(4.2967,4)</f>
        <v>4.2967</v>
      </c>
      <c r="G275" s="24"/>
      <c r="H275" s="36"/>
    </row>
    <row r="276" spans="1:8" ht="12.75" customHeight="1">
      <c r="A276" s="22">
        <v>42807</v>
      </c>
      <c r="B276" s="22"/>
      <c r="C276" s="26">
        <f>ROUND(3.86145217935804,4)</f>
        <v>3.8615</v>
      </c>
      <c r="D276" s="26">
        <f>F276</f>
        <v>4.3676</v>
      </c>
      <c r="E276" s="26">
        <f>F276</f>
        <v>4.3676</v>
      </c>
      <c r="F276" s="26">
        <f>ROUND(4.3676,4)</f>
        <v>4.3676</v>
      </c>
      <c r="G276" s="24"/>
      <c r="H276" s="36"/>
    </row>
    <row r="277" spans="1:8" ht="12.75" customHeight="1">
      <c r="A277" s="22">
        <v>42905</v>
      </c>
      <c r="B277" s="22"/>
      <c r="C277" s="26">
        <f>ROUND(3.86145217935804,4)</f>
        <v>3.8615</v>
      </c>
      <c r="D277" s="26">
        <f>F277</f>
        <v>4.4382</v>
      </c>
      <c r="E277" s="26">
        <f>F277</f>
        <v>4.4382</v>
      </c>
      <c r="F277" s="26">
        <f>ROUND(4.4382,4)</f>
        <v>4.4382</v>
      </c>
      <c r="G277" s="24"/>
      <c r="H277" s="36"/>
    </row>
    <row r="278" spans="1:8" ht="12.75" customHeight="1">
      <c r="A278" s="22" t="s">
        <v>68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42723</v>
      </c>
      <c r="B279" s="22"/>
      <c r="C279" s="26">
        <f>ROUND(1.30913705,4)</f>
        <v>1.3091</v>
      </c>
      <c r="D279" s="26">
        <f>F279</f>
        <v>1.3131</v>
      </c>
      <c r="E279" s="26">
        <f>F279</f>
        <v>1.3131</v>
      </c>
      <c r="F279" s="26">
        <f>ROUND(1.3131,4)</f>
        <v>1.3131</v>
      </c>
      <c r="G279" s="24"/>
      <c r="H279" s="36"/>
    </row>
    <row r="280" spans="1:8" ht="12.75" customHeight="1">
      <c r="A280" s="22">
        <v>42807</v>
      </c>
      <c r="B280" s="22"/>
      <c r="C280" s="26">
        <f>ROUND(1.30913705,4)</f>
        <v>1.3091</v>
      </c>
      <c r="D280" s="26">
        <f>F280</f>
        <v>1.3319</v>
      </c>
      <c r="E280" s="26">
        <f>F280</f>
        <v>1.3319</v>
      </c>
      <c r="F280" s="26">
        <f>ROUND(1.3319,4)</f>
        <v>1.3319</v>
      </c>
      <c r="G280" s="24"/>
      <c r="H280" s="36"/>
    </row>
    <row r="281" spans="1:8" ht="12.75" customHeight="1">
      <c r="A281" s="22">
        <v>42905</v>
      </c>
      <c r="B281" s="22"/>
      <c r="C281" s="26">
        <f>ROUND(1.30913705,4)</f>
        <v>1.3091</v>
      </c>
      <c r="D281" s="26">
        <f>F281</f>
        <v>1.3471</v>
      </c>
      <c r="E281" s="26">
        <f>F281</f>
        <v>1.3471</v>
      </c>
      <c r="F281" s="26">
        <f>ROUND(1.3471,4)</f>
        <v>1.3471</v>
      </c>
      <c r="G281" s="24"/>
      <c r="H281" s="36"/>
    </row>
    <row r="282" spans="1:8" ht="12.75" customHeight="1">
      <c r="A282" s="22">
        <v>42996</v>
      </c>
      <c r="B282" s="22"/>
      <c r="C282" s="26">
        <f>ROUND(1.30913705,4)</f>
        <v>1.3091</v>
      </c>
      <c r="D282" s="26">
        <f>F282</f>
        <v>1.3607</v>
      </c>
      <c r="E282" s="26">
        <f>F282</f>
        <v>1.3607</v>
      </c>
      <c r="F282" s="26">
        <f>ROUND(1.3607,4)</f>
        <v>1.3607</v>
      </c>
      <c r="G282" s="24"/>
      <c r="H282" s="36"/>
    </row>
    <row r="283" spans="1:8" ht="12.75" customHeight="1">
      <c r="A283" s="22" t="s">
        <v>69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6">
        <f>ROUND(10.5086315477514,4)</f>
        <v>10.5086</v>
      </c>
      <c r="D284" s="26">
        <f>F284</f>
        <v>10.5504</v>
      </c>
      <c r="E284" s="26">
        <f>F284</f>
        <v>10.5504</v>
      </c>
      <c r="F284" s="26">
        <f>ROUND(10.5504,4)</f>
        <v>10.5504</v>
      </c>
      <c r="G284" s="24"/>
      <c r="H284" s="36"/>
    </row>
    <row r="285" spans="1:8" ht="12.75" customHeight="1">
      <c r="A285" s="22">
        <v>42807</v>
      </c>
      <c r="B285" s="22"/>
      <c r="C285" s="26">
        <f>ROUND(10.5086315477514,4)</f>
        <v>10.5086</v>
      </c>
      <c r="D285" s="26">
        <f>F285</f>
        <v>10.7379</v>
      </c>
      <c r="E285" s="26">
        <f>F285</f>
        <v>10.7379</v>
      </c>
      <c r="F285" s="26">
        <f>ROUND(10.7379,4)</f>
        <v>10.7379</v>
      </c>
      <c r="G285" s="24"/>
      <c r="H285" s="36"/>
    </row>
    <row r="286" spans="1:8" ht="12.75" customHeight="1">
      <c r="A286" s="22">
        <v>42905</v>
      </c>
      <c r="B286" s="22"/>
      <c r="C286" s="26">
        <f>ROUND(10.5086315477514,4)</f>
        <v>10.5086</v>
      </c>
      <c r="D286" s="26">
        <f>F286</f>
        <v>10.9533</v>
      </c>
      <c r="E286" s="26">
        <f>F286</f>
        <v>10.9533</v>
      </c>
      <c r="F286" s="26">
        <f>ROUND(10.9533,4)</f>
        <v>10.9533</v>
      </c>
      <c r="G286" s="24"/>
      <c r="H286" s="36"/>
    </row>
    <row r="287" spans="1:8" ht="12.75" customHeight="1">
      <c r="A287" s="22">
        <v>42996</v>
      </c>
      <c r="B287" s="22"/>
      <c r="C287" s="26">
        <f>ROUND(10.5086315477514,4)</f>
        <v>10.5086</v>
      </c>
      <c r="D287" s="26">
        <f>F287</f>
        <v>11.1555</v>
      </c>
      <c r="E287" s="26">
        <f>F287</f>
        <v>11.1555</v>
      </c>
      <c r="F287" s="26">
        <f>ROUND(11.1555,4)</f>
        <v>11.1555</v>
      </c>
      <c r="G287" s="24"/>
      <c r="H287" s="36"/>
    </row>
    <row r="288" spans="1:8" ht="12.75" customHeight="1">
      <c r="A288" s="22" t="s">
        <v>70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6">
        <f>ROUND(2.0497221662396,4)</f>
        <v>2.0497</v>
      </c>
      <c r="D289" s="26">
        <f>F289</f>
        <v>2.0466</v>
      </c>
      <c r="E289" s="26">
        <f>F289</f>
        <v>2.0466</v>
      </c>
      <c r="F289" s="26">
        <f>ROUND(2.0466,4)</f>
        <v>2.0466</v>
      </c>
      <c r="G289" s="24"/>
      <c r="H289" s="36"/>
    </row>
    <row r="290" spans="1:8" ht="12.75" customHeight="1">
      <c r="A290" s="22">
        <v>42807</v>
      </c>
      <c r="B290" s="22"/>
      <c r="C290" s="26">
        <f>ROUND(2.0497221662396,4)</f>
        <v>2.0497</v>
      </c>
      <c r="D290" s="26">
        <f>F290</f>
        <v>2.0652</v>
      </c>
      <c r="E290" s="26">
        <f>F290</f>
        <v>2.0652</v>
      </c>
      <c r="F290" s="26">
        <f>ROUND(2.0652,4)</f>
        <v>2.0652</v>
      </c>
      <c r="G290" s="24"/>
      <c r="H290" s="36"/>
    </row>
    <row r="291" spans="1:8" ht="12.75" customHeight="1">
      <c r="A291" s="22">
        <v>42905</v>
      </c>
      <c r="B291" s="22"/>
      <c r="C291" s="26">
        <f>ROUND(2.0497221662396,4)</f>
        <v>2.0497</v>
      </c>
      <c r="D291" s="26">
        <f>F291</f>
        <v>2.0904</v>
      </c>
      <c r="E291" s="26">
        <f>F291</f>
        <v>2.0904</v>
      </c>
      <c r="F291" s="26">
        <f>ROUND(2.0904,4)</f>
        <v>2.0904</v>
      </c>
      <c r="G291" s="24"/>
      <c r="H291" s="36"/>
    </row>
    <row r="292" spans="1:8" ht="12.75" customHeight="1">
      <c r="A292" s="22">
        <v>42996</v>
      </c>
      <c r="B292" s="22"/>
      <c r="C292" s="26">
        <f>ROUND(2.0497221662396,4)</f>
        <v>2.0497</v>
      </c>
      <c r="D292" s="26">
        <f>F292</f>
        <v>2.1148</v>
      </c>
      <c r="E292" s="26">
        <f>F292</f>
        <v>2.1148</v>
      </c>
      <c r="F292" s="26">
        <f>ROUND(2.1148,4)</f>
        <v>2.1148</v>
      </c>
      <c r="G292" s="24"/>
      <c r="H292" s="36"/>
    </row>
    <row r="293" spans="1:8" ht="12.75" customHeight="1">
      <c r="A293" s="22" t="s">
        <v>71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6">
        <f>ROUND(2.02329496012896,4)</f>
        <v>2.0233</v>
      </c>
      <c r="D294" s="26">
        <f>F294</f>
        <v>2.0408</v>
      </c>
      <c r="E294" s="26">
        <f>F294</f>
        <v>2.0408</v>
      </c>
      <c r="F294" s="26">
        <f>ROUND(2.0408,4)</f>
        <v>2.0408</v>
      </c>
      <c r="G294" s="24"/>
      <c r="H294" s="36"/>
    </row>
    <row r="295" spans="1:8" ht="12.75" customHeight="1">
      <c r="A295" s="22">
        <v>42807</v>
      </c>
      <c r="B295" s="22"/>
      <c r="C295" s="26">
        <f>ROUND(2.02329496012896,4)</f>
        <v>2.0233</v>
      </c>
      <c r="D295" s="26">
        <f>F295</f>
        <v>2.0841</v>
      </c>
      <c r="E295" s="26">
        <f>F295</f>
        <v>2.0841</v>
      </c>
      <c r="F295" s="26">
        <f>ROUND(2.0841,4)</f>
        <v>2.0841</v>
      </c>
      <c r="G295" s="24"/>
      <c r="H295" s="36"/>
    </row>
    <row r="296" spans="1:8" ht="12.75" customHeight="1">
      <c r="A296" s="22">
        <v>42905</v>
      </c>
      <c r="B296" s="22"/>
      <c r="C296" s="26">
        <f>ROUND(2.02329496012896,4)</f>
        <v>2.0233</v>
      </c>
      <c r="D296" s="26">
        <f>F296</f>
        <v>2.1351</v>
      </c>
      <c r="E296" s="26">
        <f>F296</f>
        <v>2.1351</v>
      </c>
      <c r="F296" s="26">
        <f>ROUND(2.1351,4)</f>
        <v>2.1351</v>
      </c>
      <c r="G296" s="24"/>
      <c r="H296" s="36"/>
    </row>
    <row r="297" spans="1:8" ht="12.75" customHeight="1">
      <c r="A297" s="22">
        <v>42996</v>
      </c>
      <c r="B297" s="22"/>
      <c r="C297" s="26">
        <f>ROUND(2.02329496012896,4)</f>
        <v>2.0233</v>
      </c>
      <c r="D297" s="26">
        <f>F297</f>
        <v>2.1837</v>
      </c>
      <c r="E297" s="26">
        <f>F297</f>
        <v>2.1837</v>
      </c>
      <c r="F297" s="26">
        <f>ROUND(2.1837,4)</f>
        <v>2.1837</v>
      </c>
      <c r="G297" s="24"/>
      <c r="H297" s="36"/>
    </row>
    <row r="298" spans="1:8" ht="12.75" customHeight="1">
      <c r="A298" s="22" t="s">
        <v>72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6">
        <f>ROUND(15.05294855,4)</f>
        <v>15.0529</v>
      </c>
      <c r="D299" s="26">
        <f>F299</f>
        <v>15.1204</v>
      </c>
      <c r="E299" s="26">
        <f>F299</f>
        <v>15.1204</v>
      </c>
      <c r="F299" s="26">
        <f>ROUND(15.1204,4)</f>
        <v>15.1204</v>
      </c>
      <c r="G299" s="24"/>
      <c r="H299" s="36"/>
    </row>
    <row r="300" spans="1:8" ht="12.75" customHeight="1">
      <c r="A300" s="22">
        <v>42807</v>
      </c>
      <c r="B300" s="22"/>
      <c r="C300" s="26">
        <f>ROUND(15.05294855,4)</f>
        <v>15.0529</v>
      </c>
      <c r="D300" s="26">
        <f>F300</f>
        <v>15.4424</v>
      </c>
      <c r="E300" s="26">
        <f>F300</f>
        <v>15.4424</v>
      </c>
      <c r="F300" s="26">
        <f>ROUND(15.4424,4)</f>
        <v>15.4424</v>
      </c>
      <c r="G300" s="24"/>
      <c r="H300" s="36"/>
    </row>
    <row r="301" spans="1:8" ht="12.75" customHeight="1">
      <c r="A301" s="22">
        <v>42905</v>
      </c>
      <c r="B301" s="22"/>
      <c r="C301" s="26">
        <f>ROUND(15.05294855,4)</f>
        <v>15.0529</v>
      </c>
      <c r="D301" s="26">
        <f>F301</f>
        <v>15.8118</v>
      </c>
      <c r="E301" s="26">
        <f>F301</f>
        <v>15.8118</v>
      </c>
      <c r="F301" s="26">
        <f>ROUND(15.8118,4)</f>
        <v>15.8118</v>
      </c>
      <c r="G301" s="24"/>
      <c r="H301" s="36"/>
    </row>
    <row r="302" spans="1:8" ht="12.75" customHeight="1">
      <c r="A302" s="22">
        <v>42996</v>
      </c>
      <c r="B302" s="22"/>
      <c r="C302" s="26">
        <f>ROUND(15.05294855,4)</f>
        <v>15.0529</v>
      </c>
      <c r="D302" s="26">
        <f>F302</f>
        <v>16.1632</v>
      </c>
      <c r="E302" s="26">
        <f>F302</f>
        <v>16.1632</v>
      </c>
      <c r="F302" s="26">
        <f>ROUND(16.1632,4)</f>
        <v>16.1632</v>
      </c>
      <c r="G302" s="24"/>
      <c r="H302" s="36"/>
    </row>
    <row r="303" spans="1:8" ht="12.75" customHeight="1">
      <c r="A303" s="22">
        <v>43087</v>
      </c>
      <c r="B303" s="22"/>
      <c r="C303" s="26">
        <f>ROUND(15.05294855,4)</f>
        <v>15.0529</v>
      </c>
      <c r="D303" s="26">
        <f>F303</f>
        <v>16.5172</v>
      </c>
      <c r="E303" s="26">
        <f>F303</f>
        <v>16.5172</v>
      </c>
      <c r="F303" s="26">
        <f>ROUND(16.5172,4)</f>
        <v>16.5172</v>
      </c>
      <c r="G303" s="24"/>
      <c r="H303" s="36"/>
    </row>
    <row r="304" spans="1:8" ht="12.75" customHeight="1">
      <c r="A304" s="22">
        <v>43178</v>
      </c>
      <c r="B304" s="22"/>
      <c r="C304" s="26">
        <f>ROUND(15.05294855,4)</f>
        <v>15.0529</v>
      </c>
      <c r="D304" s="26">
        <f>F304</f>
        <v>16.8643</v>
      </c>
      <c r="E304" s="26">
        <f>F304</f>
        <v>16.8643</v>
      </c>
      <c r="F304" s="26">
        <f>ROUND(16.8643,4)</f>
        <v>16.8643</v>
      </c>
      <c r="G304" s="24"/>
      <c r="H304" s="36"/>
    </row>
    <row r="305" spans="1:8" ht="12.75" customHeight="1">
      <c r="A305" s="22">
        <v>43269</v>
      </c>
      <c r="B305" s="22"/>
      <c r="C305" s="26">
        <f>ROUND(15.05294855,4)</f>
        <v>15.0529</v>
      </c>
      <c r="D305" s="26">
        <f>F305</f>
        <v>17.2885</v>
      </c>
      <c r="E305" s="26">
        <f>F305</f>
        <v>17.2885</v>
      </c>
      <c r="F305" s="26">
        <f>ROUND(17.2885,4)</f>
        <v>17.2885</v>
      </c>
      <c r="G305" s="24"/>
      <c r="H305" s="36"/>
    </row>
    <row r="306" spans="1:8" ht="12.75" customHeight="1">
      <c r="A306" s="22" t="s">
        <v>73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42723</v>
      </c>
      <c r="B307" s="22"/>
      <c r="C307" s="26">
        <f>ROUND(14.0180865783752,4)</f>
        <v>14.0181</v>
      </c>
      <c r="D307" s="26">
        <f>F307</f>
        <v>14.0831</v>
      </c>
      <c r="E307" s="26">
        <f>F307</f>
        <v>14.0831</v>
      </c>
      <c r="F307" s="26">
        <f>ROUND(14.0831,4)</f>
        <v>14.0831</v>
      </c>
      <c r="G307" s="24"/>
      <c r="H307" s="36"/>
    </row>
    <row r="308" spans="1:8" ht="12.75" customHeight="1">
      <c r="A308" s="22">
        <v>42807</v>
      </c>
      <c r="B308" s="22"/>
      <c r="C308" s="26">
        <f>ROUND(14.0180865783752,4)</f>
        <v>14.0181</v>
      </c>
      <c r="D308" s="26">
        <f>F308</f>
        <v>14.4021</v>
      </c>
      <c r="E308" s="26">
        <f>F308</f>
        <v>14.4021</v>
      </c>
      <c r="F308" s="26">
        <f>ROUND(14.4021,4)</f>
        <v>14.4021</v>
      </c>
      <c r="G308" s="24"/>
      <c r="H308" s="36"/>
    </row>
    <row r="309" spans="1:8" ht="12.75" customHeight="1">
      <c r="A309" s="22">
        <v>42905</v>
      </c>
      <c r="B309" s="22"/>
      <c r="C309" s="26">
        <f>ROUND(14.0180865783752,4)</f>
        <v>14.0181</v>
      </c>
      <c r="D309" s="26">
        <f>F309</f>
        <v>14.7692</v>
      </c>
      <c r="E309" s="26">
        <f>F309</f>
        <v>14.7692</v>
      </c>
      <c r="F309" s="26">
        <f>ROUND(14.7692,4)</f>
        <v>14.7692</v>
      </c>
      <c r="G309" s="24"/>
      <c r="H309" s="36"/>
    </row>
    <row r="310" spans="1:8" ht="12.75" customHeight="1">
      <c r="A310" s="22">
        <v>42996</v>
      </c>
      <c r="B310" s="22"/>
      <c r="C310" s="26">
        <f>ROUND(14.0180865783752,4)</f>
        <v>14.0181</v>
      </c>
      <c r="D310" s="26">
        <f>F310</f>
        <v>15.1178</v>
      </c>
      <c r="E310" s="26">
        <f>F310</f>
        <v>15.1178</v>
      </c>
      <c r="F310" s="26">
        <f>ROUND(15.1178,4)</f>
        <v>15.1178</v>
      </c>
      <c r="G310" s="24"/>
      <c r="H310" s="36"/>
    </row>
    <row r="311" spans="1:8" ht="12.75" customHeight="1">
      <c r="A311" s="22">
        <v>43087</v>
      </c>
      <c r="B311" s="22"/>
      <c r="C311" s="26">
        <f>ROUND(14.0180865783752,4)</f>
        <v>14.0181</v>
      </c>
      <c r="D311" s="26">
        <f>F311</f>
        <v>15.4687</v>
      </c>
      <c r="E311" s="26">
        <f>F311</f>
        <v>15.4687</v>
      </c>
      <c r="F311" s="26">
        <f>ROUND(15.4687,4)</f>
        <v>15.4687</v>
      </c>
      <c r="G311" s="24"/>
      <c r="H311" s="36"/>
    </row>
    <row r="312" spans="1:8" ht="12.75" customHeight="1">
      <c r="A312" s="22" t="s">
        <v>74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42723</v>
      </c>
      <c r="B313" s="22"/>
      <c r="C313" s="26">
        <f>ROUND(17.63718225,4)</f>
        <v>17.6372</v>
      </c>
      <c r="D313" s="26">
        <f>F313</f>
        <v>17.7097</v>
      </c>
      <c r="E313" s="26">
        <f>F313</f>
        <v>17.7097</v>
      </c>
      <c r="F313" s="26">
        <f>ROUND(17.7097,4)</f>
        <v>17.7097</v>
      </c>
      <c r="G313" s="24"/>
      <c r="H313" s="36"/>
    </row>
    <row r="314" spans="1:8" ht="12.75" customHeight="1">
      <c r="A314" s="22">
        <v>42807</v>
      </c>
      <c r="B314" s="22"/>
      <c r="C314" s="26">
        <f>ROUND(17.63718225,4)</f>
        <v>17.6372</v>
      </c>
      <c r="D314" s="26">
        <f>F314</f>
        <v>18.0479</v>
      </c>
      <c r="E314" s="26">
        <f>F314</f>
        <v>18.0479</v>
      </c>
      <c r="F314" s="26">
        <f>ROUND(18.0479,4)</f>
        <v>18.0479</v>
      </c>
      <c r="G314" s="24"/>
      <c r="H314" s="36"/>
    </row>
    <row r="315" spans="1:8" ht="12.75" customHeight="1">
      <c r="A315" s="22">
        <v>42905</v>
      </c>
      <c r="B315" s="22"/>
      <c r="C315" s="26">
        <f>ROUND(17.63718225,4)</f>
        <v>17.6372</v>
      </c>
      <c r="D315" s="26">
        <f>F315</f>
        <v>18.4317</v>
      </c>
      <c r="E315" s="26">
        <f>F315</f>
        <v>18.4317</v>
      </c>
      <c r="F315" s="26">
        <f>ROUND(18.4317,4)</f>
        <v>18.4317</v>
      </c>
      <c r="G315" s="24"/>
      <c r="H315" s="36"/>
    </row>
    <row r="316" spans="1:8" ht="12.75" customHeight="1">
      <c r="A316" s="22">
        <v>42996</v>
      </c>
      <c r="B316" s="22"/>
      <c r="C316" s="26">
        <f>ROUND(17.63718225,4)</f>
        <v>17.6372</v>
      </c>
      <c r="D316" s="26">
        <f>F316</f>
        <v>18.793</v>
      </c>
      <c r="E316" s="26">
        <f>F316</f>
        <v>18.793</v>
      </c>
      <c r="F316" s="26">
        <f>ROUND(18.793,4)</f>
        <v>18.793</v>
      </c>
      <c r="G316" s="24"/>
      <c r="H316" s="36"/>
    </row>
    <row r="317" spans="1:8" ht="12.75" customHeight="1">
      <c r="A317" s="22">
        <v>43087</v>
      </c>
      <c r="B317" s="22"/>
      <c r="C317" s="26">
        <f>ROUND(17.63718225,4)</f>
        <v>17.6372</v>
      </c>
      <c r="D317" s="26">
        <f>F317</f>
        <v>19.1651</v>
      </c>
      <c r="E317" s="26">
        <f>F317</f>
        <v>19.1651</v>
      </c>
      <c r="F317" s="26">
        <f>ROUND(19.1651,4)</f>
        <v>19.1651</v>
      </c>
      <c r="G317" s="24"/>
      <c r="H317" s="36"/>
    </row>
    <row r="318" spans="1:8" ht="12.75" customHeight="1">
      <c r="A318" s="22">
        <v>43178</v>
      </c>
      <c r="B318" s="22"/>
      <c r="C318" s="26">
        <f>ROUND(17.63718225,4)</f>
        <v>17.6372</v>
      </c>
      <c r="D318" s="26">
        <f>F318</f>
        <v>19.5434</v>
      </c>
      <c r="E318" s="26">
        <f>F318</f>
        <v>19.5434</v>
      </c>
      <c r="F318" s="26">
        <f>ROUND(19.5434,4)</f>
        <v>19.5434</v>
      </c>
      <c r="G318" s="24"/>
      <c r="H318" s="36"/>
    </row>
    <row r="319" spans="1:8" ht="12.75" customHeight="1">
      <c r="A319" s="22">
        <v>43269</v>
      </c>
      <c r="B319" s="22"/>
      <c r="C319" s="26">
        <f>ROUND(17.63718225,4)</f>
        <v>17.6372</v>
      </c>
      <c r="D319" s="26">
        <f>F319</f>
        <v>19.5958</v>
      </c>
      <c r="E319" s="26">
        <f>F319</f>
        <v>19.5958</v>
      </c>
      <c r="F319" s="26">
        <f>ROUND(19.5958,4)</f>
        <v>19.5958</v>
      </c>
      <c r="G319" s="24"/>
      <c r="H319" s="36"/>
    </row>
    <row r="320" spans="1:8" ht="12.75" customHeight="1">
      <c r="A320" s="22" t="s">
        <v>75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42723</v>
      </c>
      <c r="B321" s="22"/>
      <c r="C321" s="26">
        <f>ROUND(1.82868967651268,4)</f>
        <v>1.8287</v>
      </c>
      <c r="D321" s="26">
        <f>F321</f>
        <v>1.836</v>
      </c>
      <c r="E321" s="26">
        <f>F321</f>
        <v>1.836</v>
      </c>
      <c r="F321" s="26">
        <f>ROUND(1.836,4)</f>
        <v>1.836</v>
      </c>
      <c r="G321" s="24"/>
      <c r="H321" s="36"/>
    </row>
    <row r="322" spans="1:8" ht="12.75" customHeight="1">
      <c r="A322" s="22">
        <v>42807</v>
      </c>
      <c r="B322" s="22"/>
      <c r="C322" s="26">
        <f>ROUND(1.82868967651268,4)</f>
        <v>1.8287</v>
      </c>
      <c r="D322" s="26">
        <f>F322</f>
        <v>1.868</v>
      </c>
      <c r="E322" s="26">
        <f>F322</f>
        <v>1.868</v>
      </c>
      <c r="F322" s="26">
        <f>ROUND(1.868,4)</f>
        <v>1.868</v>
      </c>
      <c r="G322" s="24"/>
      <c r="H322" s="36"/>
    </row>
    <row r="323" spans="1:8" ht="12.75" customHeight="1">
      <c r="A323" s="22">
        <v>42905</v>
      </c>
      <c r="B323" s="22"/>
      <c r="C323" s="26">
        <f>ROUND(1.82868967651268,4)</f>
        <v>1.8287</v>
      </c>
      <c r="D323" s="26">
        <f>F323</f>
        <v>1.9036</v>
      </c>
      <c r="E323" s="26">
        <f>F323</f>
        <v>1.9036</v>
      </c>
      <c r="F323" s="26">
        <f>ROUND(1.9036,4)</f>
        <v>1.9036</v>
      </c>
      <c r="G323" s="24"/>
      <c r="H323" s="36"/>
    </row>
    <row r="324" spans="1:8" ht="12.75" customHeight="1">
      <c r="A324" s="22">
        <v>42996</v>
      </c>
      <c r="B324" s="22"/>
      <c r="C324" s="26">
        <f>ROUND(1.82868967651268,4)</f>
        <v>1.8287</v>
      </c>
      <c r="D324" s="26">
        <f>F324</f>
        <v>1.9364</v>
      </c>
      <c r="E324" s="26">
        <f>F324</f>
        <v>1.9364</v>
      </c>
      <c r="F324" s="26">
        <f>ROUND(1.9364,4)</f>
        <v>1.9364</v>
      </c>
      <c r="G324" s="24"/>
      <c r="H324" s="36"/>
    </row>
    <row r="325" spans="1:8" ht="12.75" customHeight="1">
      <c r="A325" s="22" t="s">
        <v>76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8">
        <f>ROUND(0.125575486064384,6)</f>
        <v>0.125575</v>
      </c>
      <c r="D326" s="28">
        <f>F326</f>
        <v>0.126132</v>
      </c>
      <c r="E326" s="28">
        <f>F326</f>
        <v>0.126132</v>
      </c>
      <c r="F326" s="28">
        <f>ROUND(0.126132,6)</f>
        <v>0.126132</v>
      </c>
      <c r="G326" s="24"/>
      <c r="H326" s="36"/>
    </row>
    <row r="327" spans="1:8" ht="12.75" customHeight="1">
      <c r="A327" s="22">
        <v>42807</v>
      </c>
      <c r="B327" s="22"/>
      <c r="C327" s="28">
        <f>ROUND(0.125575486064384,6)</f>
        <v>0.125575</v>
      </c>
      <c r="D327" s="28">
        <f>F327</f>
        <v>0.128834</v>
      </c>
      <c r="E327" s="28">
        <f>F327</f>
        <v>0.128834</v>
      </c>
      <c r="F327" s="28">
        <f>ROUND(0.128834,6)</f>
        <v>0.128834</v>
      </c>
      <c r="G327" s="24"/>
      <c r="H327" s="36"/>
    </row>
    <row r="328" spans="1:8" ht="12.75" customHeight="1">
      <c r="A328" s="22">
        <v>42905</v>
      </c>
      <c r="B328" s="22"/>
      <c r="C328" s="28">
        <f>ROUND(0.125575486064384,6)</f>
        <v>0.125575</v>
      </c>
      <c r="D328" s="28">
        <f>F328</f>
        <v>0.131931</v>
      </c>
      <c r="E328" s="28">
        <f>F328</f>
        <v>0.131931</v>
      </c>
      <c r="F328" s="28">
        <f>ROUND(0.131931,6)</f>
        <v>0.131931</v>
      </c>
      <c r="G328" s="24"/>
      <c r="H328" s="36"/>
    </row>
    <row r="329" spans="1:8" ht="12.75" customHeight="1">
      <c r="A329" s="22">
        <v>42996</v>
      </c>
      <c r="B329" s="22"/>
      <c r="C329" s="28">
        <f>ROUND(0.125575486064384,6)</f>
        <v>0.125575</v>
      </c>
      <c r="D329" s="28">
        <f>F329</f>
        <v>0.134869</v>
      </c>
      <c r="E329" s="28">
        <f>F329</f>
        <v>0.134869</v>
      </c>
      <c r="F329" s="28">
        <f>ROUND(0.134869,6)</f>
        <v>0.134869</v>
      </c>
      <c r="G329" s="24"/>
      <c r="H329" s="36"/>
    </row>
    <row r="330" spans="1:8" ht="12.75" customHeight="1">
      <c r="A330" s="22">
        <v>43087</v>
      </c>
      <c r="B330" s="22"/>
      <c r="C330" s="28">
        <f>ROUND(0.125575486064384,6)</f>
        <v>0.125575</v>
      </c>
      <c r="D330" s="28">
        <f>F330</f>
        <v>0.137916</v>
      </c>
      <c r="E330" s="28">
        <f>F330</f>
        <v>0.137916</v>
      </c>
      <c r="F330" s="28">
        <f>ROUND(0.137916,6)</f>
        <v>0.137916</v>
      </c>
      <c r="G330" s="24"/>
      <c r="H330" s="36"/>
    </row>
    <row r="331" spans="1:8" ht="12.75" customHeight="1">
      <c r="A331" s="22" t="s">
        <v>77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42723</v>
      </c>
      <c r="B332" s="22"/>
      <c r="C332" s="26">
        <f>ROUND(0.139144911427375,4)</f>
        <v>0.1391</v>
      </c>
      <c r="D332" s="26">
        <f>F332</f>
        <v>0.1392</v>
      </c>
      <c r="E332" s="26">
        <f>F332</f>
        <v>0.1392</v>
      </c>
      <c r="F332" s="26">
        <f>ROUND(0.1392,4)</f>
        <v>0.1392</v>
      </c>
      <c r="G332" s="24"/>
      <c r="H332" s="36"/>
    </row>
    <row r="333" spans="1:8" ht="12.75" customHeight="1">
      <c r="A333" s="22">
        <v>42807</v>
      </c>
      <c r="B333" s="22"/>
      <c r="C333" s="26">
        <f>ROUND(0.139144911427375,4)</f>
        <v>0.1391</v>
      </c>
      <c r="D333" s="26">
        <f>F333</f>
        <v>0.1394</v>
      </c>
      <c r="E333" s="26">
        <f>F333</f>
        <v>0.1394</v>
      </c>
      <c r="F333" s="26">
        <f>ROUND(0.1394,4)</f>
        <v>0.1394</v>
      </c>
      <c r="G333" s="24"/>
      <c r="H333" s="36"/>
    </row>
    <row r="334" spans="1:8" ht="12.75" customHeight="1">
      <c r="A334" s="22">
        <v>42905</v>
      </c>
      <c r="B334" s="22"/>
      <c r="C334" s="26">
        <f>ROUND(0.139144911427375,4)</f>
        <v>0.1391</v>
      </c>
      <c r="D334" s="26">
        <f>F334</f>
        <v>0.1395</v>
      </c>
      <c r="E334" s="26">
        <f>F334</f>
        <v>0.1395</v>
      </c>
      <c r="F334" s="26">
        <f>ROUND(0.1395,4)</f>
        <v>0.1395</v>
      </c>
      <c r="G334" s="24"/>
      <c r="H334" s="36"/>
    </row>
    <row r="335" spans="1:8" ht="12.75" customHeight="1">
      <c r="A335" s="22">
        <v>42996</v>
      </c>
      <c r="B335" s="22"/>
      <c r="C335" s="26">
        <f>ROUND(0.139144911427375,4)</f>
        <v>0.1391</v>
      </c>
      <c r="D335" s="26">
        <f>F335</f>
        <v>0.1395</v>
      </c>
      <c r="E335" s="26">
        <f>F335</f>
        <v>0.1395</v>
      </c>
      <c r="F335" s="26">
        <f>ROUND(0.1395,4)</f>
        <v>0.1395</v>
      </c>
      <c r="G335" s="24"/>
      <c r="H335" s="36"/>
    </row>
    <row r="336" spans="1:8" ht="12.75" customHeight="1">
      <c r="A336" s="22" t="s">
        <v>78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6">
        <f>ROUND(9.9965308,4)</f>
        <v>9.9965</v>
      </c>
      <c r="D337" s="26">
        <f>F337</f>
        <v>10.0292</v>
      </c>
      <c r="E337" s="26">
        <f>F337</f>
        <v>10.0292</v>
      </c>
      <c r="F337" s="26">
        <f>ROUND(10.0292,4)</f>
        <v>10.0292</v>
      </c>
      <c r="G337" s="24"/>
      <c r="H337" s="36"/>
    </row>
    <row r="338" spans="1:8" ht="12.75" customHeight="1">
      <c r="A338" s="22">
        <v>42807</v>
      </c>
      <c r="B338" s="22"/>
      <c r="C338" s="26">
        <f>ROUND(9.9965308,4)</f>
        <v>9.9965</v>
      </c>
      <c r="D338" s="26">
        <f>F338</f>
        <v>10.169</v>
      </c>
      <c r="E338" s="26">
        <f>F338</f>
        <v>10.169</v>
      </c>
      <c r="F338" s="26">
        <f>ROUND(10.169,4)</f>
        <v>10.169</v>
      </c>
      <c r="G338" s="24"/>
      <c r="H338" s="36"/>
    </row>
    <row r="339" spans="1:8" ht="12.75" customHeight="1">
      <c r="A339" s="22">
        <v>42905</v>
      </c>
      <c r="B339" s="22"/>
      <c r="C339" s="26">
        <f>ROUND(9.9965308,4)</f>
        <v>9.9965</v>
      </c>
      <c r="D339" s="26">
        <f>F339</f>
        <v>10.3308</v>
      </c>
      <c r="E339" s="26">
        <f>F339</f>
        <v>10.3308</v>
      </c>
      <c r="F339" s="26">
        <f>ROUND(10.3308,4)</f>
        <v>10.3308</v>
      </c>
      <c r="G339" s="24"/>
      <c r="H339" s="36"/>
    </row>
    <row r="340" spans="1:8" ht="12.75" customHeight="1">
      <c r="A340" s="22">
        <v>42996</v>
      </c>
      <c r="B340" s="22"/>
      <c r="C340" s="26">
        <f>ROUND(9.9965308,4)</f>
        <v>9.9965</v>
      </c>
      <c r="D340" s="26">
        <f>F340</f>
        <v>10.4812</v>
      </c>
      <c r="E340" s="26">
        <f>F340</f>
        <v>10.4812</v>
      </c>
      <c r="F340" s="26">
        <f>ROUND(10.4812,4)</f>
        <v>10.4812</v>
      </c>
      <c r="G340" s="24"/>
      <c r="H340" s="36"/>
    </row>
    <row r="341" spans="1:8" ht="12.75" customHeight="1">
      <c r="A341" s="22" t="s">
        <v>79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6">
        <f>ROUND(9.92964155698684,4)</f>
        <v>9.9296</v>
      </c>
      <c r="D342" s="26">
        <f>F342</f>
        <v>9.9676</v>
      </c>
      <c r="E342" s="26">
        <f>F342</f>
        <v>9.9676</v>
      </c>
      <c r="F342" s="26">
        <f>ROUND(9.9676,4)</f>
        <v>9.9676</v>
      </c>
      <c r="G342" s="24"/>
      <c r="H342" s="36"/>
    </row>
    <row r="343" spans="1:8" ht="12.75" customHeight="1">
      <c r="A343" s="22">
        <v>42807</v>
      </c>
      <c r="B343" s="22"/>
      <c r="C343" s="26">
        <f>ROUND(9.92964155698684,4)</f>
        <v>9.9296</v>
      </c>
      <c r="D343" s="26">
        <f>F343</f>
        <v>10.1334</v>
      </c>
      <c r="E343" s="26">
        <f>F343</f>
        <v>10.1334</v>
      </c>
      <c r="F343" s="26">
        <f>ROUND(10.1334,4)</f>
        <v>10.1334</v>
      </c>
      <c r="G343" s="24"/>
      <c r="H343" s="36"/>
    </row>
    <row r="344" spans="1:8" ht="12.75" customHeight="1">
      <c r="A344" s="22">
        <v>42905</v>
      </c>
      <c r="B344" s="22"/>
      <c r="C344" s="26">
        <f>ROUND(9.92964155698684,4)</f>
        <v>9.9296</v>
      </c>
      <c r="D344" s="26">
        <f>F344</f>
        <v>10.3242</v>
      </c>
      <c r="E344" s="26">
        <f>F344</f>
        <v>10.3242</v>
      </c>
      <c r="F344" s="26">
        <f>ROUND(10.3242,4)</f>
        <v>10.3242</v>
      </c>
      <c r="G344" s="24"/>
      <c r="H344" s="36"/>
    </row>
    <row r="345" spans="1:8" ht="12.75" customHeight="1">
      <c r="A345" s="22">
        <v>42996</v>
      </c>
      <c r="B345" s="22"/>
      <c r="C345" s="26">
        <f>ROUND(9.92964155698684,4)</f>
        <v>9.9296</v>
      </c>
      <c r="D345" s="26">
        <f>F345</f>
        <v>10.5011</v>
      </c>
      <c r="E345" s="26">
        <f>F345</f>
        <v>10.5011</v>
      </c>
      <c r="F345" s="26">
        <f>ROUND(10.5011,4)</f>
        <v>10.5011</v>
      </c>
      <c r="G345" s="24"/>
      <c r="H345" s="36"/>
    </row>
    <row r="346" spans="1:8" ht="12.75" customHeight="1">
      <c r="A346" s="22" t="s">
        <v>80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6">
        <f>ROUND(4.1054474933426,4)</f>
        <v>4.1054</v>
      </c>
      <c r="D347" s="26">
        <f>F347</f>
        <v>4.1044</v>
      </c>
      <c r="E347" s="26">
        <f>F347</f>
        <v>4.1044</v>
      </c>
      <c r="F347" s="26">
        <f>ROUND(4.1044,4)</f>
        <v>4.1044</v>
      </c>
      <c r="G347" s="24"/>
      <c r="H347" s="36"/>
    </row>
    <row r="348" spans="1:8" ht="12.75" customHeight="1">
      <c r="A348" s="22">
        <v>42807</v>
      </c>
      <c r="B348" s="22"/>
      <c r="C348" s="26">
        <f>ROUND(4.1054474933426,4)</f>
        <v>4.1054</v>
      </c>
      <c r="D348" s="26">
        <f>F348</f>
        <v>4.0858</v>
      </c>
      <c r="E348" s="26">
        <f>F348</f>
        <v>4.0858</v>
      </c>
      <c r="F348" s="26">
        <f>ROUND(4.0858,4)</f>
        <v>4.0858</v>
      </c>
      <c r="G348" s="24"/>
      <c r="H348" s="36"/>
    </row>
    <row r="349" spans="1:8" ht="12.75" customHeight="1">
      <c r="A349" s="22">
        <v>42905</v>
      </c>
      <c r="B349" s="22"/>
      <c r="C349" s="26">
        <f>ROUND(4.1054474933426,4)</f>
        <v>4.1054</v>
      </c>
      <c r="D349" s="26">
        <f>F349</f>
        <v>4.059</v>
      </c>
      <c r="E349" s="26">
        <f>F349</f>
        <v>4.059</v>
      </c>
      <c r="F349" s="26">
        <f>ROUND(4.059,4)</f>
        <v>4.059</v>
      </c>
      <c r="G349" s="24"/>
      <c r="H349" s="36"/>
    </row>
    <row r="350" spans="1:8" ht="12.75" customHeight="1">
      <c r="A350" s="22" t="s">
        <v>81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42723</v>
      </c>
      <c r="B351" s="22"/>
      <c r="C351" s="26">
        <f>ROUND(14.1835,4)</f>
        <v>14.1835</v>
      </c>
      <c r="D351" s="26">
        <f>F351</f>
        <v>14.2386</v>
      </c>
      <c r="E351" s="26">
        <f>F351</f>
        <v>14.2386</v>
      </c>
      <c r="F351" s="26">
        <f>ROUND(14.2386,4)</f>
        <v>14.2386</v>
      </c>
      <c r="G351" s="24"/>
      <c r="H351" s="36"/>
    </row>
    <row r="352" spans="1:8" ht="12.75" customHeight="1">
      <c r="A352" s="22">
        <v>42807</v>
      </c>
      <c r="B352" s="22"/>
      <c r="C352" s="26">
        <f>ROUND(14.1835,4)</f>
        <v>14.1835</v>
      </c>
      <c r="D352" s="26">
        <f>F352</f>
        <v>14.4755</v>
      </c>
      <c r="E352" s="26">
        <f>F352</f>
        <v>14.4755</v>
      </c>
      <c r="F352" s="26">
        <f>ROUND(14.4755,4)</f>
        <v>14.4755</v>
      </c>
      <c r="G352" s="24"/>
      <c r="H352" s="36"/>
    </row>
    <row r="353" spans="1:8" ht="12.75" customHeight="1">
      <c r="A353" s="22">
        <v>42905</v>
      </c>
      <c r="B353" s="22"/>
      <c r="C353" s="26">
        <f>ROUND(14.1835,4)</f>
        <v>14.1835</v>
      </c>
      <c r="D353" s="26">
        <f>F353</f>
        <v>14.7488</v>
      </c>
      <c r="E353" s="26">
        <f>F353</f>
        <v>14.7488</v>
      </c>
      <c r="F353" s="26">
        <f>ROUND(14.7488,4)</f>
        <v>14.7488</v>
      </c>
      <c r="G353" s="24"/>
      <c r="H353" s="36"/>
    </row>
    <row r="354" spans="1:8" ht="12.75" customHeight="1">
      <c r="A354" s="22">
        <v>42996</v>
      </c>
      <c r="B354" s="22"/>
      <c r="C354" s="26">
        <f>ROUND(14.1835,4)</f>
        <v>14.1835</v>
      </c>
      <c r="D354" s="26">
        <f>F354</f>
        <v>15.0033</v>
      </c>
      <c r="E354" s="26">
        <f>F354</f>
        <v>15.0033</v>
      </c>
      <c r="F354" s="26">
        <f>ROUND(15.0033,4)</f>
        <v>15.0033</v>
      </c>
      <c r="G354" s="24"/>
      <c r="H354" s="36"/>
    </row>
    <row r="355" spans="1:8" ht="12.75" customHeight="1">
      <c r="A355" s="22">
        <v>43087</v>
      </c>
      <c r="B355" s="22"/>
      <c r="C355" s="26">
        <f>ROUND(14.1835,4)</f>
        <v>14.1835</v>
      </c>
      <c r="D355" s="26">
        <f>F355</f>
        <v>15.2612</v>
      </c>
      <c r="E355" s="26">
        <f>F355</f>
        <v>15.2612</v>
      </c>
      <c r="F355" s="26">
        <f>ROUND(15.2612,4)</f>
        <v>15.2612</v>
      </c>
      <c r="G355" s="24"/>
      <c r="H355" s="36"/>
    </row>
    <row r="356" spans="1:8" ht="12.75" customHeight="1">
      <c r="A356" s="22" t="s">
        <v>82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6">
        <f>ROUND(14.1835,4)</f>
        <v>14.1835</v>
      </c>
      <c r="D357" s="26">
        <f>F357</f>
        <v>14.2386</v>
      </c>
      <c r="E357" s="26">
        <f>F357</f>
        <v>14.2386</v>
      </c>
      <c r="F357" s="26">
        <f>ROUND(14.2386,4)</f>
        <v>14.2386</v>
      </c>
      <c r="G357" s="24"/>
      <c r="H357" s="36"/>
    </row>
    <row r="358" spans="1:8" ht="12.75" customHeight="1">
      <c r="A358" s="22">
        <v>42807</v>
      </c>
      <c r="B358" s="22"/>
      <c r="C358" s="26">
        <f>ROUND(14.1835,4)</f>
        <v>14.1835</v>
      </c>
      <c r="D358" s="26">
        <f>F358</f>
        <v>14.4755</v>
      </c>
      <c r="E358" s="26">
        <f>F358</f>
        <v>14.4755</v>
      </c>
      <c r="F358" s="26">
        <f>ROUND(14.4755,4)</f>
        <v>14.4755</v>
      </c>
      <c r="G358" s="24"/>
      <c r="H358" s="36"/>
    </row>
    <row r="359" spans="1:8" ht="12.75" customHeight="1">
      <c r="A359" s="22">
        <v>42905</v>
      </c>
      <c r="B359" s="22"/>
      <c r="C359" s="26">
        <f>ROUND(14.1835,4)</f>
        <v>14.1835</v>
      </c>
      <c r="D359" s="26">
        <f>F359</f>
        <v>14.7488</v>
      </c>
      <c r="E359" s="26">
        <f>F359</f>
        <v>14.7488</v>
      </c>
      <c r="F359" s="26">
        <f>ROUND(14.7488,4)</f>
        <v>14.7488</v>
      </c>
      <c r="G359" s="24"/>
      <c r="H359" s="36"/>
    </row>
    <row r="360" spans="1:8" ht="12.75" customHeight="1">
      <c r="A360" s="22">
        <v>42996</v>
      </c>
      <c r="B360" s="22"/>
      <c r="C360" s="26">
        <f>ROUND(14.1835,4)</f>
        <v>14.1835</v>
      </c>
      <c r="D360" s="26">
        <f>F360</f>
        <v>15.0033</v>
      </c>
      <c r="E360" s="26">
        <f>F360</f>
        <v>15.0033</v>
      </c>
      <c r="F360" s="26">
        <f>ROUND(15.0033,4)</f>
        <v>15.0033</v>
      </c>
      <c r="G360" s="24"/>
      <c r="H360" s="36"/>
    </row>
    <row r="361" spans="1:8" ht="12.75" customHeight="1">
      <c r="A361" s="22">
        <v>43087</v>
      </c>
      <c r="B361" s="22"/>
      <c r="C361" s="26">
        <f>ROUND(14.1835,4)</f>
        <v>14.1835</v>
      </c>
      <c r="D361" s="26">
        <f>F361</f>
        <v>15.2612</v>
      </c>
      <c r="E361" s="26">
        <f>F361</f>
        <v>15.2612</v>
      </c>
      <c r="F361" s="26">
        <f>ROUND(15.2612,4)</f>
        <v>15.2612</v>
      </c>
      <c r="G361" s="24"/>
      <c r="H361" s="36"/>
    </row>
    <row r="362" spans="1:8" ht="12.75" customHeight="1">
      <c r="A362" s="22">
        <v>43178</v>
      </c>
      <c r="B362" s="22"/>
      <c r="C362" s="26">
        <f>ROUND(14.1835,4)</f>
        <v>14.1835</v>
      </c>
      <c r="D362" s="26">
        <f>F362</f>
        <v>15.5217</v>
      </c>
      <c r="E362" s="26">
        <f>F362</f>
        <v>15.5217</v>
      </c>
      <c r="F362" s="26">
        <f>ROUND(15.5217,4)</f>
        <v>15.5217</v>
      </c>
      <c r="G362" s="24"/>
      <c r="H362" s="36"/>
    </row>
    <row r="363" spans="1:8" ht="12.75" customHeight="1">
      <c r="A363" s="22">
        <v>43269</v>
      </c>
      <c r="B363" s="22"/>
      <c r="C363" s="26">
        <f>ROUND(14.1835,4)</f>
        <v>14.1835</v>
      </c>
      <c r="D363" s="26">
        <f>F363</f>
        <v>15.7821</v>
      </c>
      <c r="E363" s="26">
        <f>F363</f>
        <v>15.7821</v>
      </c>
      <c r="F363" s="26">
        <f>ROUND(15.7821,4)</f>
        <v>15.7821</v>
      </c>
      <c r="G363" s="24"/>
      <c r="H363" s="36"/>
    </row>
    <row r="364" spans="1:8" ht="12.75" customHeight="1">
      <c r="A364" s="22">
        <v>43360</v>
      </c>
      <c r="B364" s="22"/>
      <c r="C364" s="26">
        <f>ROUND(14.1835,4)</f>
        <v>14.1835</v>
      </c>
      <c r="D364" s="26">
        <f>F364</f>
        <v>16.0426</v>
      </c>
      <c r="E364" s="26">
        <f>F364</f>
        <v>16.0426</v>
      </c>
      <c r="F364" s="26">
        <f>ROUND(16.0426,4)</f>
        <v>16.0426</v>
      </c>
      <c r="G364" s="24"/>
      <c r="H364" s="36"/>
    </row>
    <row r="365" spans="1:8" ht="12.75" customHeight="1">
      <c r="A365" s="22">
        <v>43448</v>
      </c>
      <c r="B365" s="22"/>
      <c r="C365" s="26">
        <f>ROUND(14.1835,4)</f>
        <v>14.1835</v>
      </c>
      <c r="D365" s="26">
        <f>F365</f>
        <v>16.3019</v>
      </c>
      <c r="E365" s="26">
        <f>F365</f>
        <v>16.3019</v>
      </c>
      <c r="F365" s="26">
        <f>ROUND(16.3019,4)</f>
        <v>16.3019</v>
      </c>
      <c r="G365" s="24"/>
      <c r="H365" s="36"/>
    </row>
    <row r="366" spans="1:8" ht="12.75" customHeight="1">
      <c r="A366" s="22">
        <v>43542</v>
      </c>
      <c r="B366" s="22"/>
      <c r="C366" s="26">
        <f>ROUND(14.1835,4)</f>
        <v>14.1835</v>
      </c>
      <c r="D366" s="26">
        <f>F366</f>
        <v>16.6178</v>
      </c>
      <c r="E366" s="26">
        <f>F366</f>
        <v>16.6178</v>
      </c>
      <c r="F366" s="26">
        <f>ROUND(16.6178,4)</f>
        <v>16.6178</v>
      </c>
      <c r="G366" s="24"/>
      <c r="H366" s="36"/>
    </row>
    <row r="367" spans="1:8" ht="12.75" customHeight="1">
      <c r="A367" s="22">
        <v>43630</v>
      </c>
      <c r="B367" s="22"/>
      <c r="C367" s="26">
        <f>ROUND(14.1835,4)</f>
        <v>14.1835</v>
      </c>
      <c r="D367" s="26">
        <f>F367</f>
        <v>16.9135</v>
      </c>
      <c r="E367" s="26">
        <f>F367</f>
        <v>16.9135</v>
      </c>
      <c r="F367" s="26">
        <f>ROUND(16.9135,4)</f>
        <v>16.9135</v>
      </c>
      <c r="G367" s="24"/>
      <c r="H367" s="36"/>
    </row>
    <row r="368" spans="1:8" ht="12.75" customHeight="1">
      <c r="A368" s="22">
        <v>43724</v>
      </c>
      <c r="B368" s="22"/>
      <c r="C368" s="26">
        <f>ROUND(14.1835,4)</f>
        <v>14.1835</v>
      </c>
      <c r="D368" s="26">
        <f>F368</f>
        <v>17.2293</v>
      </c>
      <c r="E368" s="26">
        <f>F368</f>
        <v>17.2293</v>
      </c>
      <c r="F368" s="26">
        <f>ROUND(17.2293,4)</f>
        <v>17.2293</v>
      </c>
      <c r="G368" s="24"/>
      <c r="H368" s="36"/>
    </row>
    <row r="369" spans="1:8" ht="12.75" customHeight="1">
      <c r="A369" s="22">
        <v>43812</v>
      </c>
      <c r="B369" s="22"/>
      <c r="C369" s="26">
        <f>ROUND(14.1835,4)</f>
        <v>14.1835</v>
      </c>
      <c r="D369" s="26">
        <f>F369</f>
        <v>17.525</v>
      </c>
      <c r="E369" s="26">
        <f>F369</f>
        <v>17.525</v>
      </c>
      <c r="F369" s="26">
        <f>ROUND(17.525,4)</f>
        <v>17.525</v>
      </c>
      <c r="G369" s="24"/>
      <c r="H369" s="36"/>
    </row>
    <row r="370" spans="1:8" ht="12.75" customHeight="1">
      <c r="A370" s="22" t="s">
        <v>83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42723</v>
      </c>
      <c r="B371" s="22"/>
      <c r="C371" s="26">
        <f>ROUND(1.43659475336777,4)</f>
        <v>1.4366</v>
      </c>
      <c r="D371" s="26">
        <f>F371</f>
        <v>1.4271</v>
      </c>
      <c r="E371" s="26">
        <f>F371</f>
        <v>1.4271</v>
      </c>
      <c r="F371" s="26">
        <f>ROUND(1.4271,4)</f>
        <v>1.4271</v>
      </c>
      <c r="G371" s="24"/>
      <c r="H371" s="36"/>
    </row>
    <row r="372" spans="1:8" ht="12.75" customHeight="1">
      <c r="A372" s="22">
        <v>42807</v>
      </c>
      <c r="B372" s="22"/>
      <c r="C372" s="26">
        <f>ROUND(1.43659475336777,4)</f>
        <v>1.4366</v>
      </c>
      <c r="D372" s="26">
        <f>F372</f>
        <v>1.3818</v>
      </c>
      <c r="E372" s="26">
        <f>F372</f>
        <v>1.3818</v>
      </c>
      <c r="F372" s="26">
        <f>ROUND(1.3818,4)</f>
        <v>1.3818</v>
      </c>
      <c r="G372" s="24"/>
      <c r="H372" s="36"/>
    </row>
    <row r="373" spans="1:8" ht="12.75" customHeight="1">
      <c r="A373" s="22">
        <v>42905</v>
      </c>
      <c r="B373" s="22"/>
      <c r="C373" s="26">
        <f>ROUND(1.43659475336777,4)</f>
        <v>1.4366</v>
      </c>
      <c r="D373" s="26">
        <f>F373</f>
        <v>1.3259</v>
      </c>
      <c r="E373" s="26">
        <f>F373</f>
        <v>1.3259</v>
      </c>
      <c r="F373" s="26">
        <f>ROUND(1.3259,4)</f>
        <v>1.3259</v>
      </c>
      <c r="G373" s="24"/>
      <c r="H373" s="36"/>
    </row>
    <row r="374" spans="1:8" ht="12.75" customHeight="1">
      <c r="A374" s="22">
        <v>42996</v>
      </c>
      <c r="B374" s="22"/>
      <c r="C374" s="26">
        <f>ROUND(1.43659475336777,4)</f>
        <v>1.4366</v>
      </c>
      <c r="D374" s="26">
        <f>F374</f>
        <v>1.2743</v>
      </c>
      <c r="E374" s="26">
        <f>F374</f>
        <v>1.2743</v>
      </c>
      <c r="F374" s="26">
        <f>ROUND(1.2743,4)</f>
        <v>1.2743</v>
      </c>
      <c r="G374" s="24"/>
      <c r="H374" s="36"/>
    </row>
    <row r="375" spans="1:8" ht="12.75" customHeight="1">
      <c r="A375" s="22" t="s">
        <v>84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42768</v>
      </c>
      <c r="B376" s="22"/>
      <c r="C376" s="27">
        <f>ROUND(569.64,3)</f>
        <v>569.64</v>
      </c>
      <c r="D376" s="27">
        <f>F376</f>
        <v>577.777</v>
      </c>
      <c r="E376" s="27">
        <f>F376</f>
        <v>577.777</v>
      </c>
      <c r="F376" s="27">
        <f>ROUND(577.777,3)</f>
        <v>577.777</v>
      </c>
      <c r="G376" s="24"/>
      <c r="H376" s="36"/>
    </row>
    <row r="377" spans="1:8" ht="12.75" customHeight="1">
      <c r="A377" s="22">
        <v>42859</v>
      </c>
      <c r="B377" s="22"/>
      <c r="C377" s="27">
        <f>ROUND(569.64,3)</f>
        <v>569.64</v>
      </c>
      <c r="D377" s="27">
        <f>F377</f>
        <v>589.023</v>
      </c>
      <c r="E377" s="27">
        <f>F377</f>
        <v>589.023</v>
      </c>
      <c r="F377" s="27">
        <f>ROUND(589.023,3)</f>
        <v>589.023</v>
      </c>
      <c r="G377" s="24"/>
      <c r="H377" s="36"/>
    </row>
    <row r="378" spans="1:8" ht="12.75" customHeight="1">
      <c r="A378" s="22">
        <v>42950</v>
      </c>
      <c r="B378" s="22"/>
      <c r="C378" s="27">
        <f>ROUND(569.64,3)</f>
        <v>569.64</v>
      </c>
      <c r="D378" s="27">
        <f>F378</f>
        <v>600.857</v>
      </c>
      <c r="E378" s="27">
        <f>F378</f>
        <v>600.857</v>
      </c>
      <c r="F378" s="27">
        <f>ROUND(600.857,3)</f>
        <v>600.857</v>
      </c>
      <c r="G378" s="24"/>
      <c r="H378" s="36"/>
    </row>
    <row r="379" spans="1:8" ht="12.75" customHeight="1">
      <c r="A379" s="22">
        <v>43041</v>
      </c>
      <c r="B379" s="22"/>
      <c r="C379" s="27">
        <f>ROUND(569.64,3)</f>
        <v>569.64</v>
      </c>
      <c r="D379" s="27">
        <f>F379</f>
        <v>613.527</v>
      </c>
      <c r="E379" s="27">
        <f>F379</f>
        <v>613.527</v>
      </c>
      <c r="F379" s="27">
        <f>ROUND(613.527,3)</f>
        <v>613.527</v>
      </c>
      <c r="G379" s="24"/>
      <c r="H379" s="36"/>
    </row>
    <row r="380" spans="1:8" ht="12.75" customHeight="1">
      <c r="A380" s="22" t="s">
        <v>85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42768</v>
      </c>
      <c r="B381" s="22"/>
      <c r="C381" s="27">
        <f>ROUND(501.349,3)</f>
        <v>501.349</v>
      </c>
      <c r="D381" s="27">
        <f>F381</f>
        <v>508.511</v>
      </c>
      <c r="E381" s="27">
        <f>F381</f>
        <v>508.511</v>
      </c>
      <c r="F381" s="27">
        <f>ROUND(508.511,3)</f>
        <v>508.511</v>
      </c>
      <c r="G381" s="24"/>
      <c r="H381" s="36"/>
    </row>
    <row r="382" spans="1:8" ht="12.75" customHeight="1">
      <c r="A382" s="22">
        <v>42859</v>
      </c>
      <c r="B382" s="22"/>
      <c r="C382" s="27">
        <f>ROUND(501.349,3)</f>
        <v>501.349</v>
      </c>
      <c r="D382" s="27">
        <f>F382</f>
        <v>518.409</v>
      </c>
      <c r="E382" s="27">
        <f>F382</f>
        <v>518.409</v>
      </c>
      <c r="F382" s="27">
        <f>ROUND(518.409,3)</f>
        <v>518.409</v>
      </c>
      <c r="G382" s="24"/>
      <c r="H382" s="36"/>
    </row>
    <row r="383" spans="1:8" ht="12.75" customHeight="1">
      <c r="A383" s="22">
        <v>42950</v>
      </c>
      <c r="B383" s="22"/>
      <c r="C383" s="27">
        <f>ROUND(501.349,3)</f>
        <v>501.349</v>
      </c>
      <c r="D383" s="27">
        <f>F383</f>
        <v>528.823</v>
      </c>
      <c r="E383" s="27">
        <f>F383</f>
        <v>528.823</v>
      </c>
      <c r="F383" s="27">
        <f>ROUND(528.823,3)</f>
        <v>528.823</v>
      </c>
      <c r="G383" s="24"/>
      <c r="H383" s="36"/>
    </row>
    <row r="384" spans="1:8" ht="12.75" customHeight="1">
      <c r="A384" s="22">
        <v>43041</v>
      </c>
      <c r="B384" s="22"/>
      <c r="C384" s="27">
        <f>ROUND(501.349,3)</f>
        <v>501.349</v>
      </c>
      <c r="D384" s="27">
        <f>F384</f>
        <v>539.975</v>
      </c>
      <c r="E384" s="27">
        <f>F384</f>
        <v>539.975</v>
      </c>
      <c r="F384" s="27">
        <f>ROUND(539.975,3)</f>
        <v>539.975</v>
      </c>
      <c r="G384" s="24"/>
      <c r="H384" s="36"/>
    </row>
    <row r="385" spans="1:8" ht="12.75" customHeight="1">
      <c r="A385" s="22" t="s">
        <v>86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42768</v>
      </c>
      <c r="B386" s="22"/>
      <c r="C386" s="27">
        <f>ROUND(576.971,3)</f>
        <v>576.971</v>
      </c>
      <c r="D386" s="27">
        <f>F386</f>
        <v>585.213</v>
      </c>
      <c r="E386" s="27">
        <f>F386</f>
        <v>585.213</v>
      </c>
      <c r="F386" s="27">
        <f>ROUND(585.213,3)</f>
        <v>585.213</v>
      </c>
      <c r="G386" s="24"/>
      <c r="H386" s="36"/>
    </row>
    <row r="387" spans="1:8" ht="12.75" customHeight="1">
      <c r="A387" s="22">
        <v>42859</v>
      </c>
      <c r="B387" s="22"/>
      <c r="C387" s="27">
        <f>ROUND(576.971,3)</f>
        <v>576.971</v>
      </c>
      <c r="D387" s="27">
        <f>F387</f>
        <v>596.604</v>
      </c>
      <c r="E387" s="27">
        <f>F387</f>
        <v>596.604</v>
      </c>
      <c r="F387" s="27">
        <f>ROUND(596.604,3)</f>
        <v>596.604</v>
      </c>
      <c r="G387" s="24"/>
      <c r="H387" s="36"/>
    </row>
    <row r="388" spans="1:8" ht="12.75" customHeight="1">
      <c r="A388" s="22">
        <v>42950</v>
      </c>
      <c r="B388" s="22"/>
      <c r="C388" s="27">
        <f>ROUND(576.971,3)</f>
        <v>576.971</v>
      </c>
      <c r="D388" s="27">
        <f>F388</f>
        <v>608.589</v>
      </c>
      <c r="E388" s="27">
        <f>F388</f>
        <v>608.589</v>
      </c>
      <c r="F388" s="27">
        <f>ROUND(608.589,3)</f>
        <v>608.589</v>
      </c>
      <c r="G388" s="24"/>
      <c r="H388" s="36"/>
    </row>
    <row r="389" spans="1:8" ht="12.75" customHeight="1">
      <c r="A389" s="22">
        <v>43041</v>
      </c>
      <c r="B389" s="22"/>
      <c r="C389" s="27">
        <f>ROUND(576.971,3)</f>
        <v>576.971</v>
      </c>
      <c r="D389" s="27">
        <f>F389</f>
        <v>621.423</v>
      </c>
      <c r="E389" s="27">
        <f>F389</f>
        <v>621.423</v>
      </c>
      <c r="F389" s="27">
        <f>ROUND(621.423,3)</f>
        <v>621.423</v>
      </c>
      <c r="G389" s="24"/>
      <c r="H389" s="36"/>
    </row>
    <row r="390" spans="1:8" ht="12.75" customHeight="1">
      <c r="A390" s="22" t="s">
        <v>87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42768</v>
      </c>
      <c r="B391" s="22"/>
      <c r="C391" s="27">
        <f>ROUND(522.967,3)</f>
        <v>522.967</v>
      </c>
      <c r="D391" s="27">
        <f>F391</f>
        <v>530.438</v>
      </c>
      <c r="E391" s="27">
        <f>F391</f>
        <v>530.438</v>
      </c>
      <c r="F391" s="27">
        <f>ROUND(530.438,3)</f>
        <v>530.438</v>
      </c>
      <c r="G391" s="24"/>
      <c r="H391" s="36"/>
    </row>
    <row r="392" spans="1:8" ht="12.75" customHeight="1">
      <c r="A392" s="22">
        <v>42859</v>
      </c>
      <c r="B392" s="22"/>
      <c r="C392" s="27">
        <f>ROUND(522.967,3)</f>
        <v>522.967</v>
      </c>
      <c r="D392" s="27">
        <f>F392</f>
        <v>540.762</v>
      </c>
      <c r="E392" s="27">
        <f>F392</f>
        <v>540.762</v>
      </c>
      <c r="F392" s="27">
        <f>ROUND(540.762,3)</f>
        <v>540.762</v>
      </c>
      <c r="G392" s="24"/>
      <c r="H392" s="36"/>
    </row>
    <row r="393" spans="1:8" ht="12.75" customHeight="1">
      <c r="A393" s="22">
        <v>42950</v>
      </c>
      <c r="B393" s="22"/>
      <c r="C393" s="27">
        <f>ROUND(522.967,3)</f>
        <v>522.967</v>
      </c>
      <c r="D393" s="27">
        <f>F393</f>
        <v>551.626</v>
      </c>
      <c r="E393" s="27">
        <f>F393</f>
        <v>551.626</v>
      </c>
      <c r="F393" s="27">
        <f>ROUND(551.626,3)</f>
        <v>551.626</v>
      </c>
      <c r="G393" s="24"/>
      <c r="H393" s="36"/>
    </row>
    <row r="394" spans="1:8" ht="12.75" customHeight="1">
      <c r="A394" s="22">
        <v>43041</v>
      </c>
      <c r="B394" s="22"/>
      <c r="C394" s="27">
        <f>ROUND(522.967,3)</f>
        <v>522.967</v>
      </c>
      <c r="D394" s="27">
        <f>F394</f>
        <v>563.258</v>
      </c>
      <c r="E394" s="27">
        <f>F394</f>
        <v>563.258</v>
      </c>
      <c r="F394" s="27">
        <f>ROUND(563.258,3)</f>
        <v>563.258</v>
      </c>
      <c r="G394" s="24"/>
      <c r="H394" s="36"/>
    </row>
    <row r="395" spans="1:8" ht="12.75" customHeight="1">
      <c r="A395" s="22" t="s">
        <v>88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42768</v>
      </c>
      <c r="B396" s="22"/>
      <c r="C396" s="27">
        <f>ROUND(247.106224715533,3)</f>
        <v>247.106</v>
      </c>
      <c r="D396" s="27">
        <f>F396</f>
        <v>250.648</v>
      </c>
      <c r="E396" s="27">
        <f>F396</f>
        <v>250.648</v>
      </c>
      <c r="F396" s="27">
        <f>ROUND(250.648,3)</f>
        <v>250.648</v>
      </c>
      <c r="G396" s="24"/>
      <c r="H396" s="36"/>
    </row>
    <row r="397" spans="1:8" ht="12.75" customHeight="1">
      <c r="A397" s="22">
        <v>42859</v>
      </c>
      <c r="B397" s="22"/>
      <c r="C397" s="27">
        <f>ROUND(247.106224715533,3)</f>
        <v>247.106</v>
      </c>
      <c r="D397" s="27">
        <f>F397</f>
        <v>255.542</v>
      </c>
      <c r="E397" s="27">
        <f>F397</f>
        <v>255.542</v>
      </c>
      <c r="F397" s="27">
        <f>ROUND(255.542,3)</f>
        <v>255.542</v>
      </c>
      <c r="G397" s="24"/>
      <c r="H397" s="36"/>
    </row>
    <row r="398" spans="1:8" ht="12.75" customHeight="1">
      <c r="A398" s="22">
        <v>42950</v>
      </c>
      <c r="B398" s="22"/>
      <c r="C398" s="27">
        <f>ROUND(247.106224715533,3)</f>
        <v>247.106</v>
      </c>
      <c r="D398" s="27">
        <f>F398</f>
        <v>260.69</v>
      </c>
      <c r="E398" s="27">
        <f>F398</f>
        <v>260.69</v>
      </c>
      <c r="F398" s="27">
        <f>ROUND(260.69,3)</f>
        <v>260.69</v>
      </c>
      <c r="G398" s="24"/>
      <c r="H398" s="36"/>
    </row>
    <row r="399" spans="1:8" ht="12.75" customHeight="1">
      <c r="A399" s="22">
        <v>43041</v>
      </c>
      <c r="B399" s="22"/>
      <c r="C399" s="27">
        <f>ROUND(247.106224715533,3)</f>
        <v>247.106</v>
      </c>
      <c r="D399" s="27">
        <f>F399</f>
        <v>266.202</v>
      </c>
      <c r="E399" s="27">
        <f>F399</f>
        <v>266.202</v>
      </c>
      <c r="F399" s="27">
        <f>ROUND(266.202,3)</f>
        <v>266.202</v>
      </c>
      <c r="G399" s="24"/>
      <c r="H399" s="36"/>
    </row>
    <row r="400" spans="1:8" ht="12.75" customHeight="1">
      <c r="A400" s="22" t="s">
        <v>89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42768</v>
      </c>
      <c r="B401" s="22"/>
      <c r="C401" s="27">
        <f>ROUND(670.092357557056,3)</f>
        <v>670.092</v>
      </c>
      <c r="D401" s="27">
        <f>F401</f>
        <v>679.661</v>
      </c>
      <c r="E401" s="27">
        <f>F401</f>
        <v>679.661</v>
      </c>
      <c r="F401" s="27">
        <f>ROUND(679.661,3)</f>
        <v>679.661</v>
      </c>
      <c r="G401" s="24"/>
      <c r="H401" s="36"/>
    </row>
    <row r="402" spans="1:8" ht="12.75" customHeight="1">
      <c r="A402" s="22">
        <v>42859</v>
      </c>
      <c r="B402" s="22"/>
      <c r="C402" s="27">
        <f>ROUND(670.092357557056,3)</f>
        <v>670.092</v>
      </c>
      <c r="D402" s="27">
        <f>F402</f>
        <v>692.866</v>
      </c>
      <c r="E402" s="27">
        <f>F402</f>
        <v>692.866</v>
      </c>
      <c r="F402" s="27">
        <f>ROUND(692.866,3)</f>
        <v>692.866</v>
      </c>
      <c r="G402" s="24"/>
      <c r="H402" s="36"/>
    </row>
    <row r="403" spans="1:8" ht="12.75" customHeight="1">
      <c r="A403" s="22">
        <v>42950</v>
      </c>
      <c r="B403" s="22"/>
      <c r="C403" s="27">
        <f>ROUND(670.092357557056,3)</f>
        <v>670.092</v>
      </c>
      <c r="D403" s="27">
        <f>F403</f>
        <v>706.505</v>
      </c>
      <c r="E403" s="27">
        <f>F403</f>
        <v>706.505</v>
      </c>
      <c r="F403" s="27">
        <f>ROUND(706.505,3)</f>
        <v>706.505</v>
      </c>
      <c r="G403" s="24"/>
      <c r="H403" s="36"/>
    </row>
    <row r="404" spans="1:8" ht="12.75" customHeight="1">
      <c r="A404" s="22">
        <v>43041</v>
      </c>
      <c r="B404" s="22"/>
      <c r="C404" s="27">
        <f>ROUND(670.092357557056,3)</f>
        <v>670.092</v>
      </c>
      <c r="D404" s="27">
        <f>F404</f>
        <v>720.326</v>
      </c>
      <c r="E404" s="27">
        <f>F404</f>
        <v>720.326</v>
      </c>
      <c r="F404" s="27">
        <f>ROUND(720.326,3)</f>
        <v>720.326</v>
      </c>
      <c r="G404" s="24"/>
      <c r="H404" s="36"/>
    </row>
    <row r="405" spans="1:8" ht="12.75" customHeight="1">
      <c r="A405" s="22" t="s">
        <v>90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42723</v>
      </c>
      <c r="B406" s="22"/>
      <c r="C406" s="24">
        <f>ROUND(23715.45,2)</f>
        <v>23715.45</v>
      </c>
      <c r="D406" s="24">
        <f>F406</f>
        <v>23777.23</v>
      </c>
      <c r="E406" s="24">
        <f>F406</f>
        <v>23777.23</v>
      </c>
      <c r="F406" s="24">
        <f>ROUND(23777.23,2)</f>
        <v>23777.23</v>
      </c>
      <c r="G406" s="24"/>
      <c r="H406" s="36"/>
    </row>
    <row r="407" spans="1:8" ht="12.75" customHeight="1">
      <c r="A407" s="22">
        <v>42807</v>
      </c>
      <c r="B407" s="22"/>
      <c r="C407" s="24">
        <f>ROUND(23715.45,2)</f>
        <v>23715.45</v>
      </c>
      <c r="D407" s="24">
        <f>F407</f>
        <v>24185.16</v>
      </c>
      <c r="E407" s="24">
        <f>F407</f>
        <v>24185.16</v>
      </c>
      <c r="F407" s="24">
        <f>ROUND(24185.16,2)</f>
        <v>24185.16</v>
      </c>
      <c r="G407" s="24"/>
      <c r="H407" s="36"/>
    </row>
    <row r="408" spans="1:8" ht="12.75" customHeight="1">
      <c r="A408" s="22">
        <v>42905</v>
      </c>
      <c r="B408" s="22"/>
      <c r="C408" s="24">
        <f>ROUND(23715.45,2)</f>
        <v>23715.45</v>
      </c>
      <c r="D408" s="24">
        <f>F408</f>
        <v>24664.71</v>
      </c>
      <c r="E408" s="24">
        <f>F408</f>
        <v>24664.71</v>
      </c>
      <c r="F408" s="24">
        <f>ROUND(24664.71,2)</f>
        <v>24664.71</v>
      </c>
      <c r="G408" s="24"/>
      <c r="H408" s="36"/>
    </row>
    <row r="409" spans="1:8" ht="12.75" customHeight="1">
      <c r="A409" s="22" t="s">
        <v>91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42725</v>
      </c>
      <c r="B410" s="22"/>
      <c r="C410" s="27">
        <f>ROUND(7.358,3)</f>
        <v>7.358</v>
      </c>
      <c r="D410" s="27">
        <f>ROUND(7.46,3)</f>
        <v>7.46</v>
      </c>
      <c r="E410" s="27">
        <f>ROUND(7.36,3)</f>
        <v>7.36</v>
      </c>
      <c r="F410" s="27">
        <f>ROUND(7.41,3)</f>
        <v>7.41</v>
      </c>
      <c r="G410" s="24"/>
      <c r="H410" s="36"/>
    </row>
    <row r="411" spans="1:8" ht="12.75" customHeight="1">
      <c r="A411" s="22">
        <v>42753</v>
      </c>
      <c r="B411" s="22"/>
      <c r="C411" s="27">
        <f>ROUND(7.358,3)</f>
        <v>7.358</v>
      </c>
      <c r="D411" s="27">
        <f>ROUND(7.47,3)</f>
        <v>7.47</v>
      </c>
      <c r="E411" s="27">
        <f>ROUND(7.37,3)</f>
        <v>7.37</v>
      </c>
      <c r="F411" s="27">
        <f>ROUND(7.42,3)</f>
        <v>7.42</v>
      </c>
      <c r="G411" s="24"/>
      <c r="H411" s="36"/>
    </row>
    <row r="412" spans="1:8" ht="12.75" customHeight="1">
      <c r="A412" s="22">
        <v>42781</v>
      </c>
      <c r="B412" s="22"/>
      <c r="C412" s="27">
        <f>ROUND(7.358,3)</f>
        <v>7.358</v>
      </c>
      <c r="D412" s="27">
        <f>ROUND(7.5,3)</f>
        <v>7.5</v>
      </c>
      <c r="E412" s="27">
        <f>ROUND(7.4,3)</f>
        <v>7.4</v>
      </c>
      <c r="F412" s="27">
        <f>ROUND(7.45,3)</f>
        <v>7.45</v>
      </c>
      <c r="G412" s="24"/>
      <c r="H412" s="36"/>
    </row>
    <row r="413" spans="1:8" ht="12.75" customHeight="1">
      <c r="A413" s="22">
        <v>42809</v>
      </c>
      <c r="B413" s="22"/>
      <c r="C413" s="27">
        <f>ROUND(7.358,3)</f>
        <v>7.358</v>
      </c>
      <c r="D413" s="27">
        <f>ROUND(7.51,3)</f>
        <v>7.51</v>
      </c>
      <c r="E413" s="27">
        <f>ROUND(7.41,3)</f>
        <v>7.41</v>
      </c>
      <c r="F413" s="27">
        <f>ROUND(7.46,3)</f>
        <v>7.46</v>
      </c>
      <c r="G413" s="24"/>
      <c r="H413" s="36"/>
    </row>
    <row r="414" spans="1:8" ht="12.75" customHeight="1">
      <c r="A414" s="22">
        <v>42844</v>
      </c>
      <c r="B414" s="22"/>
      <c r="C414" s="27">
        <f>ROUND(7.358,3)</f>
        <v>7.358</v>
      </c>
      <c r="D414" s="27">
        <f>ROUND(7.6,3)</f>
        <v>7.6</v>
      </c>
      <c r="E414" s="27">
        <f>ROUND(7.5,3)</f>
        <v>7.5</v>
      </c>
      <c r="F414" s="27">
        <f>ROUND(7.42,3)</f>
        <v>7.42</v>
      </c>
      <c r="G414" s="24"/>
      <c r="H414" s="36"/>
    </row>
    <row r="415" spans="1:8" ht="12.75" customHeight="1">
      <c r="A415" s="22">
        <v>42872</v>
      </c>
      <c r="B415" s="22"/>
      <c r="C415" s="27">
        <f>ROUND(7.358,3)</f>
        <v>7.358</v>
      </c>
      <c r="D415" s="27">
        <f>ROUND(7.6,3)</f>
        <v>7.6</v>
      </c>
      <c r="E415" s="27">
        <f>ROUND(7.5,3)</f>
        <v>7.5</v>
      </c>
      <c r="F415" s="27">
        <f>ROUND(7.42,3)</f>
        <v>7.42</v>
      </c>
      <c r="G415" s="24"/>
      <c r="H415" s="36"/>
    </row>
    <row r="416" spans="1:8" ht="12.75" customHeight="1">
      <c r="A416" s="22">
        <v>42907</v>
      </c>
      <c r="B416" s="22"/>
      <c r="C416" s="27">
        <f>ROUND(7.358,3)</f>
        <v>7.358</v>
      </c>
      <c r="D416" s="27">
        <f>ROUND(7.66,3)</f>
        <v>7.66</v>
      </c>
      <c r="E416" s="27">
        <f>ROUND(7.56,3)</f>
        <v>7.56</v>
      </c>
      <c r="F416" s="27">
        <f>ROUND(7.61,3)</f>
        <v>7.61</v>
      </c>
      <c r="G416" s="24"/>
      <c r="H416" s="36"/>
    </row>
    <row r="417" spans="1:8" ht="12.75" customHeight="1">
      <c r="A417" s="22">
        <v>42998</v>
      </c>
      <c r="B417" s="22"/>
      <c r="C417" s="27">
        <f>ROUND(7.358,3)</f>
        <v>7.358</v>
      </c>
      <c r="D417" s="27">
        <f>ROUND(7.72,3)</f>
        <v>7.72</v>
      </c>
      <c r="E417" s="27">
        <f>ROUND(7.62,3)</f>
        <v>7.62</v>
      </c>
      <c r="F417" s="27">
        <f>ROUND(7.67,3)</f>
        <v>7.67</v>
      </c>
      <c r="G417" s="24"/>
      <c r="H417" s="36"/>
    </row>
    <row r="418" spans="1:8" ht="12.75" customHeight="1">
      <c r="A418" s="22">
        <v>43089</v>
      </c>
      <c r="B418" s="22"/>
      <c r="C418" s="27">
        <f>ROUND(7.358,3)</f>
        <v>7.358</v>
      </c>
      <c r="D418" s="27">
        <f>ROUND(7.78,3)</f>
        <v>7.78</v>
      </c>
      <c r="E418" s="27">
        <f>ROUND(7.68,3)</f>
        <v>7.68</v>
      </c>
      <c r="F418" s="27">
        <f>ROUND(7.73,3)</f>
        <v>7.73</v>
      </c>
      <c r="G418" s="24"/>
      <c r="H418" s="36"/>
    </row>
    <row r="419" spans="1:8" ht="12.75" customHeight="1">
      <c r="A419" s="22">
        <v>43179</v>
      </c>
      <c r="B419" s="22"/>
      <c r="C419" s="27">
        <f>ROUND(7.358,3)</f>
        <v>7.358</v>
      </c>
      <c r="D419" s="27">
        <f>ROUND(7.82,3)</f>
        <v>7.82</v>
      </c>
      <c r="E419" s="27">
        <f>ROUND(7.72,3)</f>
        <v>7.72</v>
      </c>
      <c r="F419" s="27">
        <f>ROUND(7.77,3)</f>
        <v>7.77</v>
      </c>
      <c r="G419" s="24"/>
      <c r="H419" s="36"/>
    </row>
    <row r="420" spans="1:8" ht="12.75" customHeight="1">
      <c r="A420" s="22">
        <v>43269</v>
      </c>
      <c r="B420" s="22"/>
      <c r="C420" s="27">
        <f>ROUND(7.358,3)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43271</v>
      </c>
      <c r="B421" s="22"/>
      <c r="C421" s="27">
        <f>ROUND(7.358,3)</f>
        <v>7.358</v>
      </c>
      <c r="D421" s="27">
        <f>ROUND(7.9,3)</f>
        <v>7.9</v>
      </c>
      <c r="E421" s="27">
        <f>ROUND(7.8,3)</f>
        <v>7.8</v>
      </c>
      <c r="F421" s="27">
        <f>ROUND(7.85,3)</f>
        <v>7.85</v>
      </c>
      <c r="G421" s="24"/>
      <c r="H421" s="36"/>
    </row>
    <row r="422" spans="1:8" ht="12.75" customHeight="1">
      <c r="A422" s="22">
        <v>43362</v>
      </c>
      <c r="B422" s="22"/>
      <c r="C422" s="27">
        <f>ROUND(7.358,3)</f>
        <v>7.358</v>
      </c>
      <c r="D422" s="27">
        <f>ROUND(7.93,3)</f>
        <v>7.93</v>
      </c>
      <c r="E422" s="27">
        <f>ROUND(7.83,3)</f>
        <v>7.83</v>
      </c>
      <c r="F422" s="27">
        <f>ROUND(7.88,3)</f>
        <v>7.88</v>
      </c>
      <c r="G422" s="24"/>
      <c r="H422" s="36"/>
    </row>
    <row r="423" spans="1:8" ht="12.75" customHeight="1">
      <c r="A423" s="22" t="s">
        <v>92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42768</v>
      </c>
      <c r="B424" s="22"/>
      <c r="C424" s="27">
        <f>ROUND(520.869,3)</f>
        <v>520.869</v>
      </c>
      <c r="D424" s="27">
        <f>F424</f>
        <v>528.31</v>
      </c>
      <c r="E424" s="27">
        <f>F424</f>
        <v>528.31</v>
      </c>
      <c r="F424" s="27">
        <f>ROUND(528.31,3)</f>
        <v>528.31</v>
      </c>
      <c r="G424" s="24"/>
      <c r="H424" s="36"/>
    </row>
    <row r="425" spans="1:8" ht="12.75" customHeight="1">
      <c r="A425" s="22">
        <v>42859</v>
      </c>
      <c r="B425" s="22"/>
      <c r="C425" s="27">
        <f>ROUND(520.869,3)</f>
        <v>520.869</v>
      </c>
      <c r="D425" s="27">
        <f>F425</f>
        <v>538.593</v>
      </c>
      <c r="E425" s="27">
        <f>F425</f>
        <v>538.593</v>
      </c>
      <c r="F425" s="27">
        <f>ROUND(538.593,3)</f>
        <v>538.593</v>
      </c>
      <c r="G425" s="24"/>
      <c r="H425" s="36"/>
    </row>
    <row r="426" spans="1:8" ht="12.75" customHeight="1">
      <c r="A426" s="22">
        <v>42950</v>
      </c>
      <c r="B426" s="22"/>
      <c r="C426" s="27">
        <f>ROUND(520.869,3)</f>
        <v>520.869</v>
      </c>
      <c r="D426" s="27">
        <f>F426</f>
        <v>549.413</v>
      </c>
      <c r="E426" s="27">
        <f>F426</f>
        <v>549.413</v>
      </c>
      <c r="F426" s="27">
        <f>ROUND(549.413,3)</f>
        <v>549.413</v>
      </c>
      <c r="G426" s="24"/>
      <c r="H426" s="36"/>
    </row>
    <row r="427" spans="1:8" ht="12.75" customHeight="1">
      <c r="A427" s="22">
        <v>43041</v>
      </c>
      <c r="B427" s="22"/>
      <c r="C427" s="27">
        <f>ROUND(520.869,3)</f>
        <v>520.869</v>
      </c>
      <c r="D427" s="27">
        <f>F427</f>
        <v>560.999</v>
      </c>
      <c r="E427" s="27">
        <f>F427</f>
        <v>560.999</v>
      </c>
      <c r="F427" s="27">
        <f>ROUND(560.999,3)</f>
        <v>560.999</v>
      </c>
      <c r="G427" s="24"/>
      <c r="H427" s="36"/>
    </row>
    <row r="428" spans="1:8" ht="12.75" customHeight="1">
      <c r="A428" s="22" t="s">
        <v>93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42723</v>
      </c>
      <c r="B429" s="22"/>
      <c r="C429" s="25">
        <f>ROUND(100.042394445445,5)</f>
        <v>100.04239</v>
      </c>
      <c r="D429" s="25">
        <f>F429</f>
        <v>100.0687</v>
      </c>
      <c r="E429" s="25">
        <f>F429</f>
        <v>100.0687</v>
      </c>
      <c r="F429" s="25">
        <f>ROUND(100.068699233824,5)</f>
        <v>100.0687</v>
      </c>
      <c r="G429" s="24"/>
      <c r="H429" s="36"/>
    </row>
    <row r="430" spans="1:8" ht="12.75" customHeight="1">
      <c r="A430" s="22" t="s">
        <v>94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5">
        <f>ROUND(100.042394445445,5)</f>
        <v>100.04239</v>
      </c>
      <c r="D431" s="25">
        <f>F431</f>
        <v>100.00768</v>
      </c>
      <c r="E431" s="25">
        <f>F431</f>
        <v>100.00768</v>
      </c>
      <c r="F431" s="25">
        <f>ROUND(100.007680094806,5)</f>
        <v>100.00768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5">
        <f>ROUND(100.042394445445,5)</f>
        <v>100.04239</v>
      </c>
      <c r="D433" s="25">
        <f>F433</f>
        <v>99.64423</v>
      </c>
      <c r="E433" s="25">
        <f>F433</f>
        <v>99.64423</v>
      </c>
      <c r="F433" s="25">
        <f>ROUND(99.6442293780982,5)</f>
        <v>99.64423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5">
        <f>ROUND(100.042394445445,5)</f>
        <v>100.04239</v>
      </c>
      <c r="D435" s="25">
        <f>F435</f>
        <v>99.71716</v>
      </c>
      <c r="E435" s="25">
        <f>F435</f>
        <v>99.71716</v>
      </c>
      <c r="F435" s="25">
        <f>ROUND(99.7171639835157,5)</f>
        <v>99.71716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43090</v>
      </c>
      <c r="B437" s="22"/>
      <c r="C437" s="25">
        <f>ROUND(100.042394445445,5)</f>
        <v>100.04239</v>
      </c>
      <c r="D437" s="25">
        <f>F437</f>
        <v>100.04239</v>
      </c>
      <c r="E437" s="25">
        <f>F437</f>
        <v>100.04239</v>
      </c>
      <c r="F437" s="25">
        <f>ROUND(100.042394445445,5)</f>
        <v>100.04239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ROUND(99.8516654042037,5)</f>
        <v>99.85167</v>
      </c>
      <c r="D439" s="25">
        <f>F439</f>
        <v>100.06518</v>
      </c>
      <c r="E439" s="25">
        <f>F439</f>
        <v>100.06518</v>
      </c>
      <c r="F439" s="25">
        <f>ROUND(100.065183600254,5)</f>
        <v>100.06518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ROUND(99.8516654042037,5)</f>
        <v>99.85167</v>
      </c>
      <c r="D441" s="25">
        <f>F441</f>
        <v>99.41377</v>
      </c>
      <c r="E441" s="25">
        <f>F441</f>
        <v>99.41377</v>
      </c>
      <c r="F441" s="25">
        <f>ROUND(99.4137691159872,5)</f>
        <v>99.41377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ROUND(99.8516654042037,5)</f>
        <v>99.85167</v>
      </c>
      <c r="D443" s="25">
        <f>F443</f>
        <v>99.14515</v>
      </c>
      <c r="E443" s="25">
        <f>F443</f>
        <v>99.14515</v>
      </c>
      <c r="F443" s="25">
        <f>ROUND(99.1451513393374,5)</f>
        <v>99.14515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ROUND(99.8516654042037,5)</f>
        <v>99.85167</v>
      </c>
      <c r="D445" s="25">
        <f>F445</f>
        <v>99.28012</v>
      </c>
      <c r="E445" s="25">
        <f>F445</f>
        <v>99.28012</v>
      </c>
      <c r="F445" s="25">
        <f>ROUND(99.2801173153327,5)</f>
        <v>99.28012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ROUND(99.8516654042037,2)</f>
        <v>99.85</v>
      </c>
      <c r="D447" s="24">
        <f>F447</f>
        <v>99.85</v>
      </c>
      <c r="E447" s="24">
        <f>F447</f>
        <v>99.85</v>
      </c>
      <c r="F447" s="24">
        <f>ROUND(99.8516654042037,2)</f>
        <v>99.85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ROUND(100.565052461205,5)</f>
        <v>100.56505</v>
      </c>
      <c r="D449" s="25">
        <f>F449</f>
        <v>98.98774</v>
      </c>
      <c r="E449" s="25">
        <f>F449</f>
        <v>98.98774</v>
      </c>
      <c r="F449" s="25">
        <f>ROUND(98.9877361583985,5)</f>
        <v>98.98774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ROUND(100.565052461205,5)</f>
        <v>100.56505</v>
      </c>
      <c r="D451" s="25">
        <f>F451</f>
        <v>98.43381</v>
      </c>
      <c r="E451" s="25">
        <f>F451</f>
        <v>98.43381</v>
      </c>
      <c r="F451" s="25">
        <f>ROUND(98.4338123078584,5)</f>
        <v>98.43381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ROUND(100.565052461205,5)</f>
        <v>100.56505</v>
      </c>
      <c r="D453" s="25">
        <f>F453</f>
        <v>97.85259</v>
      </c>
      <c r="E453" s="25">
        <f>F453</f>
        <v>97.85259</v>
      </c>
      <c r="F453" s="25">
        <f>ROUND(97.852587023366,5)</f>
        <v>97.85259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ROUND(100.565052461205,5)</f>
        <v>100.56505</v>
      </c>
      <c r="D455" s="25">
        <f>F455</f>
        <v>98.2407</v>
      </c>
      <c r="E455" s="25">
        <f>F455</f>
        <v>98.2407</v>
      </c>
      <c r="F455" s="25">
        <f>ROUND(98.2407005353083,5)</f>
        <v>98.2407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44551</v>
      </c>
      <c r="B457" s="22"/>
      <c r="C457" s="25">
        <f>ROUND(100.565052461205,5)</f>
        <v>100.56505</v>
      </c>
      <c r="D457" s="25">
        <f>F457</f>
        <v>100.56505</v>
      </c>
      <c r="E457" s="25">
        <f>F457</f>
        <v>100.56505</v>
      </c>
      <c r="F457" s="25">
        <f>ROUND(100.565052461205,5)</f>
        <v>100.56505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ROUND(102.503112260762,5)</f>
        <v>102.50311</v>
      </c>
      <c r="D459" s="25">
        <f>F459</f>
        <v>100.61376</v>
      </c>
      <c r="E459" s="25">
        <f>F459</f>
        <v>100.61376</v>
      </c>
      <c r="F459" s="25">
        <f>ROUND(100.613758170658,5)</f>
        <v>100.61376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ROUND(102.503112260762,5)</f>
        <v>102.50311</v>
      </c>
      <c r="D461" s="25">
        <f>F461</f>
        <v>97.80745</v>
      </c>
      <c r="E461" s="25">
        <f>F461</f>
        <v>97.80745</v>
      </c>
      <c r="F461" s="25">
        <f>ROUND(97.8074525972082,5)</f>
        <v>97.80745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ROUND(102.503112260762,5)</f>
        <v>102.50311</v>
      </c>
      <c r="D463" s="25">
        <f>F463</f>
        <v>96.67719</v>
      </c>
      <c r="E463" s="25">
        <f>F463</f>
        <v>96.67719</v>
      </c>
      <c r="F463" s="25">
        <f>ROUND(96.6771928795776,5)</f>
        <v>96.67719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46286</v>
      </c>
      <c r="B465" s="22"/>
      <c r="C465" s="25">
        <f>ROUND(102.503112260762,5)</f>
        <v>102.50311</v>
      </c>
      <c r="D465" s="25">
        <f>F465</f>
        <v>98.82395</v>
      </c>
      <c r="E465" s="25">
        <f>F465</f>
        <v>98.82395</v>
      </c>
      <c r="F465" s="25">
        <f>ROUND(98.8239549399797,5)</f>
        <v>98.82395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46377</v>
      </c>
      <c r="B467" s="32"/>
      <c r="C467" s="33">
        <f>ROUND(102.503112260762,5)</f>
        <v>102.50311</v>
      </c>
      <c r="D467" s="33">
        <f>F467</f>
        <v>102.50311</v>
      </c>
      <c r="E467" s="33">
        <f>F467</f>
        <v>102.50311</v>
      </c>
      <c r="F467" s="33">
        <f>ROUND(102.503112260762,5)</f>
        <v>102.50311</v>
      </c>
      <c r="G467" s="34"/>
      <c r="H467" s="37"/>
    </row>
  </sheetData>
  <sheetProtection/>
  <mergeCells count="466">
    <mergeCell ref="A234:B234"/>
    <mergeCell ref="A463:B463"/>
    <mergeCell ref="A464:B464"/>
    <mergeCell ref="A465:B465"/>
    <mergeCell ref="A466:B466"/>
    <mergeCell ref="A467:B467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6:B336"/>
    <mergeCell ref="A337:B337"/>
    <mergeCell ref="A331:B331"/>
    <mergeCell ref="A332:B332"/>
    <mergeCell ref="A333:B333"/>
    <mergeCell ref="A334:B334"/>
    <mergeCell ref="A335:B335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2016-11-25T15:55:17Z</dcterms:modified>
  <cp:category/>
  <cp:version/>
  <cp:contentType/>
  <cp:contentStatus/>
</cp:coreProperties>
</file>