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'Jerry'!$A$1:$H$457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<sst xmlns="http://schemas.openxmlformats.org/spreadsheetml/2006/main" count="114" uniqueCount="114">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</sst>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zoomScaleSheetLayoutView="75" zoomScalePageLayoutView="0" workbookViewId="0" topLeftCell="A1">
      <selection activeCell="K10" sqref="K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42727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ROUND(2.1,5)</f>
        <v>2.1</v>
      </c>
      <c r="D6" s="26">
        <f>F6</f>
        <v>2.1</v>
      </c>
      <c r="E6" s="26">
        <f>F6</f>
        <v>2.1</v>
      </c>
      <c r="F6" s="26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ROUND(2.13,5)</f>
        <v>2.13</v>
      </c>
      <c r="D8" s="26">
        <f>F8</f>
        <v>2.13</v>
      </c>
      <c r="E8" s="26">
        <f>F8</f>
        <v>2.13</v>
      </c>
      <c r="F8" s="26">
        <f>ROUND(2.13,5)</f>
        <v>2.13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ROUND(2.14,5)</f>
        <v>2.14</v>
      </c>
      <c r="D10" s="26">
        <f>F10</f>
        <v>2.14</v>
      </c>
      <c r="E10" s="26">
        <f>F10</f>
        <v>2.14</v>
      </c>
      <c r="F10" s="26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ROUND(2.79,5)</f>
        <v>2.79</v>
      </c>
      <c r="D12" s="26">
        <f>F12</f>
        <v>2.79</v>
      </c>
      <c r="E12" s="26">
        <f>F12</f>
        <v>2.79</v>
      </c>
      <c r="F12" s="26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ROUND(10.565,5)</f>
        <v>10.565</v>
      </c>
      <c r="D14" s="26">
        <f>F14</f>
        <v>10.565</v>
      </c>
      <c r="E14" s="26">
        <f>F14</f>
        <v>10.565</v>
      </c>
      <c r="F14" s="26">
        <f>ROUND(10.565,5)</f>
        <v>10.565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ROUND(8.68,5)</f>
        <v>8.68</v>
      </c>
      <c r="D16" s="26">
        <f>F16</f>
        <v>8.68</v>
      </c>
      <c r="E16" s="26">
        <f>F16</f>
        <v>8.68</v>
      </c>
      <c r="F16" s="26">
        <f>ROUND(8.68,5)</f>
        <v>8.68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ROUND(8.965,3)</f>
        <v>8.965</v>
      </c>
      <c r="D18" s="27">
        <f>F18</f>
        <v>8.965</v>
      </c>
      <c r="E18" s="27">
        <f>F18</f>
        <v>8.965</v>
      </c>
      <c r="F18" s="27">
        <f>ROUND(8.965,3)</f>
        <v>8.965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ROUND(2.13,3)</f>
        <v>2.13</v>
      </c>
      <c r="D20" s="27">
        <f>F20</f>
        <v>2.13</v>
      </c>
      <c r="E20" s="27">
        <f>F20</f>
        <v>2.13</v>
      </c>
      <c r="F20" s="27">
        <f>ROUND(2.13,3)</f>
        <v>2.13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ROUND(7.76,3)</f>
        <v>7.76</v>
      </c>
      <c r="D24" s="27">
        <f>F24</f>
        <v>7.76</v>
      </c>
      <c r="E24" s="27">
        <f>F24</f>
        <v>7.76</v>
      </c>
      <c r="F24" s="27">
        <f>ROUND(7.76,3)</f>
        <v>7.76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ROUND(7.975,3)</f>
        <v>7.975</v>
      </c>
      <c r="D26" s="27">
        <f>F26</f>
        <v>7.975</v>
      </c>
      <c r="E26" s="27">
        <f>F26</f>
        <v>7.975</v>
      </c>
      <c r="F26" s="27">
        <f>ROUND(7.975,3)</f>
        <v>7.975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ROUND(8.185,3)</f>
        <v>8.185</v>
      </c>
      <c r="D28" s="27">
        <f>F28</f>
        <v>8.185</v>
      </c>
      <c r="E28" s="27">
        <f>F28</f>
        <v>8.185</v>
      </c>
      <c r="F28" s="27">
        <f>ROUND(8.185,3)</f>
        <v>8.185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ROUND(8.345,3)</f>
        <v>8.345</v>
      </c>
      <c r="D30" s="27">
        <f>F30</f>
        <v>8.345</v>
      </c>
      <c r="E30" s="27">
        <f>F30</f>
        <v>8.345</v>
      </c>
      <c r="F30" s="27">
        <f>ROUND(8.345,3)</f>
        <v>8.345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ROUND(9.57,3)</f>
        <v>9.57</v>
      </c>
      <c r="D32" s="27">
        <f>F32</f>
        <v>9.57</v>
      </c>
      <c r="E32" s="27">
        <f>F32</f>
        <v>9.57</v>
      </c>
      <c r="F32" s="27">
        <f>ROUND(9.57,3)</f>
        <v>9.57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ROUND(2.13,3)</f>
        <v>2.13</v>
      </c>
      <c r="D38" s="27">
        <f>F38</f>
        <v>2.13</v>
      </c>
      <c r="E38" s="27">
        <f>F38</f>
        <v>2.13</v>
      </c>
      <c r="F38" s="27">
        <f>ROUND(2.13,3)</f>
        <v>2.13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ROUND(9.4,3)</f>
        <v>9.4</v>
      </c>
      <c r="D40" s="27">
        <f>F40</f>
        <v>9.4</v>
      </c>
      <c r="E40" s="27">
        <f>F40</f>
        <v>9.4</v>
      </c>
      <c r="F40" s="27">
        <f>ROUND(9.4,3)</f>
        <v>9.4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ROUND(2.1,5)</f>
        <v>2.1</v>
      </c>
      <c r="D42" s="26">
        <f>F42</f>
        <v>127.10906</v>
      </c>
      <c r="E42" s="26">
        <f>F42</f>
        <v>127.10906</v>
      </c>
      <c r="F42" s="26">
        <f>ROUND(127.10906,5)</f>
        <v>127.10906</v>
      </c>
      <c r="G42" s="24"/>
      <c r="H42" s="36"/>
    </row>
    <row r="43" spans="1:8" ht="12.75" customHeight="1">
      <c r="A43" s="22">
        <v>42859</v>
      </c>
      <c r="B43" s="22"/>
      <c r="C43" s="26">
        <f>ROUND(2.1,5)</f>
        <v>2.1</v>
      </c>
      <c r="D43" s="26">
        <f>F43</f>
        <v>129.56955</v>
      </c>
      <c r="E43" s="26">
        <f>F43</f>
        <v>129.56955</v>
      </c>
      <c r="F43" s="26">
        <f>ROUND(129.56955,5)</f>
        <v>129.56955</v>
      </c>
      <c r="G43" s="24"/>
      <c r="H43" s="36"/>
    </row>
    <row r="44" spans="1:8" ht="12.75" customHeight="1">
      <c r="A44" s="22">
        <v>42950</v>
      </c>
      <c r="B44" s="22"/>
      <c r="C44" s="26">
        <f>ROUND(2.1,5)</f>
        <v>2.1</v>
      </c>
      <c r="D44" s="26">
        <f>F44</f>
        <v>130.82324</v>
      </c>
      <c r="E44" s="26">
        <f>F44</f>
        <v>130.82324</v>
      </c>
      <c r="F44" s="26">
        <f>ROUND(130.82324,5)</f>
        <v>130.82324</v>
      </c>
      <c r="G44" s="24"/>
      <c r="H44" s="36"/>
    </row>
    <row r="45" spans="1:8" ht="12.75" customHeight="1">
      <c r="A45" s="22">
        <v>43041</v>
      </c>
      <c r="B45" s="22"/>
      <c r="C45" s="26">
        <f>ROUND(2.1,5)</f>
        <v>2.1</v>
      </c>
      <c r="D45" s="26">
        <f>F45</f>
        <v>133.5418</v>
      </c>
      <c r="E45" s="26">
        <f>F45</f>
        <v>133.5418</v>
      </c>
      <c r="F45" s="26">
        <f>ROUND(133.5418,5)</f>
        <v>133.5418</v>
      </c>
      <c r="G45" s="24"/>
      <c r="H45" s="36"/>
    </row>
    <row r="46" spans="1:8" ht="12.75" customHeight="1">
      <c r="A46" s="22">
        <v>43132</v>
      </c>
      <c r="B46" s="22"/>
      <c r="C46" s="26">
        <f>ROUND(2.1,5)</f>
        <v>2.1</v>
      </c>
      <c r="D46" s="26">
        <f>F46</f>
        <v>136.26155</v>
      </c>
      <c r="E46" s="26">
        <f>F46</f>
        <v>136.26155</v>
      </c>
      <c r="F46" s="26">
        <f>ROUND(136.26155,5)</f>
        <v>136.26155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ROUND(9.385,5)</f>
        <v>9.385</v>
      </c>
      <c r="D48" s="26">
        <f>F48</f>
        <v>9.40886</v>
      </c>
      <c r="E48" s="26">
        <f>F48</f>
        <v>9.40886</v>
      </c>
      <c r="F48" s="26">
        <f>ROUND(9.40886,5)</f>
        <v>9.40886</v>
      </c>
      <c r="G48" s="24"/>
      <c r="H48" s="36"/>
    </row>
    <row r="49" spans="1:8" ht="12.75" customHeight="1">
      <c r="A49" s="22">
        <v>42859</v>
      </c>
      <c r="B49" s="22"/>
      <c r="C49" s="26">
        <f>ROUND(9.385,5)</f>
        <v>9.385</v>
      </c>
      <c r="D49" s="26">
        <f>F49</f>
        <v>9.46289</v>
      </c>
      <c r="E49" s="26">
        <f>F49</f>
        <v>9.46289</v>
      </c>
      <c r="F49" s="26">
        <f>ROUND(9.46289,5)</f>
        <v>9.46289</v>
      </c>
      <c r="G49" s="24"/>
      <c r="H49" s="36"/>
    </row>
    <row r="50" spans="1:8" ht="12.75" customHeight="1">
      <c r="A50" s="22">
        <v>42950</v>
      </c>
      <c r="B50" s="22"/>
      <c r="C50" s="26">
        <f>ROUND(9.385,5)</f>
        <v>9.385</v>
      </c>
      <c r="D50" s="26">
        <f>F50</f>
        <v>9.51161</v>
      </c>
      <c r="E50" s="26">
        <f>F50</f>
        <v>9.51161</v>
      </c>
      <c r="F50" s="26">
        <f>ROUND(9.51161,5)</f>
        <v>9.51161</v>
      </c>
      <c r="G50" s="24"/>
      <c r="H50" s="36"/>
    </row>
    <row r="51" spans="1:8" ht="12.75" customHeight="1">
      <c r="A51" s="22">
        <v>43041</v>
      </c>
      <c r="B51" s="22"/>
      <c r="C51" s="26">
        <f>ROUND(9.385,5)</f>
        <v>9.385</v>
      </c>
      <c r="D51" s="26">
        <f>F51</f>
        <v>9.54553</v>
      </c>
      <c r="E51" s="26">
        <f>F51</f>
        <v>9.54553</v>
      </c>
      <c r="F51" s="26">
        <f>ROUND(9.54553,5)</f>
        <v>9.54553</v>
      </c>
      <c r="G51" s="24"/>
      <c r="H51" s="36"/>
    </row>
    <row r="52" spans="1:8" ht="12.75" customHeight="1">
      <c r="A52" s="22">
        <v>43132</v>
      </c>
      <c r="B52" s="22"/>
      <c r="C52" s="26">
        <f>ROUND(9.385,5)</f>
        <v>9.385</v>
      </c>
      <c r="D52" s="26">
        <f>F52</f>
        <v>9.58258</v>
      </c>
      <c r="E52" s="26">
        <f>F52</f>
        <v>9.58258</v>
      </c>
      <c r="F52" s="26">
        <f>ROUND(9.58258,5)</f>
        <v>9.58258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ROUND(9.53,5)</f>
        <v>9.53</v>
      </c>
      <c r="D54" s="26">
        <f>F54</f>
        <v>9.55513</v>
      </c>
      <c r="E54" s="26">
        <f>F54</f>
        <v>9.55513</v>
      </c>
      <c r="F54" s="26">
        <f>ROUND(9.55513,5)</f>
        <v>9.55513</v>
      </c>
      <c r="G54" s="24"/>
      <c r="H54" s="36"/>
    </row>
    <row r="55" spans="1:8" ht="12.75" customHeight="1">
      <c r="A55" s="22">
        <v>42859</v>
      </c>
      <c r="B55" s="22"/>
      <c r="C55" s="26">
        <f>ROUND(9.53,5)</f>
        <v>9.53</v>
      </c>
      <c r="D55" s="26">
        <f>F55</f>
        <v>9.60852</v>
      </c>
      <c r="E55" s="26">
        <f>F55</f>
        <v>9.60852</v>
      </c>
      <c r="F55" s="26">
        <f>ROUND(9.60852,5)</f>
        <v>9.60852</v>
      </c>
      <c r="G55" s="24"/>
      <c r="H55" s="36"/>
    </row>
    <row r="56" spans="1:8" ht="12.75" customHeight="1">
      <c r="A56" s="22">
        <v>42950</v>
      </c>
      <c r="B56" s="22"/>
      <c r="C56" s="26">
        <f>ROUND(9.53,5)</f>
        <v>9.53</v>
      </c>
      <c r="D56" s="26">
        <f>F56</f>
        <v>9.6551</v>
      </c>
      <c r="E56" s="26">
        <f>F56</f>
        <v>9.6551</v>
      </c>
      <c r="F56" s="26">
        <f>ROUND(9.6551,5)</f>
        <v>9.6551</v>
      </c>
      <c r="G56" s="24"/>
      <c r="H56" s="36"/>
    </row>
    <row r="57" spans="1:8" ht="12.75" customHeight="1">
      <c r="A57" s="22">
        <v>43041</v>
      </c>
      <c r="B57" s="22"/>
      <c r="C57" s="26">
        <f>ROUND(9.53,5)</f>
        <v>9.53</v>
      </c>
      <c r="D57" s="26">
        <f>F57</f>
        <v>9.69395</v>
      </c>
      <c r="E57" s="26">
        <f>F57</f>
        <v>9.69395</v>
      </c>
      <c r="F57" s="26">
        <f>ROUND(9.69395,5)</f>
        <v>9.69395</v>
      </c>
      <c r="G57" s="24"/>
      <c r="H57" s="36"/>
    </row>
    <row r="58" spans="1:8" ht="12.75" customHeight="1">
      <c r="A58" s="22">
        <v>43132</v>
      </c>
      <c r="B58" s="22"/>
      <c r="C58" s="26">
        <f>ROUND(9.53,5)</f>
        <v>9.53</v>
      </c>
      <c r="D58" s="26">
        <f>F58</f>
        <v>9.73565</v>
      </c>
      <c r="E58" s="26">
        <f>F58</f>
        <v>9.73565</v>
      </c>
      <c r="F58" s="26">
        <f>ROUND(9.73565,5)</f>
        <v>9.73565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ROUND(104.96433,5)</f>
        <v>104.96433</v>
      </c>
      <c r="D60" s="26">
        <f>F60</f>
        <v>105.80888</v>
      </c>
      <c r="E60" s="26">
        <f>F60</f>
        <v>105.80888</v>
      </c>
      <c r="F60" s="26">
        <f>ROUND(105.80888,5)</f>
        <v>105.80888</v>
      </c>
      <c r="G60" s="24"/>
      <c r="H60" s="36"/>
    </row>
    <row r="61" spans="1:8" ht="12.75" customHeight="1">
      <c r="A61" s="22">
        <v>42859</v>
      </c>
      <c r="B61" s="22"/>
      <c r="C61" s="26">
        <f>ROUND(104.96433,5)</f>
        <v>104.96433</v>
      </c>
      <c r="D61" s="26">
        <f>F61</f>
        <v>106.81715</v>
      </c>
      <c r="E61" s="26">
        <f>F61</f>
        <v>106.81715</v>
      </c>
      <c r="F61" s="26">
        <f>ROUND(106.81715,5)</f>
        <v>106.81715</v>
      </c>
      <c r="G61" s="24"/>
      <c r="H61" s="36"/>
    </row>
    <row r="62" spans="1:8" ht="12.75" customHeight="1">
      <c r="A62" s="22">
        <v>42950</v>
      </c>
      <c r="B62" s="22"/>
      <c r="C62" s="26">
        <f>ROUND(104.96433,5)</f>
        <v>104.96433</v>
      </c>
      <c r="D62" s="26">
        <f>F62</f>
        <v>108.95008</v>
      </c>
      <c r="E62" s="26">
        <f>F62</f>
        <v>108.95008</v>
      </c>
      <c r="F62" s="26">
        <f>ROUND(108.95008,5)</f>
        <v>108.95008</v>
      </c>
      <c r="G62" s="24"/>
      <c r="H62" s="36"/>
    </row>
    <row r="63" spans="1:8" ht="12.75" customHeight="1">
      <c r="A63" s="22">
        <v>43041</v>
      </c>
      <c r="B63" s="22"/>
      <c r="C63" s="26">
        <f>ROUND(104.96433,5)</f>
        <v>104.96433</v>
      </c>
      <c r="D63" s="26">
        <f>F63</f>
        <v>110.13169</v>
      </c>
      <c r="E63" s="26">
        <f>F63</f>
        <v>110.13169</v>
      </c>
      <c r="F63" s="26">
        <f>ROUND(110.13169,5)</f>
        <v>110.13169</v>
      </c>
      <c r="G63" s="24"/>
      <c r="H63" s="36"/>
    </row>
    <row r="64" spans="1:8" ht="12.75" customHeight="1">
      <c r="A64" s="22">
        <v>43132</v>
      </c>
      <c r="B64" s="22"/>
      <c r="C64" s="26">
        <f>ROUND(104.96433,5)</f>
        <v>104.96433</v>
      </c>
      <c r="D64" s="26">
        <f>F64</f>
        <v>112.37461</v>
      </c>
      <c r="E64" s="26">
        <f>F64</f>
        <v>112.37461</v>
      </c>
      <c r="F64" s="26">
        <f>ROUND(112.37461,5)</f>
        <v>112.37461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ROUND(9.685,5)</f>
        <v>9.685</v>
      </c>
      <c r="D66" s="26">
        <f>F66</f>
        <v>9.70896</v>
      </c>
      <c r="E66" s="26">
        <f>F66</f>
        <v>9.70896</v>
      </c>
      <c r="F66" s="26">
        <f>ROUND(9.70896,5)</f>
        <v>9.70896</v>
      </c>
      <c r="G66" s="24"/>
      <c r="H66" s="36"/>
    </row>
    <row r="67" spans="1:8" ht="12.75" customHeight="1">
      <c r="A67" s="22">
        <v>42859</v>
      </c>
      <c r="B67" s="22"/>
      <c r="C67" s="26">
        <f>ROUND(9.685,5)</f>
        <v>9.685</v>
      </c>
      <c r="D67" s="26">
        <f>F67</f>
        <v>9.7632</v>
      </c>
      <c r="E67" s="26">
        <f>F67</f>
        <v>9.7632</v>
      </c>
      <c r="F67" s="26">
        <f>ROUND(9.7632,5)</f>
        <v>9.7632</v>
      </c>
      <c r="G67" s="24"/>
      <c r="H67" s="36"/>
    </row>
    <row r="68" spans="1:8" ht="12.75" customHeight="1">
      <c r="A68" s="22">
        <v>42950</v>
      </c>
      <c r="B68" s="22"/>
      <c r="C68" s="26">
        <f>ROUND(9.685,5)</f>
        <v>9.685</v>
      </c>
      <c r="D68" s="26">
        <f>F68</f>
        <v>9.81297</v>
      </c>
      <c r="E68" s="26">
        <f>F68</f>
        <v>9.81297</v>
      </c>
      <c r="F68" s="26">
        <f>ROUND(9.81297,5)</f>
        <v>9.81297</v>
      </c>
      <c r="G68" s="24"/>
      <c r="H68" s="36"/>
    </row>
    <row r="69" spans="1:8" ht="12.75" customHeight="1">
      <c r="A69" s="22">
        <v>43041</v>
      </c>
      <c r="B69" s="22"/>
      <c r="C69" s="26">
        <f>ROUND(9.685,5)</f>
        <v>9.685</v>
      </c>
      <c r="D69" s="26">
        <f>F69</f>
        <v>9.84979</v>
      </c>
      <c r="E69" s="26">
        <f>F69</f>
        <v>9.84979</v>
      </c>
      <c r="F69" s="26">
        <f>ROUND(9.84979,5)</f>
        <v>9.84979</v>
      </c>
      <c r="G69" s="24"/>
      <c r="H69" s="36"/>
    </row>
    <row r="70" spans="1:8" ht="12.75" customHeight="1">
      <c r="A70" s="22">
        <v>43132</v>
      </c>
      <c r="B70" s="22"/>
      <c r="C70" s="26">
        <f>ROUND(9.685,5)</f>
        <v>9.685</v>
      </c>
      <c r="D70" s="26">
        <f>F70</f>
        <v>9.88941</v>
      </c>
      <c r="E70" s="26">
        <f>F70</f>
        <v>9.88941</v>
      </c>
      <c r="F70" s="26">
        <f>ROUND(9.88941,5)</f>
        <v>9.88941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ROUND(2.13,5)</f>
        <v>2.13</v>
      </c>
      <c r="D72" s="26">
        <f>F72</f>
        <v>130.63483</v>
      </c>
      <c r="E72" s="26">
        <f>F72</f>
        <v>130.63483</v>
      </c>
      <c r="F72" s="26">
        <f>ROUND(130.63483,5)</f>
        <v>130.63483</v>
      </c>
      <c r="G72" s="24"/>
      <c r="H72" s="36"/>
    </row>
    <row r="73" spans="1:8" ht="12.75" customHeight="1">
      <c r="A73" s="22">
        <v>42859</v>
      </c>
      <c r="B73" s="22"/>
      <c r="C73" s="26">
        <f>ROUND(2.13,5)</f>
        <v>2.13</v>
      </c>
      <c r="D73" s="26">
        <f>F73</f>
        <v>133.16369</v>
      </c>
      <c r="E73" s="26">
        <f>F73</f>
        <v>133.16369</v>
      </c>
      <c r="F73" s="26">
        <f>ROUND(133.16369,5)</f>
        <v>133.16369</v>
      </c>
      <c r="G73" s="24"/>
      <c r="H73" s="36"/>
    </row>
    <row r="74" spans="1:8" ht="12.75" customHeight="1">
      <c r="A74" s="22">
        <v>42950</v>
      </c>
      <c r="B74" s="22"/>
      <c r="C74" s="26">
        <f>ROUND(2.13,5)</f>
        <v>2.13</v>
      </c>
      <c r="D74" s="26">
        <f>F74</f>
        <v>134.32239</v>
      </c>
      <c r="E74" s="26">
        <f>F74</f>
        <v>134.32239</v>
      </c>
      <c r="F74" s="26">
        <f>ROUND(134.32239,5)</f>
        <v>134.32239</v>
      </c>
      <c r="G74" s="24"/>
      <c r="H74" s="36"/>
    </row>
    <row r="75" spans="1:8" ht="12.75" customHeight="1">
      <c r="A75" s="22">
        <v>43041</v>
      </c>
      <c r="B75" s="22"/>
      <c r="C75" s="26">
        <f>ROUND(2.13,5)</f>
        <v>2.13</v>
      </c>
      <c r="D75" s="26">
        <f>F75</f>
        <v>137.11372</v>
      </c>
      <c r="E75" s="26">
        <f>F75</f>
        <v>137.11372</v>
      </c>
      <c r="F75" s="26">
        <f>ROUND(137.11372,5)</f>
        <v>137.11372</v>
      </c>
      <c r="G75" s="24"/>
      <c r="H75" s="36"/>
    </row>
    <row r="76" spans="1:8" ht="12.75" customHeight="1">
      <c r="A76" s="22">
        <v>43132</v>
      </c>
      <c r="B76" s="22"/>
      <c r="C76" s="26">
        <f>ROUND(2.13,5)</f>
        <v>2.13</v>
      </c>
      <c r="D76" s="26">
        <f>F76</f>
        <v>139.90619</v>
      </c>
      <c r="E76" s="26">
        <f>F76</f>
        <v>139.90619</v>
      </c>
      <c r="F76" s="26">
        <f>ROUND(139.90619,5)</f>
        <v>139.90619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ROUND(9.69,5)</f>
        <v>9.69</v>
      </c>
      <c r="D78" s="26">
        <f>F78</f>
        <v>9.7133</v>
      </c>
      <c r="E78" s="26">
        <f>F78</f>
        <v>9.7133</v>
      </c>
      <c r="F78" s="26">
        <f>ROUND(9.7133,5)</f>
        <v>9.7133</v>
      </c>
      <c r="G78" s="24"/>
      <c r="H78" s="36"/>
    </row>
    <row r="79" spans="1:8" ht="12.75" customHeight="1">
      <c r="A79" s="22">
        <v>42859</v>
      </c>
      <c r="B79" s="22"/>
      <c r="C79" s="26">
        <f>ROUND(9.69,5)</f>
        <v>9.69</v>
      </c>
      <c r="D79" s="26">
        <f>F79</f>
        <v>9.76599</v>
      </c>
      <c r="E79" s="26">
        <f>F79</f>
        <v>9.76599</v>
      </c>
      <c r="F79" s="26">
        <f>ROUND(9.76599,5)</f>
        <v>9.76599</v>
      </c>
      <c r="G79" s="24"/>
      <c r="H79" s="36"/>
    </row>
    <row r="80" spans="1:8" ht="12.75" customHeight="1">
      <c r="A80" s="22">
        <v>42950</v>
      </c>
      <c r="B80" s="22"/>
      <c r="C80" s="26">
        <f>ROUND(9.69,5)</f>
        <v>9.69</v>
      </c>
      <c r="D80" s="26">
        <f>F80</f>
        <v>9.81428</v>
      </c>
      <c r="E80" s="26">
        <f>F80</f>
        <v>9.81428</v>
      </c>
      <c r="F80" s="26">
        <f>ROUND(9.81428,5)</f>
        <v>9.81428</v>
      </c>
      <c r="G80" s="24"/>
      <c r="H80" s="36"/>
    </row>
    <row r="81" spans="1:8" ht="12.75" customHeight="1">
      <c r="A81" s="22">
        <v>43041</v>
      </c>
      <c r="B81" s="22"/>
      <c r="C81" s="26">
        <f>ROUND(9.69,5)</f>
        <v>9.69</v>
      </c>
      <c r="D81" s="26">
        <f>F81</f>
        <v>9.84994</v>
      </c>
      <c r="E81" s="26">
        <f>F81</f>
        <v>9.84994</v>
      </c>
      <c r="F81" s="26">
        <f>ROUND(9.84994,5)</f>
        <v>9.84994</v>
      </c>
      <c r="G81" s="24"/>
      <c r="H81" s="36"/>
    </row>
    <row r="82" spans="1:8" ht="12.75" customHeight="1">
      <c r="A82" s="22">
        <v>43132</v>
      </c>
      <c r="B82" s="22"/>
      <c r="C82" s="26">
        <f>ROUND(9.69,5)</f>
        <v>9.69</v>
      </c>
      <c r="D82" s="26">
        <f>F82</f>
        <v>9.88826</v>
      </c>
      <c r="E82" s="26">
        <f>F82</f>
        <v>9.88826</v>
      </c>
      <c r="F82" s="26">
        <f>ROUND(9.88826,5)</f>
        <v>9.88826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ROUND(9.69,5)</f>
        <v>9.69</v>
      </c>
      <c r="D84" s="26">
        <f>F84</f>
        <v>9.71235</v>
      </c>
      <c r="E84" s="26">
        <f>F84</f>
        <v>9.71235</v>
      </c>
      <c r="F84" s="26">
        <f>ROUND(9.71235,5)</f>
        <v>9.71235</v>
      </c>
      <c r="G84" s="24"/>
      <c r="H84" s="36"/>
    </row>
    <row r="85" spans="1:8" ht="12.75" customHeight="1">
      <c r="A85" s="22">
        <v>42859</v>
      </c>
      <c r="B85" s="22"/>
      <c r="C85" s="26">
        <f>ROUND(9.69,5)</f>
        <v>9.69</v>
      </c>
      <c r="D85" s="26">
        <f>F85</f>
        <v>9.76283</v>
      </c>
      <c r="E85" s="26">
        <f>F85</f>
        <v>9.76283</v>
      </c>
      <c r="F85" s="26">
        <f>ROUND(9.76283,5)</f>
        <v>9.76283</v>
      </c>
      <c r="G85" s="24"/>
      <c r="H85" s="36"/>
    </row>
    <row r="86" spans="1:8" ht="12.75" customHeight="1">
      <c r="A86" s="22">
        <v>42950</v>
      </c>
      <c r="B86" s="22"/>
      <c r="C86" s="26">
        <f>ROUND(9.69,5)</f>
        <v>9.69</v>
      </c>
      <c r="D86" s="26">
        <f>F86</f>
        <v>9.809</v>
      </c>
      <c r="E86" s="26">
        <f>F86</f>
        <v>9.809</v>
      </c>
      <c r="F86" s="26">
        <f>ROUND(9.809,5)</f>
        <v>9.809</v>
      </c>
      <c r="G86" s="24"/>
      <c r="H86" s="36"/>
    </row>
    <row r="87" spans="1:8" ht="12.75" customHeight="1">
      <c r="A87" s="22">
        <v>43041</v>
      </c>
      <c r="B87" s="22"/>
      <c r="C87" s="26">
        <f>ROUND(9.69,5)</f>
        <v>9.69</v>
      </c>
      <c r="D87" s="26">
        <f>F87</f>
        <v>9.84298</v>
      </c>
      <c r="E87" s="26">
        <f>F87</f>
        <v>9.84298</v>
      </c>
      <c r="F87" s="26">
        <f>ROUND(9.84298,5)</f>
        <v>9.84298</v>
      </c>
      <c r="G87" s="24"/>
      <c r="H87" s="36"/>
    </row>
    <row r="88" spans="1:8" ht="12.75" customHeight="1">
      <c r="A88" s="22">
        <v>43132</v>
      </c>
      <c r="B88" s="22"/>
      <c r="C88" s="26">
        <f>ROUND(9.69,5)</f>
        <v>9.69</v>
      </c>
      <c r="D88" s="26">
        <f>F88</f>
        <v>9.87944</v>
      </c>
      <c r="E88" s="26">
        <f>F88</f>
        <v>9.87944</v>
      </c>
      <c r="F88" s="26">
        <f>ROUND(9.87944,5)</f>
        <v>9.87944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ROUND(131.68561,5)</f>
        <v>131.68561</v>
      </c>
      <c r="D90" s="26">
        <f>F90</f>
        <v>132.74523</v>
      </c>
      <c r="E90" s="26">
        <f>F90</f>
        <v>132.74523</v>
      </c>
      <c r="F90" s="26">
        <f>ROUND(132.74523,5)</f>
        <v>132.74523</v>
      </c>
      <c r="G90" s="24"/>
      <c r="H90" s="36"/>
    </row>
    <row r="91" spans="1:8" ht="12.75" customHeight="1">
      <c r="A91" s="22">
        <v>42859</v>
      </c>
      <c r="B91" s="22"/>
      <c r="C91" s="26">
        <f>ROUND(131.68561,5)</f>
        <v>131.68561</v>
      </c>
      <c r="D91" s="26">
        <f>F91</f>
        <v>133.78555</v>
      </c>
      <c r="E91" s="26">
        <f>F91</f>
        <v>133.78555</v>
      </c>
      <c r="F91" s="26">
        <f>ROUND(133.78555,5)</f>
        <v>133.78555</v>
      </c>
      <c r="G91" s="24"/>
      <c r="H91" s="36"/>
    </row>
    <row r="92" spans="1:8" ht="12.75" customHeight="1">
      <c r="A92" s="22">
        <v>42950</v>
      </c>
      <c r="B92" s="22"/>
      <c r="C92" s="26">
        <f>ROUND(131.68561,5)</f>
        <v>131.68561</v>
      </c>
      <c r="D92" s="26">
        <f>F92</f>
        <v>136.45718</v>
      </c>
      <c r="E92" s="26">
        <f>F92</f>
        <v>136.45718</v>
      </c>
      <c r="F92" s="26">
        <f>ROUND(136.45718,5)</f>
        <v>136.45718</v>
      </c>
      <c r="G92" s="24"/>
      <c r="H92" s="36"/>
    </row>
    <row r="93" spans="1:8" ht="12.75" customHeight="1">
      <c r="A93" s="22">
        <v>43041</v>
      </c>
      <c r="B93" s="22"/>
      <c r="C93" s="26">
        <f>ROUND(131.68561,5)</f>
        <v>131.68561</v>
      </c>
      <c r="D93" s="26">
        <f>F93</f>
        <v>137.69895</v>
      </c>
      <c r="E93" s="26">
        <f>F93</f>
        <v>137.69895</v>
      </c>
      <c r="F93" s="26">
        <f>ROUND(137.69895,5)</f>
        <v>137.69895</v>
      </c>
      <c r="G93" s="24"/>
      <c r="H93" s="36"/>
    </row>
    <row r="94" spans="1:8" ht="12.75" customHeight="1">
      <c r="A94" s="22">
        <v>43132</v>
      </c>
      <c r="B94" s="22"/>
      <c r="C94" s="26">
        <f>ROUND(131.68561,5)</f>
        <v>131.68561</v>
      </c>
      <c r="D94" s="26">
        <f>F94</f>
        <v>140.50312</v>
      </c>
      <c r="E94" s="26">
        <f>F94</f>
        <v>140.50312</v>
      </c>
      <c r="F94" s="26">
        <f>ROUND(140.50312,5)</f>
        <v>140.50312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ROUND(2.14,5)</f>
        <v>2.14</v>
      </c>
      <c r="D96" s="26">
        <f>F96</f>
        <v>139.25902</v>
      </c>
      <c r="E96" s="26">
        <f>F96</f>
        <v>139.25902</v>
      </c>
      <c r="F96" s="26">
        <f>ROUND(139.25902,5)</f>
        <v>139.25902</v>
      </c>
      <c r="G96" s="24"/>
      <c r="H96" s="36"/>
    </row>
    <row r="97" spans="1:8" ht="12.75" customHeight="1">
      <c r="A97" s="22">
        <v>42859</v>
      </c>
      <c r="B97" s="22"/>
      <c r="C97" s="26">
        <f>ROUND(2.14,5)</f>
        <v>2.14</v>
      </c>
      <c r="D97" s="26">
        <f>F97</f>
        <v>141.95457</v>
      </c>
      <c r="E97" s="26">
        <f>F97</f>
        <v>141.95457</v>
      </c>
      <c r="F97" s="26">
        <f>ROUND(141.95457,5)</f>
        <v>141.95457</v>
      </c>
      <c r="G97" s="24"/>
      <c r="H97" s="36"/>
    </row>
    <row r="98" spans="1:8" ht="12.75" customHeight="1">
      <c r="A98" s="22">
        <v>42950</v>
      </c>
      <c r="B98" s="22"/>
      <c r="C98" s="26">
        <f>ROUND(2.14,5)</f>
        <v>2.14</v>
      </c>
      <c r="D98" s="26">
        <f>F98</f>
        <v>143.12652</v>
      </c>
      <c r="E98" s="26">
        <f>F98</f>
        <v>143.12652</v>
      </c>
      <c r="F98" s="26">
        <f>ROUND(143.12652,5)</f>
        <v>143.12652</v>
      </c>
      <c r="G98" s="24"/>
      <c r="H98" s="36"/>
    </row>
    <row r="99" spans="1:8" ht="12.75" customHeight="1">
      <c r="A99" s="22">
        <v>43041</v>
      </c>
      <c r="B99" s="22"/>
      <c r="C99" s="26">
        <f>ROUND(2.14,5)</f>
        <v>2.14</v>
      </c>
      <c r="D99" s="26">
        <f>F99</f>
        <v>146.10048</v>
      </c>
      <c r="E99" s="26">
        <f>F99</f>
        <v>146.10048</v>
      </c>
      <c r="F99" s="26">
        <f>ROUND(146.10048,5)</f>
        <v>146.10048</v>
      </c>
      <c r="G99" s="24"/>
      <c r="H99" s="36"/>
    </row>
    <row r="100" spans="1:8" ht="12.75" customHeight="1">
      <c r="A100" s="22">
        <v>43132</v>
      </c>
      <c r="B100" s="22"/>
      <c r="C100" s="26">
        <f>ROUND(2.14,5)</f>
        <v>2.14</v>
      </c>
      <c r="D100" s="26">
        <f>F100</f>
        <v>149.07606</v>
      </c>
      <c r="E100" s="26">
        <f>F100</f>
        <v>149.07606</v>
      </c>
      <c r="F100" s="26">
        <f>ROUND(149.07606,5)</f>
        <v>149.07606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ROUND(2.79,5)</f>
        <v>2.79</v>
      </c>
      <c r="D102" s="26">
        <f>F102</f>
        <v>127.93999</v>
      </c>
      <c r="E102" s="26">
        <f>F102</f>
        <v>127.93999</v>
      </c>
      <c r="F102" s="26">
        <f>ROUND(127.93999,5)</f>
        <v>127.93999</v>
      </c>
      <c r="G102" s="24"/>
      <c r="H102" s="36"/>
    </row>
    <row r="103" spans="1:8" ht="12.75" customHeight="1">
      <c r="A103" s="22">
        <v>42859</v>
      </c>
      <c r="B103" s="22"/>
      <c r="C103" s="26">
        <f>ROUND(2.79,5)</f>
        <v>2.79</v>
      </c>
      <c r="D103" s="26">
        <f>F103</f>
        <v>128.7334</v>
      </c>
      <c r="E103" s="26">
        <f>F103</f>
        <v>128.7334</v>
      </c>
      <c r="F103" s="26">
        <f>ROUND(128.7334,5)</f>
        <v>128.7334</v>
      </c>
      <c r="G103" s="24"/>
      <c r="H103" s="36"/>
    </row>
    <row r="104" spans="1:8" ht="12.75" customHeight="1">
      <c r="A104" s="22">
        <v>42950</v>
      </c>
      <c r="B104" s="22"/>
      <c r="C104" s="26">
        <f>ROUND(2.79,5)</f>
        <v>2.79</v>
      </c>
      <c r="D104" s="26">
        <f>F104</f>
        <v>131.30414</v>
      </c>
      <c r="E104" s="26">
        <f>F104</f>
        <v>131.30414</v>
      </c>
      <c r="F104" s="26">
        <f>ROUND(131.30414,5)</f>
        <v>131.30414</v>
      </c>
      <c r="G104" s="24"/>
      <c r="H104" s="36"/>
    </row>
    <row r="105" spans="1:8" ht="12.75" customHeight="1">
      <c r="A105" s="22">
        <v>43041</v>
      </c>
      <c r="B105" s="22"/>
      <c r="C105" s="26">
        <f>ROUND(2.79,5)</f>
        <v>2.79</v>
      </c>
      <c r="D105" s="26">
        <f>F105</f>
        <v>134.03237</v>
      </c>
      <c r="E105" s="26">
        <f>F105</f>
        <v>134.03237</v>
      </c>
      <c r="F105" s="26">
        <f>ROUND(134.03237,5)</f>
        <v>134.03237</v>
      </c>
      <c r="G105" s="24"/>
      <c r="H105" s="36"/>
    </row>
    <row r="106" spans="1:8" ht="12.75" customHeight="1">
      <c r="A106" s="22">
        <v>43132</v>
      </c>
      <c r="B106" s="22"/>
      <c r="C106" s="26">
        <f>ROUND(2.79,5)</f>
        <v>2.79</v>
      </c>
      <c r="D106" s="26">
        <f>F106</f>
        <v>136.76223</v>
      </c>
      <c r="E106" s="26">
        <f>F106</f>
        <v>136.76223</v>
      </c>
      <c r="F106" s="26">
        <f>ROUND(136.76223,5)</f>
        <v>136.76223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ROUND(10.565,5)</f>
        <v>10.565</v>
      </c>
      <c r="D108" s="26">
        <f>F108</f>
        <v>10.60388</v>
      </c>
      <c r="E108" s="26">
        <f>F108</f>
        <v>10.60388</v>
      </c>
      <c r="F108" s="26">
        <f>ROUND(10.60388,5)</f>
        <v>10.60388</v>
      </c>
      <c r="G108" s="24"/>
      <c r="H108" s="36"/>
    </row>
    <row r="109" spans="1:8" ht="12.75" customHeight="1">
      <c r="A109" s="22">
        <v>42859</v>
      </c>
      <c r="B109" s="22"/>
      <c r="C109" s="26">
        <f>ROUND(10.565,5)</f>
        <v>10.565</v>
      </c>
      <c r="D109" s="26">
        <f>F109</f>
        <v>10.68693</v>
      </c>
      <c r="E109" s="26">
        <f>F109</f>
        <v>10.68693</v>
      </c>
      <c r="F109" s="26">
        <f>ROUND(10.68693,5)</f>
        <v>10.68693</v>
      </c>
      <c r="G109" s="24"/>
      <c r="H109" s="36"/>
    </row>
    <row r="110" spans="1:8" ht="12.75" customHeight="1">
      <c r="A110" s="22">
        <v>42950</v>
      </c>
      <c r="B110" s="22"/>
      <c r="C110" s="26">
        <f>ROUND(10.565,5)</f>
        <v>10.565</v>
      </c>
      <c r="D110" s="26">
        <f>F110</f>
        <v>10.76368</v>
      </c>
      <c r="E110" s="26">
        <f>F110</f>
        <v>10.76368</v>
      </c>
      <c r="F110" s="26">
        <f>ROUND(10.76368,5)</f>
        <v>10.76368</v>
      </c>
      <c r="G110" s="24"/>
      <c r="H110" s="36"/>
    </row>
    <row r="111" spans="1:8" ht="12.75" customHeight="1">
      <c r="A111" s="22">
        <v>43041</v>
      </c>
      <c r="B111" s="22"/>
      <c r="C111" s="26">
        <f>ROUND(10.565,5)</f>
        <v>10.565</v>
      </c>
      <c r="D111" s="26">
        <f>F111</f>
        <v>10.83594</v>
      </c>
      <c r="E111" s="26">
        <f>F111</f>
        <v>10.83594</v>
      </c>
      <c r="F111" s="26">
        <f>ROUND(10.83594,5)</f>
        <v>10.83594</v>
      </c>
      <c r="G111" s="24"/>
      <c r="H111" s="36"/>
    </row>
    <row r="112" spans="1:8" ht="12.75" customHeight="1">
      <c r="A112" s="22">
        <v>43132</v>
      </c>
      <c r="B112" s="22"/>
      <c r="C112" s="26">
        <f>ROUND(10.565,5)</f>
        <v>10.565</v>
      </c>
      <c r="D112" s="26">
        <f>F112</f>
        <v>10.91421</v>
      </c>
      <c r="E112" s="26">
        <f>F112</f>
        <v>10.91421</v>
      </c>
      <c r="F112" s="26">
        <f>ROUND(10.91421,5)</f>
        <v>10.91421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ROUND(10.7,5)</f>
        <v>10.7</v>
      </c>
      <c r="D114" s="26">
        <f>F114</f>
        <v>10.73664</v>
      </c>
      <c r="E114" s="26">
        <f>F114</f>
        <v>10.73664</v>
      </c>
      <c r="F114" s="26">
        <f>ROUND(10.73664,5)</f>
        <v>10.73664</v>
      </c>
      <c r="G114" s="24"/>
      <c r="H114" s="36"/>
    </row>
    <row r="115" spans="1:8" ht="12.75" customHeight="1">
      <c r="A115" s="22">
        <v>42859</v>
      </c>
      <c r="B115" s="22"/>
      <c r="C115" s="26">
        <f>ROUND(10.7,5)</f>
        <v>10.7</v>
      </c>
      <c r="D115" s="26">
        <f>F115</f>
        <v>10.81936</v>
      </c>
      <c r="E115" s="26">
        <f>F115</f>
        <v>10.81936</v>
      </c>
      <c r="F115" s="26">
        <f>ROUND(10.81936,5)</f>
        <v>10.81936</v>
      </c>
      <c r="G115" s="24"/>
      <c r="H115" s="36"/>
    </row>
    <row r="116" spans="1:8" ht="12.75" customHeight="1">
      <c r="A116" s="22">
        <v>42950</v>
      </c>
      <c r="B116" s="22"/>
      <c r="C116" s="26">
        <f>ROUND(10.7,5)</f>
        <v>10.7</v>
      </c>
      <c r="D116" s="26">
        <f>F116</f>
        <v>10.8949</v>
      </c>
      <c r="E116" s="26">
        <f>F116</f>
        <v>10.8949</v>
      </c>
      <c r="F116" s="26">
        <f>ROUND(10.8949,5)</f>
        <v>10.8949</v>
      </c>
      <c r="G116" s="24"/>
      <c r="H116" s="36"/>
    </row>
    <row r="117" spans="1:8" ht="12.75" customHeight="1">
      <c r="A117" s="22">
        <v>43041</v>
      </c>
      <c r="B117" s="22"/>
      <c r="C117" s="26">
        <f>ROUND(10.7,5)</f>
        <v>10.7</v>
      </c>
      <c r="D117" s="26">
        <f>F117</f>
        <v>10.96517</v>
      </c>
      <c r="E117" s="26">
        <f>F117</f>
        <v>10.96517</v>
      </c>
      <c r="F117" s="26">
        <f>ROUND(10.96517,5)</f>
        <v>10.96517</v>
      </c>
      <c r="G117" s="24"/>
      <c r="H117" s="36"/>
    </row>
    <row r="118" spans="1:8" ht="12.75" customHeight="1">
      <c r="A118" s="22">
        <v>43132</v>
      </c>
      <c r="B118" s="22"/>
      <c r="C118" s="26">
        <f>ROUND(10.7,5)</f>
        <v>10.7</v>
      </c>
      <c r="D118" s="26">
        <f>F118</f>
        <v>11.03837</v>
      </c>
      <c r="E118" s="26">
        <f>F118</f>
        <v>11.03837</v>
      </c>
      <c r="F118" s="26">
        <f>ROUND(11.03837,5)</f>
        <v>11.03837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ROUND(8.68,5)</f>
        <v>8.68</v>
      </c>
      <c r="D122" s="26">
        <f>F122</f>
        <v>8.70564</v>
      </c>
      <c r="E122" s="26">
        <f>F122</f>
        <v>8.70564</v>
      </c>
      <c r="F122" s="26">
        <f>ROUND(8.70564,5)</f>
        <v>8.70564</v>
      </c>
      <c r="G122" s="24"/>
      <c r="H122" s="36"/>
    </row>
    <row r="123" spans="1:8" ht="12.75" customHeight="1">
      <c r="A123" s="22">
        <v>42859</v>
      </c>
      <c r="B123" s="22"/>
      <c r="C123" s="26">
        <f>ROUND(8.68,5)</f>
        <v>8.68</v>
      </c>
      <c r="D123" s="26">
        <f>F123</f>
        <v>8.75153</v>
      </c>
      <c r="E123" s="26">
        <f>F123</f>
        <v>8.75153</v>
      </c>
      <c r="F123" s="26">
        <f>ROUND(8.75153,5)</f>
        <v>8.75153</v>
      </c>
      <c r="G123" s="24"/>
      <c r="H123" s="36"/>
    </row>
    <row r="124" spans="1:8" ht="12.75" customHeight="1">
      <c r="A124" s="22">
        <v>42950</v>
      </c>
      <c r="B124" s="22"/>
      <c r="C124" s="26">
        <f>ROUND(8.68,5)</f>
        <v>8.68</v>
      </c>
      <c r="D124" s="26">
        <f>F124</f>
        <v>8.78597</v>
      </c>
      <c r="E124" s="26">
        <f>F124</f>
        <v>8.78597</v>
      </c>
      <c r="F124" s="26">
        <f>ROUND(8.78597,5)</f>
        <v>8.78597</v>
      </c>
      <c r="G124" s="24"/>
      <c r="H124" s="36"/>
    </row>
    <row r="125" spans="1:8" ht="12.75" customHeight="1">
      <c r="A125" s="22">
        <v>43041</v>
      </c>
      <c r="B125" s="22"/>
      <c r="C125" s="26">
        <f>ROUND(8.68,5)</f>
        <v>8.68</v>
      </c>
      <c r="D125" s="26">
        <f>F125</f>
        <v>8.81014</v>
      </c>
      <c r="E125" s="26">
        <f>F125</f>
        <v>8.81014</v>
      </c>
      <c r="F125" s="26">
        <f>ROUND(8.81014,5)</f>
        <v>8.81014</v>
      </c>
      <c r="G125" s="24"/>
      <c r="H125" s="36"/>
    </row>
    <row r="126" spans="1:8" ht="12.75" customHeight="1">
      <c r="A126" s="22">
        <v>43132</v>
      </c>
      <c r="B126" s="22"/>
      <c r="C126" s="26">
        <f>ROUND(8.68,5)</f>
        <v>8.68</v>
      </c>
      <c r="D126" s="26">
        <f>F126</f>
        <v>8.84017</v>
      </c>
      <c r="E126" s="26">
        <f>F126</f>
        <v>8.84017</v>
      </c>
      <c r="F126" s="26">
        <f>ROUND(8.84017,5)</f>
        <v>8.84017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ROUND(9.625,5)</f>
        <v>9.625</v>
      </c>
      <c r="D128" s="26">
        <f>F128</f>
        <v>9.65088</v>
      </c>
      <c r="E128" s="26">
        <f>F128</f>
        <v>9.65088</v>
      </c>
      <c r="F128" s="26">
        <f>ROUND(9.65088,5)</f>
        <v>9.65088</v>
      </c>
      <c r="G128" s="24"/>
      <c r="H128" s="36"/>
    </row>
    <row r="129" spans="1:8" ht="12.75" customHeight="1">
      <c r="A129" s="22">
        <v>42859</v>
      </c>
      <c r="B129" s="22"/>
      <c r="C129" s="26">
        <f>ROUND(9.625,5)</f>
        <v>9.625</v>
      </c>
      <c r="D129" s="26">
        <f>F129</f>
        <v>9.70243</v>
      </c>
      <c r="E129" s="26">
        <f>F129</f>
        <v>9.70243</v>
      </c>
      <c r="F129" s="26">
        <f>ROUND(9.70243,5)</f>
        <v>9.70243</v>
      </c>
      <c r="G129" s="24"/>
      <c r="H129" s="36"/>
    </row>
    <row r="130" spans="1:8" ht="12.75" customHeight="1">
      <c r="A130" s="22">
        <v>42950</v>
      </c>
      <c r="B130" s="22"/>
      <c r="C130" s="26">
        <f>ROUND(9.625,5)</f>
        <v>9.625</v>
      </c>
      <c r="D130" s="26">
        <f>F130</f>
        <v>9.74796</v>
      </c>
      <c r="E130" s="26">
        <f>F130</f>
        <v>9.74796</v>
      </c>
      <c r="F130" s="26">
        <f>ROUND(9.74796,5)</f>
        <v>9.74796</v>
      </c>
      <c r="G130" s="24"/>
      <c r="H130" s="36"/>
    </row>
    <row r="131" spans="1:8" ht="12.75" customHeight="1">
      <c r="A131" s="22">
        <v>43041</v>
      </c>
      <c r="B131" s="22"/>
      <c r="C131" s="26">
        <f>ROUND(9.625,5)</f>
        <v>9.625</v>
      </c>
      <c r="D131" s="26">
        <f>F131</f>
        <v>9.78827</v>
      </c>
      <c r="E131" s="26">
        <f>F131</f>
        <v>9.78827</v>
      </c>
      <c r="F131" s="26">
        <f>ROUND(9.78827,5)</f>
        <v>9.78827</v>
      </c>
      <c r="G131" s="24"/>
      <c r="H131" s="36"/>
    </row>
    <row r="132" spans="1:8" ht="12.75" customHeight="1">
      <c r="A132" s="22">
        <v>43132</v>
      </c>
      <c r="B132" s="22"/>
      <c r="C132" s="26">
        <f>ROUND(9.625,5)</f>
        <v>9.625</v>
      </c>
      <c r="D132" s="26">
        <f>F132</f>
        <v>9.83227</v>
      </c>
      <c r="E132" s="26">
        <f>F132</f>
        <v>9.83227</v>
      </c>
      <c r="F132" s="26">
        <f>ROUND(9.83227,5)</f>
        <v>9.83227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ROUND(8.965,5)</f>
        <v>8.965</v>
      </c>
      <c r="D134" s="26">
        <f>F134</f>
        <v>8.98778</v>
      </c>
      <c r="E134" s="26">
        <f>F134</f>
        <v>8.98778</v>
      </c>
      <c r="F134" s="26">
        <f>ROUND(8.98778,5)</f>
        <v>8.98778</v>
      </c>
      <c r="G134" s="24"/>
      <c r="H134" s="36"/>
    </row>
    <row r="135" spans="1:8" ht="12.75" customHeight="1">
      <c r="A135" s="22">
        <v>42859</v>
      </c>
      <c r="B135" s="22"/>
      <c r="C135" s="26">
        <f>ROUND(8.965,5)</f>
        <v>8.965</v>
      </c>
      <c r="D135" s="26">
        <f>F135</f>
        <v>9.03602</v>
      </c>
      <c r="E135" s="26">
        <f>F135</f>
        <v>9.03602</v>
      </c>
      <c r="F135" s="26">
        <f>ROUND(9.03602,5)</f>
        <v>9.03602</v>
      </c>
      <c r="G135" s="24"/>
      <c r="H135" s="36"/>
    </row>
    <row r="136" spans="1:8" ht="12.75" customHeight="1">
      <c r="A136" s="22">
        <v>42950</v>
      </c>
      <c r="B136" s="22"/>
      <c r="C136" s="26">
        <f>ROUND(8.965,5)</f>
        <v>8.965</v>
      </c>
      <c r="D136" s="26">
        <f>F136</f>
        <v>9.07567</v>
      </c>
      <c r="E136" s="26">
        <f>F136</f>
        <v>9.07567</v>
      </c>
      <c r="F136" s="26">
        <f>ROUND(9.07567,5)</f>
        <v>9.07567</v>
      </c>
      <c r="G136" s="24"/>
      <c r="H136" s="36"/>
    </row>
    <row r="137" spans="1:8" ht="12.75" customHeight="1">
      <c r="A137" s="22">
        <v>43041</v>
      </c>
      <c r="B137" s="22"/>
      <c r="C137" s="26">
        <f>ROUND(8.965,5)</f>
        <v>8.965</v>
      </c>
      <c r="D137" s="26">
        <f>F137</f>
        <v>9.10261</v>
      </c>
      <c r="E137" s="26">
        <f>F137</f>
        <v>9.10261</v>
      </c>
      <c r="F137" s="26">
        <f>ROUND(9.10261,5)</f>
        <v>9.10261</v>
      </c>
      <c r="G137" s="24"/>
      <c r="H137" s="36"/>
    </row>
    <row r="138" spans="1:8" ht="12.75" customHeight="1">
      <c r="A138" s="22">
        <v>43132</v>
      </c>
      <c r="B138" s="22"/>
      <c r="C138" s="26">
        <f>ROUND(8.965,5)</f>
        <v>8.965</v>
      </c>
      <c r="D138" s="26">
        <f>F138</f>
        <v>9.1329</v>
      </c>
      <c r="E138" s="26">
        <f>F138</f>
        <v>9.1329</v>
      </c>
      <c r="F138" s="26">
        <f>ROUND(9.1329,5)</f>
        <v>9.1329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ROUND(2.13,5)</f>
        <v>2.13</v>
      </c>
      <c r="D140" s="26">
        <f>F140</f>
        <v>295.00528</v>
      </c>
      <c r="E140" s="26">
        <f>F140</f>
        <v>295.00528</v>
      </c>
      <c r="F140" s="26">
        <f>ROUND(295.00528,5)</f>
        <v>295.00528</v>
      </c>
      <c r="G140" s="24"/>
      <c r="H140" s="36"/>
    </row>
    <row r="141" spans="1:8" ht="12.75" customHeight="1">
      <c r="A141" s="22">
        <v>42859</v>
      </c>
      <c r="B141" s="22"/>
      <c r="C141" s="26">
        <f>ROUND(2.13,5)</f>
        <v>2.13</v>
      </c>
      <c r="D141" s="26">
        <f>F141</f>
        <v>300.71561</v>
      </c>
      <c r="E141" s="26">
        <f>F141</f>
        <v>300.71561</v>
      </c>
      <c r="F141" s="26">
        <f>ROUND(300.71561,5)</f>
        <v>300.71561</v>
      </c>
      <c r="G141" s="24"/>
      <c r="H141" s="36"/>
    </row>
    <row r="142" spans="1:8" ht="12.75" customHeight="1">
      <c r="A142" s="22">
        <v>42950</v>
      </c>
      <c r="B142" s="22"/>
      <c r="C142" s="26">
        <f>ROUND(2.13,5)</f>
        <v>2.13</v>
      </c>
      <c r="D142" s="26">
        <f>F142</f>
        <v>299.81667</v>
      </c>
      <c r="E142" s="26">
        <f>F142</f>
        <v>299.81667</v>
      </c>
      <c r="F142" s="26">
        <f>ROUND(299.81667,5)</f>
        <v>299.81667</v>
      </c>
      <c r="G142" s="24"/>
      <c r="H142" s="36"/>
    </row>
    <row r="143" spans="1:8" ht="12.75" customHeight="1">
      <c r="A143" s="22">
        <v>43041</v>
      </c>
      <c r="B143" s="22"/>
      <c r="C143" s="26">
        <f>ROUND(2.13,5)</f>
        <v>2.13</v>
      </c>
      <c r="D143" s="26">
        <f>F143</f>
        <v>306.04748</v>
      </c>
      <c r="E143" s="26">
        <f>F143</f>
        <v>306.04748</v>
      </c>
      <c r="F143" s="26">
        <f>ROUND(306.04748,5)</f>
        <v>306.04748</v>
      </c>
      <c r="G143" s="24"/>
      <c r="H143" s="36"/>
    </row>
    <row r="144" spans="1:8" ht="12.75" customHeight="1">
      <c r="A144" s="22">
        <v>43132</v>
      </c>
      <c r="B144" s="22"/>
      <c r="C144" s="26">
        <f>ROUND(2.13,5)</f>
        <v>2.13</v>
      </c>
      <c r="D144" s="26">
        <f>F144</f>
        <v>312.28018</v>
      </c>
      <c r="E144" s="26">
        <f>F144</f>
        <v>312.28018</v>
      </c>
      <c r="F144" s="26">
        <f>ROUND(312.28018,5)</f>
        <v>312.28018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ROUND(2.15,5)</f>
        <v>2.15</v>
      </c>
      <c r="D146" s="26">
        <f>F146</f>
        <v>242.87337</v>
      </c>
      <c r="E146" s="26">
        <f>F146</f>
        <v>242.87337</v>
      </c>
      <c r="F146" s="26">
        <f>ROUND(242.87337,5)</f>
        <v>242.87337</v>
      </c>
      <c r="G146" s="24"/>
      <c r="H146" s="36"/>
    </row>
    <row r="147" spans="1:8" ht="12.75" customHeight="1">
      <c r="A147" s="22">
        <v>42859</v>
      </c>
      <c r="B147" s="22"/>
      <c r="C147" s="26">
        <f>ROUND(2.15,5)</f>
        <v>2.15</v>
      </c>
      <c r="D147" s="26">
        <f>F147</f>
        <v>247.57445</v>
      </c>
      <c r="E147" s="26">
        <f>F147</f>
        <v>247.57445</v>
      </c>
      <c r="F147" s="26">
        <f>ROUND(247.57445,5)</f>
        <v>247.57445</v>
      </c>
      <c r="G147" s="24"/>
      <c r="H147" s="36"/>
    </row>
    <row r="148" spans="1:8" ht="12.75" customHeight="1">
      <c r="A148" s="22">
        <v>42950</v>
      </c>
      <c r="B148" s="22"/>
      <c r="C148" s="26">
        <f>ROUND(2.15,5)</f>
        <v>2.15</v>
      </c>
      <c r="D148" s="26">
        <f>F148</f>
        <v>248.85127</v>
      </c>
      <c r="E148" s="26">
        <f>F148</f>
        <v>248.85127</v>
      </c>
      <c r="F148" s="26">
        <f>ROUND(248.85127,5)</f>
        <v>248.85127</v>
      </c>
      <c r="G148" s="24"/>
      <c r="H148" s="36"/>
    </row>
    <row r="149" spans="1:8" ht="12.75" customHeight="1">
      <c r="A149" s="22">
        <v>43041</v>
      </c>
      <c r="B149" s="22"/>
      <c r="C149" s="26">
        <f>ROUND(2.15,5)</f>
        <v>2.15</v>
      </c>
      <c r="D149" s="26">
        <f>F149</f>
        <v>254.02231</v>
      </c>
      <c r="E149" s="26">
        <f>F149</f>
        <v>254.02231</v>
      </c>
      <c r="F149" s="26">
        <f>ROUND(254.02231,5)</f>
        <v>254.02231</v>
      </c>
      <c r="G149" s="24"/>
      <c r="H149" s="36"/>
    </row>
    <row r="150" spans="1:8" ht="12.75" customHeight="1">
      <c r="A150" s="22">
        <v>43132</v>
      </c>
      <c r="B150" s="22"/>
      <c r="C150" s="26">
        <f>ROUND(2.15,5)</f>
        <v>2.15</v>
      </c>
      <c r="D150" s="26">
        <f>F150</f>
        <v>259.19584</v>
      </c>
      <c r="E150" s="26">
        <f>F150</f>
        <v>259.19584</v>
      </c>
      <c r="F150" s="26">
        <f>ROUND(259.19584,5)</f>
        <v>259.19584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ROUND(7.76,5)</f>
        <v>7.76</v>
      </c>
      <c r="D152" s="26">
        <f>F152</f>
        <v>7.79855</v>
      </c>
      <c r="E152" s="26">
        <f>F152</f>
        <v>7.79855</v>
      </c>
      <c r="F152" s="26">
        <f>ROUND(7.79855,5)</f>
        <v>7.79855</v>
      </c>
      <c r="G152" s="24"/>
      <c r="H152" s="36"/>
    </row>
    <row r="153" spans="1:8" ht="12.75" customHeight="1">
      <c r="A153" s="22">
        <v>42859</v>
      </c>
      <c r="B153" s="22"/>
      <c r="C153" s="26">
        <f>ROUND(7.76,5)</f>
        <v>7.76</v>
      </c>
      <c r="D153" s="26">
        <f>F153</f>
        <v>7.67101</v>
      </c>
      <c r="E153" s="26">
        <f>F153</f>
        <v>7.67101</v>
      </c>
      <c r="F153" s="26">
        <f>ROUND(7.67101,5)</f>
        <v>7.67101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ROUND(7.975,5)</f>
        <v>7.975</v>
      </c>
      <c r="D155" s="26">
        <f>F155</f>
        <v>7.99819</v>
      </c>
      <c r="E155" s="26">
        <f>F155</f>
        <v>7.99819</v>
      </c>
      <c r="F155" s="26">
        <f>ROUND(7.99819,5)</f>
        <v>7.99819</v>
      </c>
      <c r="G155" s="24"/>
      <c r="H155" s="36"/>
    </row>
    <row r="156" spans="1:8" ht="12.75" customHeight="1">
      <c r="A156" s="22">
        <v>42859</v>
      </c>
      <c r="B156" s="22"/>
      <c r="C156" s="26">
        <f>ROUND(7.975,5)</f>
        <v>7.975</v>
      </c>
      <c r="D156" s="26">
        <f>F156</f>
        <v>8.03235</v>
      </c>
      <c r="E156" s="26">
        <f>F156</f>
        <v>8.03235</v>
      </c>
      <c r="F156" s="26">
        <f>ROUND(8.03235,5)</f>
        <v>8.03235</v>
      </c>
      <c r="G156" s="24"/>
      <c r="H156" s="36"/>
    </row>
    <row r="157" spans="1:8" ht="12.75" customHeight="1">
      <c r="A157" s="22">
        <v>42950</v>
      </c>
      <c r="B157" s="22"/>
      <c r="C157" s="26">
        <f>ROUND(7.975,5)</f>
        <v>7.975</v>
      </c>
      <c r="D157" s="26">
        <f>F157</f>
        <v>8.02578</v>
      </c>
      <c r="E157" s="26">
        <f>F157</f>
        <v>8.02578</v>
      </c>
      <c r="F157" s="26">
        <f>ROUND(8.02578,5)</f>
        <v>8.02578</v>
      </c>
      <c r="G157" s="24"/>
      <c r="H157" s="36"/>
    </row>
    <row r="158" spans="1:8" ht="12.75" customHeight="1">
      <c r="A158" s="22">
        <v>43041</v>
      </c>
      <c r="B158" s="22"/>
      <c r="C158" s="26">
        <f>ROUND(7.975,5)</f>
        <v>7.975</v>
      </c>
      <c r="D158" s="26">
        <f>F158</f>
        <v>7.93237</v>
      </c>
      <c r="E158" s="26">
        <f>F158</f>
        <v>7.93237</v>
      </c>
      <c r="F158" s="26">
        <f>ROUND(7.93237,5)</f>
        <v>7.93237</v>
      </c>
      <c r="G158" s="24"/>
      <c r="H158" s="36"/>
    </row>
    <row r="159" spans="1:8" ht="12.75" customHeight="1">
      <c r="A159" s="22">
        <v>43132</v>
      </c>
      <c r="B159" s="22"/>
      <c r="C159" s="26">
        <f>ROUND(7.975,5)</f>
        <v>7.975</v>
      </c>
      <c r="D159" s="26">
        <f>F159</f>
        <v>7.79653</v>
      </c>
      <c r="E159" s="26">
        <f>F159</f>
        <v>7.79653</v>
      </c>
      <c r="F159" s="26">
        <f>ROUND(7.79653,5)</f>
        <v>7.79653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ROUND(8.185,5)</f>
        <v>8.185</v>
      </c>
      <c r="D161" s="26">
        <f>F161</f>
        <v>8.2085</v>
      </c>
      <c r="E161" s="26">
        <f>F161</f>
        <v>8.2085</v>
      </c>
      <c r="F161" s="26">
        <f>ROUND(8.2085,5)</f>
        <v>8.2085</v>
      </c>
      <c r="G161" s="24"/>
      <c r="H161" s="36"/>
    </row>
    <row r="162" spans="1:8" ht="12.75" customHeight="1">
      <c r="A162" s="22">
        <v>42859</v>
      </c>
      <c r="B162" s="22"/>
      <c r="C162" s="26">
        <f>ROUND(8.185,5)</f>
        <v>8.185</v>
      </c>
      <c r="D162" s="26">
        <f>F162</f>
        <v>8.25604</v>
      </c>
      <c r="E162" s="26">
        <f>F162</f>
        <v>8.25604</v>
      </c>
      <c r="F162" s="26">
        <f>ROUND(8.25604,5)</f>
        <v>8.25604</v>
      </c>
      <c r="G162" s="24"/>
      <c r="H162" s="36"/>
    </row>
    <row r="163" spans="1:8" ht="12.75" customHeight="1">
      <c r="A163" s="22">
        <v>42950</v>
      </c>
      <c r="B163" s="22"/>
      <c r="C163" s="26">
        <f>ROUND(8.185,5)</f>
        <v>8.185</v>
      </c>
      <c r="D163" s="26">
        <f>F163</f>
        <v>8.28151</v>
      </c>
      <c r="E163" s="26">
        <f>F163</f>
        <v>8.28151</v>
      </c>
      <c r="F163" s="26">
        <f>ROUND(8.28151,5)</f>
        <v>8.28151</v>
      </c>
      <c r="G163" s="24"/>
      <c r="H163" s="36"/>
    </row>
    <row r="164" spans="1:8" ht="12.75" customHeight="1">
      <c r="A164" s="22">
        <v>43041</v>
      </c>
      <c r="B164" s="22"/>
      <c r="C164" s="26">
        <f>ROUND(8.185,5)</f>
        <v>8.185</v>
      </c>
      <c r="D164" s="26">
        <f>F164</f>
        <v>8.25798</v>
      </c>
      <c r="E164" s="26">
        <f>F164</f>
        <v>8.25798</v>
      </c>
      <c r="F164" s="26">
        <f>ROUND(8.25798,5)</f>
        <v>8.25798</v>
      </c>
      <c r="G164" s="24"/>
      <c r="H164" s="36"/>
    </row>
    <row r="165" spans="1:8" ht="12.75" customHeight="1">
      <c r="A165" s="22">
        <v>43132</v>
      </c>
      <c r="B165" s="22"/>
      <c r="C165" s="26">
        <f>ROUND(8.185,5)</f>
        <v>8.185</v>
      </c>
      <c r="D165" s="26">
        <f>F165</f>
        <v>8.23465</v>
      </c>
      <c r="E165" s="26">
        <f>F165</f>
        <v>8.23465</v>
      </c>
      <c r="F165" s="26">
        <f>ROUND(8.23465,5)</f>
        <v>8.23465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ROUND(8.345,5)</f>
        <v>8.345</v>
      </c>
      <c r="D167" s="26">
        <f>F167</f>
        <v>8.36749</v>
      </c>
      <c r="E167" s="26">
        <f>F167</f>
        <v>8.36749</v>
      </c>
      <c r="F167" s="26">
        <f>ROUND(8.36749,5)</f>
        <v>8.36749</v>
      </c>
      <c r="G167" s="24"/>
      <c r="H167" s="36"/>
    </row>
    <row r="168" spans="1:8" ht="12.75" customHeight="1">
      <c r="A168" s="22">
        <v>42859</v>
      </c>
      <c r="B168" s="22"/>
      <c r="C168" s="26">
        <f>ROUND(8.345,5)</f>
        <v>8.345</v>
      </c>
      <c r="D168" s="26">
        <f>F168</f>
        <v>8.40863</v>
      </c>
      <c r="E168" s="26">
        <f>F168</f>
        <v>8.40863</v>
      </c>
      <c r="F168" s="26">
        <f>ROUND(8.40863,5)</f>
        <v>8.40863</v>
      </c>
      <c r="G168" s="24"/>
      <c r="H168" s="36"/>
    </row>
    <row r="169" spans="1:8" ht="12.75" customHeight="1">
      <c r="A169" s="22">
        <v>42950</v>
      </c>
      <c r="B169" s="22"/>
      <c r="C169" s="26">
        <f>ROUND(8.345,5)</f>
        <v>8.345</v>
      </c>
      <c r="D169" s="26">
        <f>F169</f>
        <v>8.43345</v>
      </c>
      <c r="E169" s="26">
        <f>F169</f>
        <v>8.43345</v>
      </c>
      <c r="F169" s="26">
        <f>ROUND(8.43345,5)</f>
        <v>8.43345</v>
      </c>
      <c r="G169" s="24"/>
      <c r="H169" s="36"/>
    </row>
    <row r="170" spans="1:8" ht="12.75" customHeight="1">
      <c r="A170" s="22">
        <v>43041</v>
      </c>
      <c r="B170" s="22"/>
      <c r="C170" s="26">
        <f>ROUND(8.345,5)</f>
        <v>8.345</v>
      </c>
      <c r="D170" s="26">
        <f>F170</f>
        <v>8.43579</v>
      </c>
      <c r="E170" s="26">
        <f>F170</f>
        <v>8.43579</v>
      </c>
      <c r="F170" s="26">
        <f>ROUND(8.43579,5)</f>
        <v>8.43579</v>
      </c>
      <c r="G170" s="24"/>
      <c r="H170" s="36"/>
    </row>
    <row r="171" spans="1:8" ht="12.75" customHeight="1">
      <c r="A171" s="22">
        <v>43132</v>
      </c>
      <c r="B171" s="22"/>
      <c r="C171" s="26">
        <f>ROUND(8.345,5)</f>
        <v>8.345</v>
      </c>
      <c r="D171" s="26">
        <f>F171</f>
        <v>8.442</v>
      </c>
      <c r="E171" s="26">
        <f>F171</f>
        <v>8.442</v>
      </c>
      <c r="F171" s="26">
        <f>ROUND(8.442,5)</f>
        <v>8.442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ROUND(9.57,5)</f>
        <v>9.57</v>
      </c>
      <c r="D173" s="26">
        <f>F173</f>
        <v>9.59207</v>
      </c>
      <c r="E173" s="26">
        <f>F173</f>
        <v>9.59207</v>
      </c>
      <c r="F173" s="26">
        <f>ROUND(9.59207,5)</f>
        <v>9.59207</v>
      </c>
      <c r="G173" s="24"/>
      <c r="H173" s="36"/>
    </row>
    <row r="174" spans="1:8" ht="12.75" customHeight="1">
      <c r="A174" s="22">
        <v>42859</v>
      </c>
      <c r="B174" s="22"/>
      <c r="C174" s="26">
        <f>ROUND(9.57,5)</f>
        <v>9.57</v>
      </c>
      <c r="D174" s="26">
        <f>F174</f>
        <v>9.63882</v>
      </c>
      <c r="E174" s="26">
        <f>F174</f>
        <v>9.63882</v>
      </c>
      <c r="F174" s="26">
        <f>ROUND(9.63882,5)</f>
        <v>9.63882</v>
      </c>
      <c r="G174" s="24"/>
      <c r="H174" s="36"/>
    </row>
    <row r="175" spans="1:8" ht="12.75" customHeight="1">
      <c r="A175" s="22">
        <v>42950</v>
      </c>
      <c r="B175" s="22"/>
      <c r="C175" s="26">
        <f>ROUND(9.57,5)</f>
        <v>9.57</v>
      </c>
      <c r="D175" s="26">
        <f>F175</f>
        <v>9.67944</v>
      </c>
      <c r="E175" s="26">
        <f>F175</f>
        <v>9.67944</v>
      </c>
      <c r="F175" s="26">
        <f>ROUND(9.67944,5)</f>
        <v>9.67944</v>
      </c>
      <c r="G175" s="24"/>
      <c r="H175" s="36"/>
    </row>
    <row r="176" spans="1:8" ht="12.75" customHeight="1">
      <c r="A176" s="22">
        <v>43041</v>
      </c>
      <c r="B176" s="22"/>
      <c r="C176" s="26">
        <f>ROUND(9.57,5)</f>
        <v>9.57</v>
      </c>
      <c r="D176" s="26">
        <f>F176</f>
        <v>9.7132</v>
      </c>
      <c r="E176" s="26">
        <f>F176</f>
        <v>9.7132</v>
      </c>
      <c r="F176" s="26">
        <f>ROUND(9.7132,5)</f>
        <v>9.7132</v>
      </c>
      <c r="G176" s="24"/>
      <c r="H176" s="36"/>
    </row>
    <row r="177" spans="1:8" ht="12.75" customHeight="1">
      <c r="A177" s="22">
        <v>43132</v>
      </c>
      <c r="B177" s="22"/>
      <c r="C177" s="26">
        <f>ROUND(9.57,5)</f>
        <v>9.57</v>
      </c>
      <c r="D177" s="26">
        <f>F177</f>
        <v>9.74914</v>
      </c>
      <c r="E177" s="26">
        <f>F177</f>
        <v>9.74914</v>
      </c>
      <c r="F177" s="26">
        <f>ROUND(9.74914,5)</f>
        <v>9.74914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ROUND(2.12,5)</f>
        <v>2.12</v>
      </c>
      <c r="D179" s="26">
        <f>F179</f>
        <v>185.80496</v>
      </c>
      <c r="E179" s="26">
        <f>F179</f>
        <v>185.80496</v>
      </c>
      <c r="F179" s="26">
        <f>ROUND(185.80496,5)</f>
        <v>185.80496</v>
      </c>
      <c r="G179" s="24"/>
      <c r="H179" s="36"/>
    </row>
    <row r="180" spans="1:8" ht="12.75" customHeight="1">
      <c r="A180" s="22">
        <v>42859</v>
      </c>
      <c r="B180" s="22"/>
      <c r="C180" s="26">
        <f>ROUND(2.12,5)</f>
        <v>2.12</v>
      </c>
      <c r="D180" s="26">
        <f>F180</f>
        <v>187.08378</v>
      </c>
      <c r="E180" s="26">
        <f>F180</f>
        <v>187.08378</v>
      </c>
      <c r="F180" s="26">
        <f>ROUND(187.08378,5)</f>
        <v>187.08378</v>
      </c>
      <c r="G180" s="24"/>
      <c r="H180" s="36"/>
    </row>
    <row r="181" spans="1:8" ht="12.75" customHeight="1">
      <c r="A181" s="22">
        <v>42950</v>
      </c>
      <c r="B181" s="22"/>
      <c r="C181" s="26">
        <f>ROUND(2.12,5)</f>
        <v>2.12</v>
      </c>
      <c r="D181" s="26">
        <f>F181</f>
        <v>190.81947</v>
      </c>
      <c r="E181" s="26">
        <f>F181</f>
        <v>190.81947</v>
      </c>
      <c r="F181" s="26">
        <f>ROUND(190.81947,5)</f>
        <v>190.81947</v>
      </c>
      <c r="G181" s="24"/>
      <c r="H181" s="36"/>
    </row>
    <row r="182" spans="1:8" ht="12.75" customHeight="1">
      <c r="A182" s="22">
        <v>43041</v>
      </c>
      <c r="B182" s="22"/>
      <c r="C182" s="26">
        <f>ROUND(2.12,5)</f>
        <v>2.12</v>
      </c>
      <c r="D182" s="26">
        <f>F182</f>
        <v>192.36877</v>
      </c>
      <c r="E182" s="26">
        <f>F182</f>
        <v>192.36877</v>
      </c>
      <c r="F182" s="26">
        <f>ROUND(192.36877,5)</f>
        <v>192.36877</v>
      </c>
      <c r="G182" s="24"/>
      <c r="H182" s="36"/>
    </row>
    <row r="183" spans="1:8" ht="12.75" customHeight="1">
      <c r="A183" s="22">
        <v>43132</v>
      </c>
      <c r="B183" s="22"/>
      <c r="C183" s="26">
        <f>ROUND(2.12,5)</f>
        <v>2.12</v>
      </c>
      <c r="D183" s="26">
        <f>F183</f>
        <v>196.28619</v>
      </c>
      <c r="E183" s="26">
        <f>F183</f>
        <v>196.28619</v>
      </c>
      <c r="F183" s="26">
        <f>ROUND(196.28619,5)</f>
        <v>196.28619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ROUND(2.13,5)</f>
        <v>2.13</v>
      </c>
      <c r="D185" s="26">
        <f>F185</f>
        <v>146.04177</v>
      </c>
      <c r="E185" s="26">
        <f>F185</f>
        <v>146.04177</v>
      </c>
      <c r="F185" s="26">
        <f>ROUND(146.04177,5)</f>
        <v>146.04177</v>
      </c>
      <c r="G185" s="24"/>
      <c r="H185" s="36"/>
    </row>
    <row r="186" spans="1:8" ht="12.75" customHeight="1">
      <c r="A186" s="22">
        <v>42859</v>
      </c>
      <c r="B186" s="22"/>
      <c r="C186" s="26">
        <f>ROUND(2.13,5)</f>
        <v>2.13</v>
      </c>
      <c r="D186" s="26">
        <f>F186</f>
        <v>148.86871</v>
      </c>
      <c r="E186" s="26">
        <f>F186</f>
        <v>148.86871</v>
      </c>
      <c r="F186" s="26">
        <f>ROUND(148.86871,5)</f>
        <v>148.86871</v>
      </c>
      <c r="G186" s="24"/>
      <c r="H186" s="36"/>
    </row>
    <row r="187" spans="1:8" ht="12.75" customHeight="1">
      <c r="A187" s="22">
        <v>42950</v>
      </c>
      <c r="B187" s="22"/>
      <c r="C187" s="26">
        <f>ROUND(2.13,5)</f>
        <v>2.13</v>
      </c>
      <c r="D187" s="26">
        <f>F187</f>
        <v>149.80953</v>
      </c>
      <c r="E187" s="26">
        <f>F187</f>
        <v>149.80953</v>
      </c>
      <c r="F187" s="26">
        <f>ROUND(149.80953,5)</f>
        <v>149.80953</v>
      </c>
      <c r="G187" s="24"/>
      <c r="H187" s="36"/>
    </row>
    <row r="188" spans="1:8" ht="12.75" customHeight="1">
      <c r="A188" s="22">
        <v>43041</v>
      </c>
      <c r="B188" s="22"/>
      <c r="C188" s="26">
        <f>ROUND(2.13,5)</f>
        <v>2.13</v>
      </c>
      <c r="D188" s="26">
        <f>F188</f>
        <v>152.92285</v>
      </c>
      <c r="E188" s="26">
        <f>F188</f>
        <v>152.92285</v>
      </c>
      <c r="F188" s="26">
        <f>ROUND(152.92285,5)</f>
        <v>152.92285</v>
      </c>
      <c r="G188" s="24"/>
      <c r="H188" s="36"/>
    </row>
    <row r="189" spans="1:8" ht="12.75" customHeight="1">
      <c r="A189" s="22">
        <v>43132</v>
      </c>
      <c r="B189" s="22"/>
      <c r="C189" s="26">
        <f>ROUND(2.13,5)</f>
        <v>2.13</v>
      </c>
      <c r="D189" s="26">
        <f>F189</f>
        <v>156.03719</v>
      </c>
      <c r="E189" s="26">
        <f>F189</f>
        <v>156.03719</v>
      </c>
      <c r="F189" s="26">
        <f>ROUND(156.03719,5)</f>
        <v>156.03719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ROUND(9.4,5)</f>
        <v>9.4</v>
      </c>
      <c r="D191" s="26">
        <f>F191</f>
        <v>9.42415</v>
      </c>
      <c r="E191" s="26">
        <f>F191</f>
        <v>9.42415</v>
      </c>
      <c r="F191" s="26">
        <f>ROUND(9.42415,5)</f>
        <v>9.42415</v>
      </c>
      <c r="G191" s="24"/>
      <c r="H191" s="36"/>
    </row>
    <row r="192" spans="1:8" ht="12.75" customHeight="1">
      <c r="A192" s="22">
        <v>42859</v>
      </c>
      <c r="B192" s="22"/>
      <c r="C192" s="26">
        <f>ROUND(9.4,5)</f>
        <v>9.4</v>
      </c>
      <c r="D192" s="26">
        <f>F192</f>
        <v>9.47152</v>
      </c>
      <c r="E192" s="26">
        <f>F192</f>
        <v>9.47152</v>
      </c>
      <c r="F192" s="26">
        <f>ROUND(9.47152,5)</f>
        <v>9.47152</v>
      </c>
      <c r="G192" s="24"/>
      <c r="H192" s="36"/>
    </row>
    <row r="193" spans="1:8" ht="12.75" customHeight="1">
      <c r="A193" s="22">
        <v>42950</v>
      </c>
      <c r="B193" s="22"/>
      <c r="C193" s="26">
        <f>ROUND(9.4,5)</f>
        <v>9.4</v>
      </c>
      <c r="D193" s="26">
        <f>F193</f>
        <v>9.51242</v>
      </c>
      <c r="E193" s="26">
        <f>F193</f>
        <v>9.51242</v>
      </c>
      <c r="F193" s="26">
        <f>ROUND(9.51242,5)</f>
        <v>9.51242</v>
      </c>
      <c r="G193" s="24"/>
      <c r="H193" s="36"/>
    </row>
    <row r="194" spans="1:8" ht="12.75" customHeight="1">
      <c r="A194" s="22">
        <v>43041</v>
      </c>
      <c r="B194" s="22"/>
      <c r="C194" s="26">
        <f>ROUND(9.4,5)</f>
        <v>9.4</v>
      </c>
      <c r="D194" s="26">
        <f>F194</f>
        <v>9.54777</v>
      </c>
      <c r="E194" s="26">
        <f>F194</f>
        <v>9.54777</v>
      </c>
      <c r="F194" s="26">
        <f>ROUND(9.54777,5)</f>
        <v>9.54777</v>
      </c>
      <c r="G194" s="24"/>
      <c r="H194" s="36"/>
    </row>
    <row r="195" spans="1:8" ht="12.75" customHeight="1">
      <c r="A195" s="22">
        <v>43132</v>
      </c>
      <c r="B195" s="22"/>
      <c r="C195" s="26">
        <f>ROUND(9.4,5)</f>
        <v>9.4</v>
      </c>
      <c r="D195" s="26">
        <f>F195</f>
        <v>9.58678</v>
      </c>
      <c r="E195" s="26">
        <f>F195</f>
        <v>9.58678</v>
      </c>
      <c r="F195" s="26">
        <f>ROUND(9.58678,5)</f>
        <v>9.58678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ROUND(9.625,5)</f>
        <v>9.625</v>
      </c>
      <c r="D197" s="26">
        <f>F197</f>
        <v>9.64738</v>
      </c>
      <c r="E197" s="26">
        <f>F197</f>
        <v>9.64738</v>
      </c>
      <c r="F197" s="26">
        <f>ROUND(9.64738,5)</f>
        <v>9.64738</v>
      </c>
      <c r="G197" s="24"/>
      <c r="H197" s="36"/>
    </row>
    <row r="198" spans="1:8" ht="12.75" customHeight="1">
      <c r="A198" s="22">
        <v>42859</v>
      </c>
      <c r="B198" s="22"/>
      <c r="C198" s="26">
        <f>ROUND(9.625,5)</f>
        <v>9.625</v>
      </c>
      <c r="D198" s="26">
        <f>F198</f>
        <v>9.69176</v>
      </c>
      <c r="E198" s="26">
        <f>F198</f>
        <v>9.69176</v>
      </c>
      <c r="F198" s="26">
        <f>ROUND(9.69176,5)</f>
        <v>9.69176</v>
      </c>
      <c r="G198" s="24"/>
      <c r="H198" s="36"/>
    </row>
    <row r="199" spans="1:8" ht="12.75" customHeight="1">
      <c r="A199" s="22">
        <v>42950</v>
      </c>
      <c r="B199" s="22"/>
      <c r="C199" s="26">
        <f>ROUND(9.625,5)</f>
        <v>9.625</v>
      </c>
      <c r="D199" s="26">
        <f>F199</f>
        <v>9.73065</v>
      </c>
      <c r="E199" s="26">
        <f>F199</f>
        <v>9.73065</v>
      </c>
      <c r="F199" s="26">
        <f>ROUND(9.73065,5)</f>
        <v>9.73065</v>
      </c>
      <c r="G199" s="24"/>
      <c r="H199" s="36"/>
    </row>
    <row r="200" spans="1:8" ht="12.75" customHeight="1">
      <c r="A200" s="22">
        <v>43041</v>
      </c>
      <c r="B200" s="22"/>
      <c r="C200" s="26">
        <f>ROUND(9.625,5)</f>
        <v>9.625</v>
      </c>
      <c r="D200" s="26">
        <f>F200</f>
        <v>9.76479</v>
      </c>
      <c r="E200" s="26">
        <f>F200</f>
        <v>9.76479</v>
      </c>
      <c r="F200" s="26">
        <f>ROUND(9.76479,5)</f>
        <v>9.76479</v>
      </c>
      <c r="G200" s="24"/>
      <c r="H200" s="36"/>
    </row>
    <row r="201" spans="1:8" ht="12.75" customHeight="1">
      <c r="A201" s="22">
        <v>43132</v>
      </c>
      <c r="B201" s="22"/>
      <c r="C201" s="26">
        <f>ROUND(9.625,5)</f>
        <v>9.625</v>
      </c>
      <c r="D201" s="26">
        <f>F201</f>
        <v>9.80181</v>
      </c>
      <c r="E201" s="26">
        <f>F201</f>
        <v>9.80181</v>
      </c>
      <c r="F201" s="26">
        <f>ROUND(9.80181,5)</f>
        <v>9.80181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ROUND(9.67,5)</f>
        <v>9.67</v>
      </c>
      <c r="D203" s="26">
        <f>F203</f>
        <v>9.69304</v>
      </c>
      <c r="E203" s="26">
        <f>F203</f>
        <v>9.69304</v>
      </c>
      <c r="F203" s="26">
        <f>ROUND(9.69304,5)</f>
        <v>9.69304</v>
      </c>
      <c r="G203" s="24"/>
      <c r="H203" s="36"/>
    </row>
    <row r="204" spans="1:8" ht="12.75" customHeight="1">
      <c r="A204" s="22">
        <v>42859</v>
      </c>
      <c r="B204" s="22"/>
      <c r="C204" s="26">
        <f>ROUND(9.67,5)</f>
        <v>9.67</v>
      </c>
      <c r="D204" s="26">
        <f>F204</f>
        <v>9.73885</v>
      </c>
      <c r="E204" s="26">
        <f>F204</f>
        <v>9.73885</v>
      </c>
      <c r="F204" s="26">
        <f>ROUND(9.73885,5)</f>
        <v>9.73885</v>
      </c>
      <c r="G204" s="24"/>
      <c r="H204" s="36"/>
    </row>
    <row r="205" spans="1:8" ht="12.75" customHeight="1">
      <c r="A205" s="22">
        <v>42950</v>
      </c>
      <c r="B205" s="22"/>
      <c r="C205" s="26">
        <f>ROUND(9.67,5)</f>
        <v>9.67</v>
      </c>
      <c r="D205" s="26">
        <f>F205</f>
        <v>9.7792</v>
      </c>
      <c r="E205" s="26">
        <f>F205</f>
        <v>9.7792</v>
      </c>
      <c r="F205" s="26">
        <f>ROUND(9.7792,5)</f>
        <v>9.7792</v>
      </c>
      <c r="G205" s="24"/>
      <c r="H205" s="36"/>
    </row>
    <row r="206" spans="1:8" ht="12.75" customHeight="1">
      <c r="A206" s="22">
        <v>43041</v>
      </c>
      <c r="B206" s="22"/>
      <c r="C206" s="26">
        <f>ROUND(9.67,5)</f>
        <v>9.67</v>
      </c>
      <c r="D206" s="26">
        <f>F206</f>
        <v>9.81477</v>
      </c>
      <c r="E206" s="26">
        <f>F206</f>
        <v>9.81477</v>
      </c>
      <c r="F206" s="26">
        <f>ROUND(9.81477,5)</f>
        <v>9.81477</v>
      </c>
      <c r="G206" s="24"/>
      <c r="H206" s="36"/>
    </row>
    <row r="207" spans="1:8" ht="12.75" customHeight="1">
      <c r="A207" s="22">
        <v>43132</v>
      </c>
      <c r="B207" s="22"/>
      <c r="C207" s="26">
        <f>ROUND(9.67,5)</f>
        <v>9.67</v>
      </c>
      <c r="D207" s="26">
        <f>F207</f>
        <v>9.85331</v>
      </c>
      <c r="E207" s="26">
        <f>F207</f>
        <v>9.85331</v>
      </c>
      <c r="F207" s="26">
        <f>ROUND(9.85331,5)</f>
        <v>9.85331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42758</v>
      </c>
      <c r="B209" s="22"/>
      <c r="C209" s="25">
        <f>ROUND(14.61400040625,4)</f>
        <v>14.614</v>
      </c>
      <c r="D209" s="25">
        <f>F209</f>
        <v>14.7078</v>
      </c>
      <c r="E209" s="25">
        <f>F209</f>
        <v>14.7078</v>
      </c>
      <c r="F209" s="25">
        <f>ROUND(14.7078,4)</f>
        <v>14.7078</v>
      </c>
      <c r="G209" s="24"/>
      <c r="H209" s="36"/>
    </row>
    <row r="210" spans="1:8" ht="12.75" customHeight="1">
      <c r="A210" s="22">
        <v>42760</v>
      </c>
      <c r="B210" s="22"/>
      <c r="C210" s="25">
        <f>ROUND(14.61400040625,4)</f>
        <v>14.614</v>
      </c>
      <c r="D210" s="25">
        <f>F210</f>
        <v>14.7153</v>
      </c>
      <c r="E210" s="25">
        <f>F210</f>
        <v>14.7153</v>
      </c>
      <c r="F210" s="25">
        <f>ROUND(14.7153,4)</f>
        <v>14.7153</v>
      </c>
      <c r="G210" s="24"/>
      <c r="H210" s="36"/>
    </row>
    <row r="211" spans="1:8" ht="12.75" customHeight="1">
      <c r="A211" s="22">
        <v>42766</v>
      </c>
      <c r="B211" s="22"/>
      <c r="C211" s="25">
        <f>ROUND(14.61400040625,4)</f>
        <v>14.614</v>
      </c>
      <c r="D211" s="25">
        <f>F211</f>
        <v>14.7376</v>
      </c>
      <c r="E211" s="25">
        <f>F211</f>
        <v>14.7376</v>
      </c>
      <c r="F211" s="25">
        <f>ROUND(14.7376,4)</f>
        <v>14.7376</v>
      </c>
      <c r="G211" s="24"/>
      <c r="H211" s="36"/>
    </row>
    <row r="212" spans="1:8" ht="12.75" customHeight="1">
      <c r="A212" s="22">
        <v>42790</v>
      </c>
      <c r="B212" s="22"/>
      <c r="C212" s="25">
        <f>ROUND(14.61400040625,4)</f>
        <v>14.614</v>
      </c>
      <c r="D212" s="25">
        <f>F212</f>
        <v>14.8213</v>
      </c>
      <c r="E212" s="25">
        <f>F212</f>
        <v>14.8213</v>
      </c>
      <c r="F212" s="25">
        <f>ROUND(14.8213,4)</f>
        <v>14.8213</v>
      </c>
      <c r="G212" s="24"/>
      <c r="H212" s="36"/>
    </row>
    <row r="213" spans="1:8" ht="12.75" customHeight="1">
      <c r="A213" s="22">
        <v>42794</v>
      </c>
      <c r="B213" s="22"/>
      <c r="C213" s="25">
        <f>ROUND(14.61400040625,4)</f>
        <v>14.614</v>
      </c>
      <c r="D213" s="25">
        <f>F213</f>
        <v>14.8352</v>
      </c>
      <c r="E213" s="25">
        <f>F213</f>
        <v>14.8352</v>
      </c>
      <c r="F213" s="25">
        <f>ROUND(14.8352,4)</f>
        <v>14.8352</v>
      </c>
      <c r="G213" s="24"/>
      <c r="H213" s="36"/>
    </row>
    <row r="214" spans="1:8" ht="12.75" customHeight="1">
      <c r="A214" s="22">
        <v>42809</v>
      </c>
      <c r="B214" s="22"/>
      <c r="C214" s="25">
        <f>ROUND(14.61400040625,4)</f>
        <v>14.614</v>
      </c>
      <c r="D214" s="25">
        <f>F214</f>
        <v>14.8864</v>
      </c>
      <c r="E214" s="25">
        <f>F214</f>
        <v>14.8864</v>
      </c>
      <c r="F214" s="25">
        <f>ROUND(14.8864,4)</f>
        <v>14.8864</v>
      </c>
      <c r="G214" s="24"/>
      <c r="H214" s="36"/>
    </row>
    <row r="215" spans="1:8" ht="12.75" customHeight="1">
      <c r="A215" s="22">
        <v>42825</v>
      </c>
      <c r="B215" s="22"/>
      <c r="C215" s="25">
        <f>ROUND(14.61400040625,4)</f>
        <v>14.614</v>
      </c>
      <c r="D215" s="25">
        <f>F215</f>
        <v>14.9417</v>
      </c>
      <c r="E215" s="25">
        <f>F215</f>
        <v>14.9417</v>
      </c>
      <c r="F215" s="25">
        <f>ROUND(14.9417,4)</f>
        <v>14.9417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42741</v>
      </c>
      <c r="B217" s="22"/>
      <c r="C217" s="25">
        <f>ROUND(17.15738125,4)</f>
        <v>17.1574</v>
      </c>
      <c r="D217" s="25">
        <f>F217</f>
        <v>17.191</v>
      </c>
      <c r="E217" s="25">
        <f>F217</f>
        <v>17.191</v>
      </c>
      <c r="F217" s="25">
        <f>ROUND(17.191,4)</f>
        <v>17.191</v>
      </c>
      <c r="G217" s="24"/>
      <c r="H217" s="36"/>
    </row>
    <row r="218" spans="1:8" ht="12.75" customHeight="1">
      <c r="A218" s="22">
        <v>42766</v>
      </c>
      <c r="B218" s="22"/>
      <c r="C218" s="25">
        <f>ROUND(17.15738125,4)</f>
        <v>17.1574</v>
      </c>
      <c r="D218" s="25">
        <f>F218</f>
        <v>17.2865</v>
      </c>
      <c r="E218" s="25">
        <f>F218</f>
        <v>17.2865</v>
      </c>
      <c r="F218" s="25">
        <f>ROUND(17.2865,4)</f>
        <v>17.2865</v>
      </c>
      <c r="G218" s="24"/>
      <c r="H218" s="36"/>
    </row>
    <row r="219" spans="1:8" ht="12.75" customHeight="1">
      <c r="A219" s="22">
        <v>42794</v>
      </c>
      <c r="B219" s="22"/>
      <c r="C219" s="25">
        <f>ROUND(17.15738125,4)</f>
        <v>17.1574</v>
      </c>
      <c r="D219" s="25">
        <f>F219</f>
        <v>17.3882</v>
      </c>
      <c r="E219" s="25">
        <f>F219</f>
        <v>17.3882</v>
      </c>
      <c r="F219" s="25">
        <f>ROUND(17.3882,4)</f>
        <v>17.3882</v>
      </c>
      <c r="G219" s="24"/>
      <c r="H219" s="36"/>
    </row>
    <row r="220" spans="1:8" ht="12.75" customHeight="1">
      <c r="A220" s="22">
        <v>42825</v>
      </c>
      <c r="B220" s="22"/>
      <c r="C220" s="25">
        <f>ROUND(17.15738125,4)</f>
        <v>17.1574</v>
      </c>
      <c r="D220" s="25">
        <f>F220</f>
        <v>17.4997</v>
      </c>
      <c r="E220" s="25">
        <f>F220</f>
        <v>17.4997</v>
      </c>
      <c r="F220" s="25">
        <f>ROUND(17.4997,4)</f>
        <v>17.4997</v>
      </c>
      <c r="G220" s="24"/>
      <c r="H220" s="36"/>
    </row>
    <row r="221" spans="1:8" ht="12.75" customHeight="1">
      <c r="A221" s="22">
        <v>42850</v>
      </c>
      <c r="B221" s="22"/>
      <c r="C221" s="25">
        <f>ROUND(17.15738125,4)</f>
        <v>17.1574</v>
      </c>
      <c r="D221" s="25">
        <f>F221</f>
        <v>17.5956</v>
      </c>
      <c r="E221" s="25">
        <f>F221</f>
        <v>17.5956</v>
      </c>
      <c r="F221" s="25">
        <f>ROUND(17.5956,4)</f>
        <v>17.5956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42727</v>
      </c>
      <c r="B223" s="22"/>
      <c r="C223" s="25">
        <f>ROUND(13.9775,4)</f>
        <v>13.9775</v>
      </c>
      <c r="D223" s="25">
        <f>F223</f>
        <v>13.9775</v>
      </c>
      <c r="E223" s="25">
        <f>F223</f>
        <v>13.9775</v>
      </c>
      <c r="F223" s="25">
        <f>ROUND(13.9775,4)</f>
        <v>13.9775</v>
      </c>
      <c r="G223" s="24"/>
      <c r="H223" s="36"/>
    </row>
    <row r="224" spans="1:8" ht="12.75" customHeight="1">
      <c r="A224" s="22">
        <v>42732</v>
      </c>
      <c r="B224" s="22"/>
      <c r="C224" s="25">
        <f>ROUND(13.9775,4)</f>
        <v>13.9775</v>
      </c>
      <c r="D224" s="25">
        <f>F224</f>
        <v>13.9798</v>
      </c>
      <c r="E224" s="25">
        <f>F224</f>
        <v>13.9798</v>
      </c>
      <c r="F224" s="25">
        <f>ROUND(13.9798,4)</f>
        <v>13.9798</v>
      </c>
      <c r="G224" s="24"/>
      <c r="H224" s="36"/>
    </row>
    <row r="225" spans="1:8" ht="12.75" customHeight="1">
      <c r="A225" s="22">
        <v>42733</v>
      </c>
      <c r="B225" s="22"/>
      <c r="C225" s="25">
        <f>ROUND(13.9775,4)</f>
        <v>13.9775</v>
      </c>
      <c r="D225" s="25">
        <f>F225</f>
        <v>13.9799</v>
      </c>
      <c r="E225" s="25">
        <f>F225</f>
        <v>13.9799</v>
      </c>
      <c r="F225" s="25">
        <f>ROUND(13.9799,4)</f>
        <v>13.9799</v>
      </c>
      <c r="G225" s="24"/>
      <c r="H225" s="36"/>
    </row>
    <row r="226" spans="1:8" ht="12.75" customHeight="1">
      <c r="A226" s="22">
        <v>42739</v>
      </c>
      <c r="B226" s="22"/>
      <c r="C226" s="25">
        <f>ROUND(13.9775,4)</f>
        <v>13.9775</v>
      </c>
      <c r="D226" s="25">
        <f>F226</f>
        <v>13.9912</v>
      </c>
      <c r="E226" s="25">
        <f>F226</f>
        <v>13.9912</v>
      </c>
      <c r="F226" s="25">
        <f>ROUND(13.9912,4)</f>
        <v>13.9912</v>
      </c>
      <c r="G226" s="24"/>
      <c r="H226" s="36"/>
    </row>
    <row r="227" spans="1:8" ht="12.75" customHeight="1">
      <c r="A227" s="22">
        <v>42746</v>
      </c>
      <c r="B227" s="22"/>
      <c r="C227" s="25">
        <f>ROUND(13.9775,4)</f>
        <v>13.9775</v>
      </c>
      <c r="D227" s="25">
        <f>F227</f>
        <v>14.0094</v>
      </c>
      <c r="E227" s="25">
        <f>F227</f>
        <v>14.0094</v>
      </c>
      <c r="F227" s="25">
        <f>ROUND(14.0094,4)</f>
        <v>14.0094</v>
      </c>
      <c r="G227" s="24"/>
      <c r="H227" s="36"/>
    </row>
    <row r="228" spans="1:8" ht="12.75" customHeight="1">
      <c r="A228" s="22">
        <v>42748</v>
      </c>
      <c r="B228" s="22"/>
      <c r="C228" s="25">
        <f>ROUND(13.9775,4)</f>
        <v>13.9775</v>
      </c>
      <c r="D228" s="25">
        <f>F228</f>
        <v>14.0149</v>
      </c>
      <c r="E228" s="25">
        <f>F228</f>
        <v>14.0149</v>
      </c>
      <c r="F228" s="25">
        <f>ROUND(14.0149,4)</f>
        <v>14.0149</v>
      </c>
      <c r="G228" s="24"/>
      <c r="H228" s="36"/>
    </row>
    <row r="229" spans="1:8" ht="12.75" customHeight="1">
      <c r="A229" s="22">
        <v>42752</v>
      </c>
      <c r="B229" s="22"/>
      <c r="C229" s="25">
        <f>ROUND(13.9775,4)</f>
        <v>13.9775</v>
      </c>
      <c r="D229" s="25">
        <f>F229</f>
        <v>14.0259</v>
      </c>
      <c r="E229" s="25">
        <f>F229</f>
        <v>14.0259</v>
      </c>
      <c r="F229" s="25">
        <f>ROUND(14.0259,4)</f>
        <v>14.0259</v>
      </c>
      <c r="G229" s="24"/>
      <c r="H229" s="36"/>
    </row>
    <row r="230" spans="1:8" ht="12.75" customHeight="1">
      <c r="A230" s="22">
        <v>42753</v>
      </c>
      <c r="B230" s="22"/>
      <c r="C230" s="25">
        <f>ROUND(13.9775,4)</f>
        <v>13.9775</v>
      </c>
      <c r="D230" s="25">
        <f>F230</f>
        <v>14.0287</v>
      </c>
      <c r="E230" s="25">
        <f>F230</f>
        <v>14.0287</v>
      </c>
      <c r="F230" s="25">
        <f>ROUND(14.0287,4)</f>
        <v>14.0287</v>
      </c>
      <c r="G230" s="24"/>
      <c r="H230" s="36"/>
    </row>
    <row r="231" spans="1:8" ht="12.75" customHeight="1">
      <c r="A231" s="22">
        <v>42755</v>
      </c>
      <c r="B231" s="22"/>
      <c r="C231" s="25">
        <f>ROUND(13.9775,4)</f>
        <v>13.9775</v>
      </c>
      <c r="D231" s="25">
        <f>F231</f>
        <v>14.0342</v>
      </c>
      <c r="E231" s="25">
        <f>F231</f>
        <v>14.0342</v>
      </c>
      <c r="F231" s="25">
        <f>ROUND(14.0342,4)</f>
        <v>14.0342</v>
      </c>
      <c r="G231" s="24"/>
      <c r="H231" s="36"/>
    </row>
    <row r="232" spans="1:8" ht="12.75" customHeight="1">
      <c r="A232" s="22">
        <v>42758</v>
      </c>
      <c r="B232" s="22"/>
      <c r="C232" s="25">
        <f>ROUND(13.9775,4)</f>
        <v>13.9775</v>
      </c>
      <c r="D232" s="25">
        <f>F232</f>
        <v>14.0424</v>
      </c>
      <c r="E232" s="25">
        <f>F232</f>
        <v>14.0424</v>
      </c>
      <c r="F232" s="25">
        <f>ROUND(14.0424,4)</f>
        <v>14.0424</v>
      </c>
      <c r="G232" s="24"/>
      <c r="H232" s="36"/>
    </row>
    <row r="233" spans="1:8" ht="12.75" customHeight="1">
      <c r="A233" s="22">
        <v>42760</v>
      </c>
      <c r="B233" s="22"/>
      <c r="C233" s="25">
        <f>ROUND(13.9775,4)</f>
        <v>13.9775</v>
      </c>
      <c r="D233" s="25">
        <f>F233</f>
        <v>14.0479</v>
      </c>
      <c r="E233" s="25">
        <f>F233</f>
        <v>14.0479</v>
      </c>
      <c r="F233" s="25">
        <f>ROUND(14.0479,4)</f>
        <v>14.0479</v>
      </c>
      <c r="G233" s="24"/>
      <c r="H233" s="36"/>
    </row>
    <row r="234" spans="1:8" ht="12.75" customHeight="1">
      <c r="A234" s="22">
        <v>42762</v>
      </c>
      <c r="B234" s="22"/>
      <c r="C234" s="25">
        <f>ROUND(13.9775,4)</f>
        <v>13.9775</v>
      </c>
      <c r="D234" s="25">
        <f>F234</f>
        <v>14.0534</v>
      </c>
      <c r="E234" s="25">
        <f>F234</f>
        <v>14.0534</v>
      </c>
      <c r="F234" s="25">
        <f>ROUND(14.0534,4)</f>
        <v>14.0534</v>
      </c>
      <c r="G234" s="24"/>
      <c r="H234" s="36"/>
    </row>
    <row r="235" spans="1:8" ht="12.75" customHeight="1">
      <c r="A235" s="22">
        <v>42765</v>
      </c>
      <c r="B235" s="22"/>
      <c r="C235" s="25">
        <f>ROUND(13.9775,4)</f>
        <v>13.9775</v>
      </c>
      <c r="D235" s="25">
        <f>F235</f>
        <v>14.0617</v>
      </c>
      <c r="E235" s="25">
        <f>F235</f>
        <v>14.0617</v>
      </c>
      <c r="F235" s="25">
        <f>ROUND(14.0617,4)</f>
        <v>14.0617</v>
      </c>
      <c r="G235" s="24"/>
      <c r="H235" s="36"/>
    </row>
    <row r="236" spans="1:8" ht="12.75" customHeight="1">
      <c r="A236" s="22">
        <v>42766</v>
      </c>
      <c r="B236" s="22"/>
      <c r="C236" s="25">
        <f>ROUND(13.9775,4)</f>
        <v>13.9775</v>
      </c>
      <c r="D236" s="25">
        <f>F236</f>
        <v>14.0643</v>
      </c>
      <c r="E236" s="25">
        <f>F236</f>
        <v>14.0643</v>
      </c>
      <c r="F236" s="25">
        <f>ROUND(14.0643,4)</f>
        <v>14.0643</v>
      </c>
      <c r="G236" s="24"/>
      <c r="H236" s="36"/>
    </row>
    <row r="237" spans="1:8" ht="12.75" customHeight="1">
      <c r="A237" s="22">
        <v>42783</v>
      </c>
      <c r="B237" s="22"/>
      <c r="C237" s="25">
        <f>ROUND(13.9775,4)</f>
        <v>13.9775</v>
      </c>
      <c r="D237" s="25">
        <f>F237</f>
        <v>14.1097</v>
      </c>
      <c r="E237" s="25">
        <f>F237</f>
        <v>14.1097</v>
      </c>
      <c r="F237" s="25">
        <f>ROUND(14.1097,4)</f>
        <v>14.1097</v>
      </c>
      <c r="G237" s="24"/>
      <c r="H237" s="36"/>
    </row>
    <row r="238" spans="1:8" ht="12.75" customHeight="1">
      <c r="A238" s="22">
        <v>42790</v>
      </c>
      <c r="B238" s="22"/>
      <c r="C238" s="25">
        <f>ROUND(13.9775,4)</f>
        <v>13.9775</v>
      </c>
      <c r="D238" s="25">
        <f>F238</f>
        <v>14.1284</v>
      </c>
      <c r="E238" s="25">
        <f>F238</f>
        <v>14.1284</v>
      </c>
      <c r="F238" s="25">
        <f>ROUND(14.1284,4)</f>
        <v>14.1284</v>
      </c>
      <c r="G238" s="24"/>
      <c r="H238" s="36"/>
    </row>
    <row r="239" spans="1:8" ht="12.75" customHeight="1">
      <c r="A239" s="22">
        <v>42793</v>
      </c>
      <c r="B239" s="22"/>
      <c r="C239" s="25">
        <f>ROUND(13.9775,4)</f>
        <v>13.9775</v>
      </c>
      <c r="D239" s="25">
        <f>F239</f>
        <v>14.1364</v>
      </c>
      <c r="E239" s="25">
        <f>F239</f>
        <v>14.1364</v>
      </c>
      <c r="F239" s="25">
        <f>ROUND(14.1364,4)</f>
        <v>14.1364</v>
      </c>
      <c r="G239" s="24"/>
      <c r="H239" s="36"/>
    </row>
    <row r="240" spans="1:8" ht="12.75" customHeight="1">
      <c r="A240" s="22">
        <v>42794</v>
      </c>
      <c r="B240" s="22"/>
      <c r="C240" s="25">
        <f>ROUND(13.9775,4)</f>
        <v>13.9775</v>
      </c>
      <c r="D240" s="25">
        <f>F240</f>
        <v>14.139</v>
      </c>
      <c r="E240" s="25">
        <f>F240</f>
        <v>14.139</v>
      </c>
      <c r="F240" s="25">
        <f>ROUND(14.139,4)</f>
        <v>14.139</v>
      </c>
      <c r="G240" s="24"/>
      <c r="H240" s="36"/>
    </row>
    <row r="241" spans="1:8" ht="12.75" customHeight="1">
      <c r="A241" s="22">
        <v>42795</v>
      </c>
      <c r="B241" s="22"/>
      <c r="C241" s="25">
        <f>ROUND(13.9775,4)</f>
        <v>13.9775</v>
      </c>
      <c r="D241" s="25">
        <f>F241</f>
        <v>14.1416</v>
      </c>
      <c r="E241" s="25">
        <f>F241</f>
        <v>14.1416</v>
      </c>
      <c r="F241" s="25">
        <f>ROUND(14.1416,4)</f>
        <v>14.1416</v>
      </c>
      <c r="G241" s="24"/>
      <c r="H241" s="36"/>
    </row>
    <row r="242" spans="1:8" ht="12.75" customHeight="1">
      <c r="A242" s="22">
        <v>42823</v>
      </c>
      <c r="B242" s="22"/>
      <c r="C242" s="25">
        <f>ROUND(13.9775,4)</f>
        <v>13.9775</v>
      </c>
      <c r="D242" s="25">
        <f>F242</f>
        <v>14.1783</v>
      </c>
      <c r="E242" s="25">
        <f>F242</f>
        <v>14.1783</v>
      </c>
      <c r="F242" s="25">
        <f>ROUND(14.1783,4)</f>
        <v>14.1783</v>
      </c>
      <c r="G242" s="24"/>
      <c r="H242" s="36"/>
    </row>
    <row r="243" spans="1:8" ht="12.75" customHeight="1">
      <c r="A243" s="22">
        <v>42825</v>
      </c>
      <c r="B243" s="22"/>
      <c r="C243" s="25">
        <f>ROUND(13.9775,4)</f>
        <v>13.9775</v>
      </c>
      <c r="D243" s="25">
        <f>F243</f>
        <v>14.2203</v>
      </c>
      <c r="E243" s="25">
        <f>F243</f>
        <v>14.2203</v>
      </c>
      <c r="F243" s="25">
        <f>ROUND(14.2203,4)</f>
        <v>14.2203</v>
      </c>
      <c r="G243" s="24"/>
      <c r="H243" s="36"/>
    </row>
    <row r="244" spans="1:8" ht="12.75" customHeight="1">
      <c r="A244" s="22">
        <v>42836</v>
      </c>
      <c r="B244" s="22"/>
      <c r="C244" s="25">
        <f>ROUND(13.9775,4)</f>
        <v>13.9775</v>
      </c>
      <c r="D244" s="25">
        <f>F244</f>
        <v>14.2498</v>
      </c>
      <c r="E244" s="25">
        <f>F244</f>
        <v>14.2498</v>
      </c>
      <c r="F244" s="25">
        <f>ROUND(14.2498,4)</f>
        <v>14.2498</v>
      </c>
      <c r="G244" s="24"/>
      <c r="H244" s="36"/>
    </row>
    <row r="245" spans="1:8" ht="12.75" customHeight="1">
      <c r="A245" s="22">
        <v>42837</v>
      </c>
      <c r="B245" s="22"/>
      <c r="C245" s="25">
        <f>ROUND(13.9775,4)</f>
        <v>13.9775</v>
      </c>
      <c r="D245" s="25">
        <f>F245</f>
        <v>14.2525</v>
      </c>
      <c r="E245" s="25">
        <f>F245</f>
        <v>14.2525</v>
      </c>
      <c r="F245" s="25">
        <f>ROUND(14.2525,4)</f>
        <v>14.2525</v>
      </c>
      <c r="G245" s="24"/>
      <c r="H245" s="36"/>
    </row>
    <row r="246" spans="1:8" ht="12.75" customHeight="1">
      <c r="A246" s="22">
        <v>42838</v>
      </c>
      <c r="B246" s="22"/>
      <c r="C246" s="25">
        <f>ROUND(13.9775,4)</f>
        <v>13.9775</v>
      </c>
      <c r="D246" s="25">
        <f>F246</f>
        <v>14.2552</v>
      </c>
      <c r="E246" s="25">
        <f>F246</f>
        <v>14.2552</v>
      </c>
      <c r="F246" s="25">
        <f>ROUND(14.2552,4)</f>
        <v>14.2552</v>
      </c>
      <c r="G246" s="24"/>
      <c r="H246" s="36"/>
    </row>
    <row r="247" spans="1:8" ht="12.75" customHeight="1">
      <c r="A247" s="22">
        <v>42843</v>
      </c>
      <c r="B247" s="22"/>
      <c r="C247" s="25">
        <f>ROUND(13.9775,4)</f>
        <v>13.9775</v>
      </c>
      <c r="D247" s="25">
        <f>F247</f>
        <v>14.2687</v>
      </c>
      <c r="E247" s="25">
        <f>F247</f>
        <v>14.2687</v>
      </c>
      <c r="F247" s="25">
        <f>ROUND(14.2687,4)</f>
        <v>14.2687</v>
      </c>
      <c r="G247" s="24"/>
      <c r="H247" s="36"/>
    </row>
    <row r="248" spans="1:8" ht="12.75" customHeight="1">
      <c r="A248" s="22">
        <v>42846</v>
      </c>
      <c r="B248" s="22"/>
      <c r="C248" s="25">
        <f>ROUND(13.9775,4)</f>
        <v>13.9775</v>
      </c>
      <c r="D248" s="25">
        <f>F248</f>
        <v>14.2767</v>
      </c>
      <c r="E248" s="25">
        <f>F248</f>
        <v>14.2767</v>
      </c>
      <c r="F248" s="25">
        <f>ROUND(14.2767,4)</f>
        <v>14.2767</v>
      </c>
      <c r="G248" s="24"/>
      <c r="H248" s="36"/>
    </row>
    <row r="249" spans="1:8" ht="12.75" customHeight="1">
      <c r="A249" s="22">
        <v>42850</v>
      </c>
      <c r="B249" s="22"/>
      <c r="C249" s="25">
        <f>ROUND(13.9775,4)</f>
        <v>13.9775</v>
      </c>
      <c r="D249" s="25">
        <f>F249</f>
        <v>14.2875</v>
      </c>
      <c r="E249" s="25">
        <f>F249</f>
        <v>14.2875</v>
      </c>
      <c r="F249" s="25">
        <f>ROUND(14.2875,4)</f>
        <v>14.2875</v>
      </c>
      <c r="G249" s="24"/>
      <c r="H249" s="36"/>
    </row>
    <row r="250" spans="1:8" ht="12.75" customHeight="1">
      <c r="A250" s="22">
        <v>42881</v>
      </c>
      <c r="B250" s="22"/>
      <c r="C250" s="25">
        <f>ROUND(13.9775,4)</f>
        <v>13.9775</v>
      </c>
      <c r="D250" s="25">
        <f>F250</f>
        <v>14.3708</v>
      </c>
      <c r="E250" s="25">
        <f>F250</f>
        <v>14.3708</v>
      </c>
      <c r="F250" s="25">
        <f>ROUND(14.3708,4)</f>
        <v>14.3708</v>
      </c>
      <c r="G250" s="24"/>
      <c r="H250" s="36"/>
    </row>
    <row r="251" spans="1:8" ht="12.75" customHeight="1">
      <c r="A251" s="22">
        <v>42914</v>
      </c>
      <c r="B251" s="22"/>
      <c r="C251" s="25">
        <f>ROUND(13.9775,4)</f>
        <v>13.9775</v>
      </c>
      <c r="D251" s="25">
        <f>F251</f>
        <v>14.4595</v>
      </c>
      <c r="E251" s="25">
        <f>F251</f>
        <v>14.4595</v>
      </c>
      <c r="F251" s="25">
        <f>ROUND(14.4595,4)</f>
        <v>14.4595</v>
      </c>
      <c r="G251" s="24"/>
      <c r="H251" s="36"/>
    </row>
    <row r="252" spans="1:8" ht="12.75" customHeight="1">
      <c r="A252" s="22">
        <v>42928</v>
      </c>
      <c r="B252" s="22"/>
      <c r="C252" s="25">
        <f>ROUND(13.9775,4)</f>
        <v>13.9775</v>
      </c>
      <c r="D252" s="25">
        <f>F252</f>
        <v>14.4974</v>
      </c>
      <c r="E252" s="25">
        <f>F252</f>
        <v>14.4974</v>
      </c>
      <c r="F252" s="25">
        <f>ROUND(14.4974,4)</f>
        <v>14.4974</v>
      </c>
      <c r="G252" s="24"/>
      <c r="H252" s="36"/>
    </row>
    <row r="253" spans="1:8" ht="12.75" customHeight="1">
      <c r="A253" s="22">
        <v>42937</v>
      </c>
      <c r="B253" s="22"/>
      <c r="C253" s="25">
        <f>ROUND(13.9775,4)</f>
        <v>13.9775</v>
      </c>
      <c r="D253" s="25">
        <f>F253</f>
        <v>14.5218</v>
      </c>
      <c r="E253" s="25">
        <f>F253</f>
        <v>14.5218</v>
      </c>
      <c r="F253" s="25">
        <f>ROUND(14.5218,4)</f>
        <v>14.5218</v>
      </c>
      <c r="G253" s="24"/>
      <c r="H253" s="36"/>
    </row>
    <row r="254" spans="1:8" ht="12.75" customHeight="1">
      <c r="A254" s="22">
        <v>42943</v>
      </c>
      <c r="B254" s="22"/>
      <c r="C254" s="25">
        <f>ROUND(13.9775,4)</f>
        <v>13.9775</v>
      </c>
      <c r="D254" s="25">
        <f>F254</f>
        <v>14.5381</v>
      </c>
      <c r="E254" s="25">
        <f>F254</f>
        <v>14.5381</v>
      </c>
      <c r="F254" s="25">
        <f>ROUND(14.5381,4)</f>
        <v>14.5381</v>
      </c>
      <c r="G254" s="24"/>
      <c r="H254" s="36"/>
    </row>
    <row r="255" spans="1:8" ht="12.75" customHeight="1">
      <c r="A255" s="22">
        <v>42976</v>
      </c>
      <c r="B255" s="22"/>
      <c r="C255" s="25">
        <f>ROUND(13.9775,4)</f>
        <v>13.9775</v>
      </c>
      <c r="D255" s="25">
        <f>F255</f>
        <v>14.6275</v>
      </c>
      <c r="E255" s="25">
        <f>F255</f>
        <v>14.6275</v>
      </c>
      <c r="F255" s="25">
        <f>ROUND(14.6275,4)</f>
        <v>14.6275</v>
      </c>
      <c r="G255" s="24"/>
      <c r="H255" s="36"/>
    </row>
    <row r="256" spans="1:8" ht="12.75" customHeight="1">
      <c r="A256" s="22">
        <v>43005</v>
      </c>
      <c r="B256" s="22"/>
      <c r="C256" s="25">
        <f>ROUND(13.9775,4)</f>
        <v>13.9775</v>
      </c>
      <c r="D256" s="25">
        <f>F256</f>
        <v>14.7061</v>
      </c>
      <c r="E256" s="25">
        <f>F256</f>
        <v>14.7061</v>
      </c>
      <c r="F256" s="25">
        <f>ROUND(14.7061,4)</f>
        <v>14.7061</v>
      </c>
      <c r="G256" s="24"/>
      <c r="H256" s="36"/>
    </row>
    <row r="257" spans="1:8" ht="12.75" customHeight="1">
      <c r="A257" s="22">
        <v>43031</v>
      </c>
      <c r="B257" s="22"/>
      <c r="C257" s="25">
        <f>ROUND(13.9775,4)</f>
        <v>13.9775</v>
      </c>
      <c r="D257" s="25">
        <f>F257</f>
        <v>14.7748</v>
      </c>
      <c r="E257" s="25">
        <f>F257</f>
        <v>14.7748</v>
      </c>
      <c r="F257" s="25">
        <f>ROUND(14.7748,4)</f>
        <v>14.7748</v>
      </c>
      <c r="G257" s="24"/>
      <c r="H257" s="36"/>
    </row>
    <row r="258" spans="1:8" ht="12.75" customHeight="1">
      <c r="A258" s="22">
        <v>43035</v>
      </c>
      <c r="B258" s="22"/>
      <c r="C258" s="25">
        <f>ROUND(13.9775,4)</f>
        <v>13.9775</v>
      </c>
      <c r="D258" s="25">
        <f>F258</f>
        <v>14.7853</v>
      </c>
      <c r="E258" s="25">
        <f>F258</f>
        <v>14.7853</v>
      </c>
      <c r="F258" s="25">
        <f>ROUND(14.7853,4)</f>
        <v>14.7853</v>
      </c>
      <c r="G258" s="24"/>
      <c r="H258" s="36"/>
    </row>
    <row r="259" spans="1:8" ht="12.75" customHeight="1">
      <c r="A259" s="22">
        <v>43067</v>
      </c>
      <c r="B259" s="22"/>
      <c r="C259" s="25">
        <f>ROUND(13.9775,4)</f>
        <v>13.9775</v>
      </c>
      <c r="D259" s="25">
        <f>F259</f>
        <v>14.8697</v>
      </c>
      <c r="E259" s="25">
        <f>F259</f>
        <v>14.8697</v>
      </c>
      <c r="F259" s="25">
        <f>ROUND(14.8697,4)</f>
        <v>14.8697</v>
      </c>
      <c r="G259" s="24"/>
      <c r="H259" s="36"/>
    </row>
    <row r="260" spans="1:8" ht="12.75" customHeight="1">
      <c r="A260" s="22">
        <v>43091</v>
      </c>
      <c r="B260" s="22"/>
      <c r="C260" s="25">
        <f>ROUND(13.9775,4)</f>
        <v>13.9775</v>
      </c>
      <c r="D260" s="25">
        <f>F260</f>
        <v>14.933</v>
      </c>
      <c r="E260" s="25">
        <f>F260</f>
        <v>14.933</v>
      </c>
      <c r="F260" s="25">
        <f>ROUND(14.933,4)</f>
        <v>14.933</v>
      </c>
      <c r="G260" s="24"/>
      <c r="H260" s="36"/>
    </row>
    <row r="261" spans="1:8" ht="12.75" customHeight="1">
      <c r="A261" s="22" t="s">
        <v>62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42807</v>
      </c>
      <c r="B262" s="22"/>
      <c r="C262" s="25">
        <f>ROUND(1.0455375,4)</f>
        <v>1.0455</v>
      </c>
      <c r="D262" s="25">
        <f>F262</f>
        <v>1.0498</v>
      </c>
      <c r="E262" s="25">
        <f>F262</f>
        <v>1.0498</v>
      </c>
      <c r="F262" s="25">
        <f>ROUND(1.0498,4)</f>
        <v>1.0498</v>
      </c>
      <c r="G262" s="24"/>
      <c r="H262" s="36"/>
    </row>
    <row r="263" spans="1:8" ht="12.75" customHeight="1">
      <c r="A263" s="22">
        <v>42905</v>
      </c>
      <c r="B263" s="22"/>
      <c r="C263" s="25">
        <f>ROUND(1.0455375,4)</f>
        <v>1.0455</v>
      </c>
      <c r="D263" s="25">
        <f>F263</f>
        <v>1.055</v>
      </c>
      <c r="E263" s="25">
        <f>F263</f>
        <v>1.055</v>
      </c>
      <c r="F263" s="25">
        <f>ROUND(1.055,4)</f>
        <v>1.055</v>
      </c>
      <c r="G263" s="24"/>
      <c r="H263" s="36"/>
    </row>
    <row r="264" spans="1:8" ht="12.75" customHeight="1">
      <c r="A264" s="22">
        <v>42996</v>
      </c>
      <c r="B264" s="22"/>
      <c r="C264" s="25">
        <f>ROUND(1.0455375,4)</f>
        <v>1.0455</v>
      </c>
      <c r="D264" s="25">
        <f>F264</f>
        <v>1.0603</v>
      </c>
      <c r="E264" s="25">
        <f>F264</f>
        <v>1.0603</v>
      </c>
      <c r="F264" s="25">
        <f>ROUND(1.0603,4)</f>
        <v>1.0603</v>
      </c>
      <c r="G264" s="24"/>
      <c r="H264" s="36"/>
    </row>
    <row r="265" spans="1:8" ht="12.75" customHeight="1">
      <c r="A265" s="22" t="s">
        <v>63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42807</v>
      </c>
      <c r="B266" s="22"/>
      <c r="C266" s="25">
        <f>ROUND(1.2275,4)</f>
        <v>1.2275</v>
      </c>
      <c r="D266" s="25">
        <f>F266</f>
        <v>1.2301</v>
      </c>
      <c r="E266" s="25">
        <f>F266</f>
        <v>1.2301</v>
      </c>
      <c r="F266" s="25">
        <f>ROUND(1.2301,4)</f>
        <v>1.2301</v>
      </c>
      <c r="G266" s="24"/>
      <c r="H266" s="36"/>
    </row>
    <row r="267" spans="1:8" ht="12.75" customHeight="1">
      <c r="A267" s="22">
        <v>42905</v>
      </c>
      <c r="B267" s="22"/>
      <c r="C267" s="25">
        <f>ROUND(1.2275,4)</f>
        <v>1.2275</v>
      </c>
      <c r="D267" s="25">
        <f>F267</f>
        <v>1.233</v>
      </c>
      <c r="E267" s="25">
        <f>F267</f>
        <v>1.233</v>
      </c>
      <c r="F267" s="25">
        <f>ROUND(1.233,4)</f>
        <v>1.233</v>
      </c>
      <c r="G267" s="24"/>
      <c r="H267" s="36"/>
    </row>
    <row r="268" spans="1:8" ht="12.75" customHeight="1">
      <c r="A268" s="22">
        <v>42996</v>
      </c>
      <c r="B268" s="22"/>
      <c r="C268" s="25">
        <f>ROUND(1.2275,4)</f>
        <v>1.2275</v>
      </c>
      <c r="D268" s="25">
        <f>F268</f>
        <v>1.236</v>
      </c>
      <c r="E268" s="25">
        <f>F268</f>
        <v>1.236</v>
      </c>
      <c r="F268" s="25">
        <f>ROUND(1.236,4)</f>
        <v>1.236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42807</v>
      </c>
      <c r="B270" s="22"/>
      <c r="C270" s="25">
        <f>ROUND(10.07340953125,4)</f>
        <v>10.0734</v>
      </c>
      <c r="D270" s="25">
        <f>F270</f>
        <v>10.1962</v>
      </c>
      <c r="E270" s="25">
        <f>F270</f>
        <v>10.1962</v>
      </c>
      <c r="F270" s="25">
        <f>ROUND(10.1962,4)</f>
        <v>10.1962</v>
      </c>
      <c r="G270" s="24"/>
      <c r="H270" s="36"/>
    </row>
    <row r="271" spans="1:8" ht="12.75" customHeight="1">
      <c r="A271" s="22">
        <v>42905</v>
      </c>
      <c r="B271" s="22"/>
      <c r="C271" s="25">
        <f>ROUND(10.07340953125,4)</f>
        <v>10.0734</v>
      </c>
      <c r="D271" s="25">
        <f>F271</f>
        <v>10.362</v>
      </c>
      <c r="E271" s="25">
        <f>F271</f>
        <v>10.362</v>
      </c>
      <c r="F271" s="25">
        <f>ROUND(10.362,4)</f>
        <v>10.362</v>
      </c>
      <c r="G271" s="24"/>
      <c r="H271" s="36"/>
    </row>
    <row r="272" spans="1:8" ht="12.75" customHeight="1">
      <c r="A272" s="22">
        <v>42996</v>
      </c>
      <c r="B272" s="22"/>
      <c r="C272" s="25">
        <f>ROUND(10.07340953125,4)</f>
        <v>10.0734</v>
      </c>
      <c r="D272" s="25">
        <f>F272</f>
        <v>10.5194</v>
      </c>
      <c r="E272" s="25">
        <f>F272</f>
        <v>10.5194</v>
      </c>
      <c r="F272" s="25">
        <f>ROUND(10.5194,4)</f>
        <v>10.5194</v>
      </c>
      <c r="G272" s="24"/>
      <c r="H272" s="36"/>
    </row>
    <row r="273" spans="1:8" ht="12.75" customHeight="1">
      <c r="A273" s="22">
        <v>43087</v>
      </c>
      <c r="B273" s="22"/>
      <c r="C273" s="25">
        <f>ROUND(10.07340953125,4)</f>
        <v>10.0734</v>
      </c>
      <c r="D273" s="25">
        <f>F273</f>
        <v>10.6728</v>
      </c>
      <c r="E273" s="25">
        <f>F273</f>
        <v>10.6728</v>
      </c>
      <c r="F273" s="25">
        <f>ROUND(10.6728,4)</f>
        <v>10.6728</v>
      </c>
      <c r="G273" s="24"/>
      <c r="H273" s="36"/>
    </row>
    <row r="274" spans="1:8" ht="12.75" customHeight="1">
      <c r="A274" s="22">
        <v>43178</v>
      </c>
      <c r="B274" s="22"/>
      <c r="C274" s="25">
        <f>ROUND(10.07340953125,4)</f>
        <v>10.0734</v>
      </c>
      <c r="D274" s="25">
        <f>F274</f>
        <v>10.8313</v>
      </c>
      <c r="E274" s="25">
        <f>F274</f>
        <v>10.8313</v>
      </c>
      <c r="F274" s="25">
        <f>ROUND(10.8313,4)</f>
        <v>10.8313</v>
      </c>
      <c r="G274" s="24"/>
      <c r="H274" s="36"/>
    </row>
    <row r="275" spans="1:8" ht="12.75" customHeight="1">
      <c r="A275" s="22">
        <v>43269</v>
      </c>
      <c r="B275" s="22"/>
      <c r="C275" s="25">
        <f>ROUND(10.07340953125,4)</f>
        <v>10.0734</v>
      </c>
      <c r="D275" s="25">
        <f>F275</f>
        <v>10.9898</v>
      </c>
      <c r="E275" s="25">
        <f>F275</f>
        <v>10.9898</v>
      </c>
      <c r="F275" s="25">
        <f>ROUND(10.9898,4)</f>
        <v>10.9898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42807</v>
      </c>
      <c r="B277" s="22"/>
      <c r="C277" s="25">
        <f>ROUND(3.80578321126147,4)</f>
        <v>3.8058</v>
      </c>
      <c r="D277" s="25">
        <f>F277</f>
        <v>4.2636</v>
      </c>
      <c r="E277" s="25">
        <f>F277</f>
        <v>4.2636</v>
      </c>
      <c r="F277" s="25">
        <f>ROUND(4.2636,4)</f>
        <v>4.2636</v>
      </c>
      <c r="G277" s="24"/>
      <c r="H277" s="36"/>
    </row>
    <row r="278" spans="1:8" ht="12.75" customHeight="1">
      <c r="A278" s="22">
        <v>42905</v>
      </c>
      <c r="B278" s="22"/>
      <c r="C278" s="25">
        <f>ROUND(3.80578321126147,4)</f>
        <v>3.8058</v>
      </c>
      <c r="D278" s="25">
        <f>F278</f>
        <v>4.3283</v>
      </c>
      <c r="E278" s="25">
        <f>F278</f>
        <v>4.3283</v>
      </c>
      <c r="F278" s="25">
        <f>ROUND(4.3283,4)</f>
        <v>4.3283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42807</v>
      </c>
      <c r="B280" s="22"/>
      <c r="C280" s="25">
        <f>ROUND(1.295015375,4)</f>
        <v>1.295</v>
      </c>
      <c r="D280" s="25">
        <f>F280</f>
        <v>1.3112</v>
      </c>
      <c r="E280" s="25">
        <f>F280</f>
        <v>1.3112</v>
      </c>
      <c r="F280" s="25">
        <f>ROUND(1.3112,4)</f>
        <v>1.3112</v>
      </c>
      <c r="G280" s="24"/>
      <c r="H280" s="36"/>
    </row>
    <row r="281" spans="1:8" ht="12.75" customHeight="1">
      <c r="A281" s="22">
        <v>42905</v>
      </c>
      <c r="B281" s="22"/>
      <c r="C281" s="25">
        <f>ROUND(1.295015375,4)</f>
        <v>1.295</v>
      </c>
      <c r="D281" s="25">
        <f>F281</f>
        <v>1.3331</v>
      </c>
      <c r="E281" s="25">
        <f>F281</f>
        <v>1.3331</v>
      </c>
      <c r="F281" s="25">
        <f>ROUND(1.3331,4)</f>
        <v>1.3331</v>
      </c>
      <c r="G281" s="24"/>
      <c r="H281" s="36"/>
    </row>
    <row r="282" spans="1:8" ht="12.75" customHeight="1">
      <c r="A282" s="22">
        <v>42996</v>
      </c>
      <c r="B282" s="22"/>
      <c r="C282" s="25">
        <f>ROUND(1.295015375,4)</f>
        <v>1.295</v>
      </c>
      <c r="D282" s="25">
        <f>F282</f>
        <v>1.35</v>
      </c>
      <c r="E282" s="25">
        <f>F282</f>
        <v>1.35</v>
      </c>
      <c r="F282" s="25">
        <f>ROUND(1.35,4)</f>
        <v>1.35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42807</v>
      </c>
      <c r="B284" s="22"/>
      <c r="C284" s="25">
        <f>ROUND(10.3629151838671,4)</f>
        <v>10.3629</v>
      </c>
      <c r="D284" s="25">
        <f>F284</f>
        <v>10.5193</v>
      </c>
      <c r="E284" s="25">
        <f>F284</f>
        <v>10.5193</v>
      </c>
      <c r="F284" s="25">
        <f>ROUND(10.5193,4)</f>
        <v>10.5193</v>
      </c>
      <c r="G284" s="24"/>
      <c r="H284" s="36"/>
    </row>
    <row r="285" spans="1:8" ht="12.75" customHeight="1">
      <c r="A285" s="22">
        <v>42905</v>
      </c>
      <c r="B285" s="22"/>
      <c r="C285" s="25">
        <f>ROUND(10.3629151838671,4)</f>
        <v>10.3629</v>
      </c>
      <c r="D285" s="25">
        <f>F285</f>
        <v>10.7263</v>
      </c>
      <c r="E285" s="25">
        <f>F285</f>
        <v>10.7263</v>
      </c>
      <c r="F285" s="25">
        <f>ROUND(10.7263,4)</f>
        <v>10.7263</v>
      </c>
      <c r="G285" s="24"/>
      <c r="H285" s="36"/>
    </row>
    <row r="286" spans="1:8" ht="12.75" customHeight="1">
      <c r="A286" s="22">
        <v>42996</v>
      </c>
      <c r="B286" s="22"/>
      <c r="C286" s="25">
        <f>ROUND(10.3629151838671,4)</f>
        <v>10.3629</v>
      </c>
      <c r="D286" s="25">
        <f>F286</f>
        <v>10.9223</v>
      </c>
      <c r="E286" s="25">
        <f>F286</f>
        <v>10.9223</v>
      </c>
      <c r="F286" s="25">
        <f>ROUND(10.9223,4)</f>
        <v>10.9223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42807</v>
      </c>
      <c r="B288" s="22"/>
      <c r="C288" s="25">
        <f>ROUND(2.01142413167966,4)</f>
        <v>2.0114</v>
      </c>
      <c r="D288" s="25">
        <f>F288</f>
        <v>2.0073</v>
      </c>
      <c r="E288" s="25">
        <f>F288</f>
        <v>2.0073</v>
      </c>
      <c r="F288" s="25">
        <f>ROUND(2.0073,4)</f>
        <v>2.0073</v>
      </c>
      <c r="G288" s="24"/>
      <c r="H288" s="36"/>
    </row>
    <row r="289" spans="1:8" ht="12.75" customHeight="1">
      <c r="A289" s="22">
        <v>42905</v>
      </c>
      <c r="B289" s="22"/>
      <c r="C289" s="25">
        <f>ROUND(2.01142413167966,4)</f>
        <v>2.0114</v>
      </c>
      <c r="D289" s="25">
        <f>F289</f>
        <v>2.0225</v>
      </c>
      <c r="E289" s="25">
        <f>F289</f>
        <v>2.0225</v>
      </c>
      <c r="F289" s="25">
        <f>ROUND(2.0225,4)</f>
        <v>2.0225</v>
      </c>
      <c r="G289" s="24"/>
      <c r="H289" s="36"/>
    </row>
    <row r="290" spans="1:8" ht="12.75" customHeight="1">
      <c r="A290" s="22">
        <v>42996</v>
      </c>
      <c r="B290" s="22"/>
      <c r="C290" s="25">
        <f>ROUND(2.01142413167966,4)</f>
        <v>2.0114</v>
      </c>
      <c r="D290" s="25">
        <f>F290</f>
        <v>2.0403</v>
      </c>
      <c r="E290" s="25">
        <f>F290</f>
        <v>2.0403</v>
      </c>
      <c r="F290" s="25">
        <f>ROUND(2.0403,4)</f>
        <v>2.0403</v>
      </c>
      <c r="G290" s="24"/>
      <c r="H290" s="36"/>
    </row>
    <row r="291" spans="1:8" ht="12.75" customHeight="1">
      <c r="A291" s="22" t="s">
        <v>69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42807</v>
      </c>
      <c r="B292" s="22"/>
      <c r="C292" s="25">
        <f>ROUND(1.96574104675447,4)</f>
        <v>1.9657</v>
      </c>
      <c r="D292" s="25">
        <f>F292</f>
        <v>2.0046</v>
      </c>
      <c r="E292" s="25">
        <f>F292</f>
        <v>2.0046</v>
      </c>
      <c r="F292" s="25">
        <f>ROUND(2.0046,4)</f>
        <v>2.0046</v>
      </c>
      <c r="G292" s="24"/>
      <c r="H292" s="36"/>
    </row>
    <row r="293" spans="1:8" ht="12.75" customHeight="1">
      <c r="A293" s="22">
        <v>42905</v>
      </c>
      <c r="B293" s="22"/>
      <c r="C293" s="25">
        <f>ROUND(1.96574104675447,4)</f>
        <v>1.9657</v>
      </c>
      <c r="D293" s="25">
        <f>F293</f>
        <v>2.0528</v>
      </c>
      <c r="E293" s="25">
        <f>F293</f>
        <v>2.0528</v>
      </c>
      <c r="F293" s="25">
        <f>ROUND(2.0528,4)</f>
        <v>2.0528</v>
      </c>
      <c r="G293" s="24"/>
      <c r="H293" s="36"/>
    </row>
    <row r="294" spans="1:8" ht="12.75" customHeight="1">
      <c r="A294" s="22">
        <v>42996</v>
      </c>
      <c r="B294" s="22"/>
      <c r="C294" s="25">
        <f>ROUND(1.96574104675447,4)</f>
        <v>1.9657</v>
      </c>
      <c r="D294" s="25">
        <f>F294</f>
        <v>2.0996</v>
      </c>
      <c r="E294" s="25">
        <f>F294</f>
        <v>2.0996</v>
      </c>
      <c r="F294" s="25">
        <f>ROUND(2.0996,4)</f>
        <v>2.0996</v>
      </c>
      <c r="G294" s="24"/>
      <c r="H294" s="36"/>
    </row>
    <row r="295" spans="1:8" ht="12.75" customHeight="1">
      <c r="A295" s="22" t="s">
        <v>70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42807</v>
      </c>
      <c r="B296" s="22"/>
      <c r="C296" s="25">
        <f>ROUND(14.61400040625,4)</f>
        <v>14.614</v>
      </c>
      <c r="D296" s="25">
        <f>F296</f>
        <v>14.8795</v>
      </c>
      <c r="E296" s="25">
        <f>F296</f>
        <v>14.8795</v>
      </c>
      <c r="F296" s="25">
        <f>ROUND(14.8795,4)</f>
        <v>14.8795</v>
      </c>
      <c r="G296" s="24"/>
      <c r="H296" s="36"/>
    </row>
    <row r="297" spans="1:8" ht="12.75" customHeight="1">
      <c r="A297" s="22">
        <v>42905</v>
      </c>
      <c r="B297" s="22"/>
      <c r="C297" s="25">
        <f>ROUND(14.61400040625,4)</f>
        <v>14.614</v>
      </c>
      <c r="D297" s="25">
        <f>F297</f>
        <v>15.2294</v>
      </c>
      <c r="E297" s="25">
        <f>F297</f>
        <v>15.2294</v>
      </c>
      <c r="F297" s="25">
        <f>ROUND(15.2294,4)</f>
        <v>15.2294</v>
      </c>
      <c r="G297" s="24"/>
      <c r="H297" s="36"/>
    </row>
    <row r="298" spans="1:8" ht="12.75" customHeight="1">
      <c r="A298" s="22">
        <v>42996</v>
      </c>
      <c r="B298" s="22"/>
      <c r="C298" s="25">
        <f>ROUND(14.61400040625,4)</f>
        <v>14.614</v>
      </c>
      <c r="D298" s="25">
        <f>F298</f>
        <v>15.5664</v>
      </c>
      <c r="E298" s="25">
        <f>F298</f>
        <v>15.5664</v>
      </c>
      <c r="F298" s="25">
        <f>ROUND(15.5664,4)</f>
        <v>15.5664</v>
      </c>
      <c r="G298" s="24"/>
      <c r="H298" s="36"/>
    </row>
    <row r="299" spans="1:8" ht="12.75" customHeight="1">
      <c r="A299" s="22">
        <v>43087</v>
      </c>
      <c r="B299" s="22"/>
      <c r="C299" s="25">
        <f>ROUND(14.61400040625,4)</f>
        <v>14.614</v>
      </c>
      <c r="D299" s="25">
        <f>F299</f>
        <v>15.9072</v>
      </c>
      <c r="E299" s="25">
        <f>F299</f>
        <v>15.9072</v>
      </c>
      <c r="F299" s="25">
        <f>ROUND(15.9072,4)</f>
        <v>15.9072</v>
      </c>
      <c r="G299" s="24"/>
      <c r="H299" s="36"/>
    </row>
    <row r="300" spans="1:8" ht="12.75" customHeight="1">
      <c r="A300" s="22">
        <v>43178</v>
      </c>
      <c r="B300" s="22"/>
      <c r="C300" s="25">
        <f>ROUND(14.61400040625,4)</f>
        <v>14.614</v>
      </c>
      <c r="D300" s="25">
        <f>F300</f>
        <v>16.2209</v>
      </c>
      <c r="E300" s="25">
        <f>F300</f>
        <v>16.2209</v>
      </c>
      <c r="F300" s="25">
        <f>ROUND(16.2209,4)</f>
        <v>16.2209</v>
      </c>
      <c r="G300" s="24"/>
      <c r="H300" s="36"/>
    </row>
    <row r="301" spans="1:8" ht="12.75" customHeight="1">
      <c r="A301" s="22">
        <v>43269</v>
      </c>
      <c r="B301" s="22"/>
      <c r="C301" s="25">
        <f>ROUND(14.61400040625,4)</f>
        <v>14.614</v>
      </c>
      <c r="D301" s="25">
        <f>F301</f>
        <v>16.6187</v>
      </c>
      <c r="E301" s="25">
        <f>F301</f>
        <v>16.6187</v>
      </c>
      <c r="F301" s="25">
        <f>ROUND(16.6187,4)</f>
        <v>16.6187</v>
      </c>
      <c r="G301" s="24"/>
      <c r="H301" s="36"/>
    </row>
    <row r="302" spans="1:8" ht="12.75" customHeight="1">
      <c r="A302" s="22" t="s">
        <v>71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42807</v>
      </c>
      <c r="B303" s="22"/>
      <c r="C303" s="25">
        <f>ROUND(13.6332601804438,4)</f>
        <v>13.6333</v>
      </c>
      <c r="D303" s="25">
        <f>F303</f>
        <v>13.8921</v>
      </c>
      <c r="E303" s="25">
        <f>F303</f>
        <v>13.8921</v>
      </c>
      <c r="F303" s="25">
        <f>ROUND(13.8921,4)</f>
        <v>13.8921</v>
      </c>
      <c r="G303" s="24"/>
      <c r="H303" s="36"/>
    </row>
    <row r="304" spans="1:8" ht="12.75" customHeight="1">
      <c r="A304" s="22">
        <v>42905</v>
      </c>
      <c r="B304" s="22"/>
      <c r="C304" s="25">
        <f>ROUND(13.6332601804438,4)</f>
        <v>13.6333</v>
      </c>
      <c r="D304" s="25">
        <f>F304</f>
        <v>14.2373</v>
      </c>
      <c r="E304" s="25">
        <f>F304</f>
        <v>14.2373</v>
      </c>
      <c r="F304" s="25">
        <f>ROUND(14.2373,4)</f>
        <v>14.2373</v>
      </c>
      <c r="G304" s="24"/>
      <c r="H304" s="36"/>
    </row>
    <row r="305" spans="1:8" ht="12.75" customHeight="1">
      <c r="A305" s="22">
        <v>42996</v>
      </c>
      <c r="B305" s="22"/>
      <c r="C305" s="25">
        <f>ROUND(13.6332601804438,4)</f>
        <v>13.6333</v>
      </c>
      <c r="D305" s="25">
        <f>F305</f>
        <v>14.5707</v>
      </c>
      <c r="E305" s="25">
        <f>F305</f>
        <v>14.5707</v>
      </c>
      <c r="F305" s="25">
        <f>ROUND(14.5707,4)</f>
        <v>14.5707</v>
      </c>
      <c r="G305" s="24"/>
      <c r="H305" s="36"/>
    </row>
    <row r="306" spans="1:8" ht="12.75" customHeight="1">
      <c r="A306" s="22">
        <v>43087</v>
      </c>
      <c r="B306" s="22"/>
      <c r="C306" s="25">
        <f>ROUND(13.6332601804438,4)</f>
        <v>13.6333</v>
      </c>
      <c r="D306" s="25">
        <f>F306</f>
        <v>14.9081</v>
      </c>
      <c r="E306" s="25">
        <f>F306</f>
        <v>14.9081</v>
      </c>
      <c r="F306" s="25">
        <f>ROUND(14.9081,4)</f>
        <v>14.9081</v>
      </c>
      <c r="G306" s="24"/>
      <c r="H306" s="36"/>
    </row>
    <row r="307" spans="1:8" ht="12.75" customHeight="1">
      <c r="A307" s="22" t="s">
        <v>72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42807</v>
      </c>
      <c r="B308" s="22"/>
      <c r="C308" s="25">
        <f>ROUND(17.15738125,4)</f>
        <v>17.1574</v>
      </c>
      <c r="D308" s="25">
        <f>F308</f>
        <v>17.4347</v>
      </c>
      <c r="E308" s="25">
        <f>F308</f>
        <v>17.4347</v>
      </c>
      <c r="F308" s="25">
        <f>ROUND(17.4347,4)</f>
        <v>17.4347</v>
      </c>
      <c r="G308" s="24"/>
      <c r="H308" s="36"/>
    </row>
    <row r="309" spans="1:8" ht="12.75" customHeight="1">
      <c r="A309" s="22">
        <v>42905</v>
      </c>
      <c r="B309" s="22"/>
      <c r="C309" s="25">
        <f>ROUND(17.15738125,4)</f>
        <v>17.1574</v>
      </c>
      <c r="D309" s="25">
        <f>F309</f>
        <v>17.799</v>
      </c>
      <c r="E309" s="25">
        <f>F309</f>
        <v>17.799</v>
      </c>
      <c r="F309" s="25">
        <f>ROUND(17.799,4)</f>
        <v>17.799</v>
      </c>
      <c r="G309" s="24"/>
      <c r="H309" s="36"/>
    </row>
    <row r="310" spans="1:8" ht="12.75" customHeight="1">
      <c r="A310" s="22">
        <v>42996</v>
      </c>
      <c r="B310" s="22"/>
      <c r="C310" s="25">
        <f>ROUND(17.15738125,4)</f>
        <v>17.1574</v>
      </c>
      <c r="D310" s="25">
        <f>F310</f>
        <v>18.1471</v>
      </c>
      <c r="E310" s="25">
        <f>F310</f>
        <v>18.1471</v>
      </c>
      <c r="F310" s="25">
        <f>ROUND(18.1471,4)</f>
        <v>18.1471</v>
      </c>
      <c r="G310" s="24"/>
      <c r="H310" s="36"/>
    </row>
    <row r="311" spans="1:8" ht="12.75" customHeight="1">
      <c r="A311" s="22">
        <v>43087</v>
      </c>
      <c r="B311" s="22"/>
      <c r="C311" s="25">
        <f>ROUND(17.15738125,4)</f>
        <v>17.1574</v>
      </c>
      <c r="D311" s="25">
        <f>F311</f>
        <v>18.4941</v>
      </c>
      <c r="E311" s="25">
        <f>F311</f>
        <v>18.4941</v>
      </c>
      <c r="F311" s="25">
        <f>ROUND(18.4941,4)</f>
        <v>18.4941</v>
      </c>
      <c r="G311" s="24"/>
      <c r="H311" s="36"/>
    </row>
    <row r="312" spans="1:8" ht="12.75" customHeight="1">
      <c r="A312" s="22">
        <v>43178</v>
      </c>
      <c r="B312" s="22"/>
      <c r="C312" s="25">
        <f>ROUND(17.15738125,4)</f>
        <v>17.1574</v>
      </c>
      <c r="D312" s="25">
        <f>F312</f>
        <v>18.8547</v>
      </c>
      <c r="E312" s="25">
        <f>F312</f>
        <v>18.8547</v>
      </c>
      <c r="F312" s="25">
        <f>ROUND(18.8547,4)</f>
        <v>18.8547</v>
      </c>
      <c r="G312" s="24"/>
      <c r="H312" s="36"/>
    </row>
    <row r="313" spans="1:8" ht="12.75" customHeight="1">
      <c r="A313" s="22">
        <v>43269</v>
      </c>
      <c r="B313" s="22"/>
      <c r="C313" s="25">
        <f>ROUND(17.15738125,4)</f>
        <v>17.1574</v>
      </c>
      <c r="D313" s="25">
        <f>F313</f>
        <v>18.9129</v>
      </c>
      <c r="E313" s="25">
        <f>F313</f>
        <v>18.9129</v>
      </c>
      <c r="F313" s="25">
        <f>ROUND(18.9129,4)</f>
        <v>18.9129</v>
      </c>
      <c r="G313" s="24"/>
      <c r="H313" s="36"/>
    </row>
    <row r="314" spans="1:8" ht="12.75" customHeight="1">
      <c r="A314" s="22" t="s">
        <v>73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42807</v>
      </c>
      <c r="B315" s="22"/>
      <c r="C315" s="25">
        <f>ROUND(1.80125904495577,4)</f>
        <v>1.8013</v>
      </c>
      <c r="D315" s="25">
        <f>F315</f>
        <v>1.8266</v>
      </c>
      <c r="E315" s="25">
        <f>F315</f>
        <v>1.8266</v>
      </c>
      <c r="F315" s="25">
        <f>ROUND(1.8266,4)</f>
        <v>1.8266</v>
      </c>
      <c r="G315" s="24"/>
      <c r="H315" s="36"/>
    </row>
    <row r="316" spans="1:8" ht="12.75" customHeight="1">
      <c r="A316" s="22">
        <v>42905</v>
      </c>
      <c r="B316" s="22"/>
      <c r="C316" s="25">
        <f>ROUND(1.80125904495577,4)</f>
        <v>1.8013</v>
      </c>
      <c r="D316" s="25">
        <f>F316</f>
        <v>1.8597</v>
      </c>
      <c r="E316" s="25">
        <f>F316</f>
        <v>1.8597</v>
      </c>
      <c r="F316" s="25">
        <f>ROUND(1.8597,4)</f>
        <v>1.8597</v>
      </c>
      <c r="G316" s="24"/>
      <c r="H316" s="36"/>
    </row>
    <row r="317" spans="1:8" ht="12.75" customHeight="1">
      <c r="A317" s="22">
        <v>42996</v>
      </c>
      <c r="B317" s="22"/>
      <c r="C317" s="25">
        <f>ROUND(1.80125904495577,4)</f>
        <v>1.8013</v>
      </c>
      <c r="D317" s="25">
        <f>F317</f>
        <v>1.8897</v>
      </c>
      <c r="E317" s="25">
        <f>F317</f>
        <v>1.8897</v>
      </c>
      <c r="F317" s="25">
        <f>ROUND(1.8897,4)</f>
        <v>1.8897</v>
      </c>
      <c r="G317" s="24"/>
      <c r="H317" s="36"/>
    </row>
    <row r="318" spans="1:8" ht="12.75" customHeight="1">
      <c r="A318" s="22" t="s">
        <v>74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42807</v>
      </c>
      <c r="B319" s="22"/>
      <c r="C319" s="28">
        <f>ROUND(0.119112039029379,6)</f>
        <v>0.119112</v>
      </c>
      <c r="D319" s="28">
        <f>F319</f>
        <v>0.121199</v>
      </c>
      <c r="E319" s="28">
        <f>F319</f>
        <v>0.121199</v>
      </c>
      <c r="F319" s="28">
        <f>ROUND(0.121199,6)</f>
        <v>0.121199</v>
      </c>
      <c r="G319" s="24"/>
      <c r="H319" s="36"/>
    </row>
    <row r="320" spans="1:8" ht="12.75" customHeight="1">
      <c r="A320" s="22">
        <v>42905</v>
      </c>
      <c r="B320" s="22"/>
      <c r="C320" s="28">
        <f>ROUND(0.119112039029379,6)</f>
        <v>0.119112</v>
      </c>
      <c r="D320" s="28">
        <f>F320</f>
        <v>0.124031</v>
      </c>
      <c r="E320" s="28">
        <f>F320</f>
        <v>0.124031</v>
      </c>
      <c r="F320" s="28">
        <f>ROUND(0.124031,6)</f>
        <v>0.124031</v>
      </c>
      <c r="G320" s="24"/>
      <c r="H320" s="36"/>
    </row>
    <row r="321" spans="1:8" ht="12.75" customHeight="1">
      <c r="A321" s="22">
        <v>42996</v>
      </c>
      <c r="B321" s="22"/>
      <c r="C321" s="28">
        <f>ROUND(0.119112039029379,6)</f>
        <v>0.119112</v>
      </c>
      <c r="D321" s="28">
        <f>F321</f>
        <v>0.12677</v>
      </c>
      <c r="E321" s="28">
        <f>F321</f>
        <v>0.12677</v>
      </c>
      <c r="F321" s="28">
        <f>ROUND(0.12677,6)</f>
        <v>0.12677</v>
      </c>
      <c r="G321" s="24"/>
      <c r="H321" s="36"/>
    </row>
    <row r="322" spans="1:8" ht="12.75" customHeight="1">
      <c r="A322" s="22">
        <v>43087</v>
      </c>
      <c r="B322" s="22"/>
      <c r="C322" s="28">
        <f>ROUND(0.119112039029379,6)</f>
        <v>0.119112</v>
      </c>
      <c r="D322" s="28">
        <f>F322</f>
        <v>0.129534</v>
      </c>
      <c r="E322" s="28">
        <f>F322</f>
        <v>0.129534</v>
      </c>
      <c r="F322" s="28">
        <f>ROUND(0.129534,6)</f>
        <v>0.129534</v>
      </c>
      <c r="G322" s="24"/>
      <c r="H322" s="36"/>
    </row>
    <row r="323" spans="1:8" ht="12.75" customHeight="1">
      <c r="A323" s="22" t="s">
        <v>75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42807</v>
      </c>
      <c r="B324" s="22"/>
      <c r="C324" s="25">
        <f>ROUND(0.136482362992799,4)</f>
        <v>0.1365</v>
      </c>
      <c r="D324" s="25">
        <f>F324</f>
        <v>0.1366</v>
      </c>
      <c r="E324" s="25">
        <f>F324</f>
        <v>0.1366</v>
      </c>
      <c r="F324" s="25">
        <f>ROUND(0.1366,4)</f>
        <v>0.1366</v>
      </c>
      <c r="G324" s="24"/>
      <c r="H324" s="36"/>
    </row>
    <row r="325" spans="1:8" ht="12.75" customHeight="1">
      <c r="A325" s="22">
        <v>42905</v>
      </c>
      <c r="B325" s="22"/>
      <c r="C325" s="25">
        <f>ROUND(0.136482362992799,4)</f>
        <v>0.1365</v>
      </c>
      <c r="D325" s="25">
        <f>F325</f>
        <v>0.1366</v>
      </c>
      <c r="E325" s="25">
        <f>F325</f>
        <v>0.1366</v>
      </c>
      <c r="F325" s="25">
        <f>ROUND(0.1366,4)</f>
        <v>0.1366</v>
      </c>
      <c r="G325" s="24"/>
      <c r="H325" s="36"/>
    </row>
    <row r="326" spans="1:8" ht="12.75" customHeight="1">
      <c r="A326" s="22">
        <v>42996</v>
      </c>
      <c r="B326" s="22"/>
      <c r="C326" s="25">
        <f>ROUND(0.136482362992799,4)</f>
        <v>0.1365</v>
      </c>
      <c r="D326" s="25">
        <f>F326</f>
        <v>0.1368</v>
      </c>
      <c r="E326" s="25">
        <f>F326</f>
        <v>0.1368</v>
      </c>
      <c r="F326" s="25">
        <f>ROUND(0.1368,4)</f>
        <v>0.1368</v>
      </c>
      <c r="G326" s="24"/>
      <c r="H326" s="36"/>
    </row>
    <row r="327" spans="1:8" ht="12.75" customHeight="1">
      <c r="A327" s="22" t="s">
        <v>76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42807</v>
      </c>
      <c r="B328" s="22"/>
      <c r="C328" s="25">
        <f>ROUND(9.656355875,4)</f>
        <v>9.6564</v>
      </c>
      <c r="D328" s="25">
        <f>F328</f>
        <v>9.768</v>
      </c>
      <c r="E328" s="25">
        <f>F328</f>
        <v>9.768</v>
      </c>
      <c r="F328" s="25">
        <f>ROUND(9.768,4)</f>
        <v>9.768</v>
      </c>
      <c r="G328" s="24"/>
      <c r="H328" s="36"/>
    </row>
    <row r="329" spans="1:8" ht="12.75" customHeight="1">
      <c r="A329" s="22">
        <v>42905</v>
      </c>
      <c r="B329" s="22"/>
      <c r="C329" s="25">
        <f>ROUND(9.656355875,4)</f>
        <v>9.6564</v>
      </c>
      <c r="D329" s="25">
        <f>F329</f>
        <v>9.9191</v>
      </c>
      <c r="E329" s="25">
        <f>F329</f>
        <v>9.9191</v>
      </c>
      <c r="F329" s="25">
        <f>ROUND(9.9191,4)</f>
        <v>9.9191</v>
      </c>
      <c r="G329" s="24"/>
      <c r="H329" s="36"/>
    </row>
    <row r="330" spans="1:8" ht="12.75" customHeight="1">
      <c r="A330" s="22">
        <v>42996</v>
      </c>
      <c r="B330" s="22"/>
      <c r="C330" s="25">
        <f>ROUND(9.656355875,4)</f>
        <v>9.6564</v>
      </c>
      <c r="D330" s="25">
        <f>F330</f>
        <v>10.0612</v>
      </c>
      <c r="E330" s="25">
        <f>F330</f>
        <v>10.0612</v>
      </c>
      <c r="F330" s="25">
        <f>ROUND(10.0612,4)</f>
        <v>10.0612</v>
      </c>
      <c r="G330" s="24"/>
      <c r="H330" s="36"/>
    </row>
    <row r="331" spans="1:8" ht="12.75" customHeight="1">
      <c r="A331" s="22" t="s">
        <v>77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42807</v>
      </c>
      <c r="B332" s="22"/>
      <c r="C332" s="25">
        <f>ROUND(9.66866115588144,4)</f>
        <v>9.6687</v>
      </c>
      <c r="D332" s="25">
        <f>F332</f>
        <v>9.7996</v>
      </c>
      <c r="E332" s="25">
        <f>F332</f>
        <v>9.7996</v>
      </c>
      <c r="F332" s="25">
        <f>ROUND(9.7996,4)</f>
        <v>9.7996</v>
      </c>
      <c r="G332" s="24"/>
      <c r="H332" s="36"/>
    </row>
    <row r="333" spans="1:8" ht="12.75" customHeight="1">
      <c r="A333" s="22">
        <v>42905</v>
      </c>
      <c r="B333" s="22"/>
      <c r="C333" s="25">
        <f>ROUND(9.66866115588144,4)</f>
        <v>9.6687</v>
      </c>
      <c r="D333" s="25">
        <f>F333</f>
        <v>9.9808</v>
      </c>
      <c r="E333" s="25">
        <f>F333</f>
        <v>9.9808</v>
      </c>
      <c r="F333" s="25">
        <f>ROUND(9.9808,4)</f>
        <v>9.9808</v>
      </c>
      <c r="G333" s="24"/>
      <c r="H333" s="36"/>
    </row>
    <row r="334" spans="1:8" ht="12.75" customHeight="1">
      <c r="A334" s="22">
        <v>42996</v>
      </c>
      <c r="B334" s="22"/>
      <c r="C334" s="25">
        <f>ROUND(9.66866115588144,4)</f>
        <v>9.6687</v>
      </c>
      <c r="D334" s="25">
        <f>F334</f>
        <v>10.1477</v>
      </c>
      <c r="E334" s="25">
        <f>F334</f>
        <v>10.1477</v>
      </c>
      <c r="F334" s="25">
        <f>ROUND(10.1477,4)</f>
        <v>10.1477</v>
      </c>
      <c r="G334" s="24"/>
      <c r="H334" s="36"/>
    </row>
    <row r="335" spans="1:8" ht="12.75" customHeight="1">
      <c r="A335" s="22" t="s">
        <v>78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42807</v>
      </c>
      <c r="B336" s="22"/>
      <c r="C336" s="25">
        <f>ROUND(3.9797559899207,4)</f>
        <v>3.9798</v>
      </c>
      <c r="D336" s="25">
        <f>F336</f>
        <v>3.9701</v>
      </c>
      <c r="E336" s="25">
        <f>F336</f>
        <v>3.9701</v>
      </c>
      <c r="F336" s="25">
        <f>ROUND(3.9701,4)</f>
        <v>3.9701</v>
      </c>
      <c r="G336" s="24"/>
      <c r="H336" s="36"/>
    </row>
    <row r="337" spans="1:8" ht="12.75" customHeight="1">
      <c r="A337" s="22">
        <v>42905</v>
      </c>
      <c r="B337" s="22"/>
      <c r="C337" s="25">
        <f>ROUND(3.9797559899207,4)</f>
        <v>3.9798</v>
      </c>
      <c r="D337" s="25">
        <f>F337</f>
        <v>3.9494</v>
      </c>
      <c r="E337" s="25">
        <f>F337</f>
        <v>3.9494</v>
      </c>
      <c r="F337" s="25">
        <f>ROUND(3.9494,4)</f>
        <v>3.9494</v>
      </c>
      <c r="G337" s="24"/>
      <c r="H337" s="36"/>
    </row>
    <row r="338" spans="1:8" ht="12.75" customHeight="1">
      <c r="A338" s="22" t="s">
        <v>79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42807</v>
      </c>
      <c r="B339" s="22"/>
      <c r="C339" s="25">
        <f>ROUND(13.9775,4)</f>
        <v>13.9775</v>
      </c>
      <c r="D339" s="25">
        <f>F339</f>
        <v>14.173</v>
      </c>
      <c r="E339" s="25">
        <f>F339</f>
        <v>14.173</v>
      </c>
      <c r="F339" s="25">
        <f>ROUND(14.173,4)</f>
        <v>14.173</v>
      </c>
      <c r="G339" s="24"/>
      <c r="H339" s="36"/>
    </row>
    <row r="340" spans="1:8" ht="12.75" customHeight="1">
      <c r="A340" s="22">
        <v>42905</v>
      </c>
      <c r="B340" s="22"/>
      <c r="C340" s="25">
        <f>ROUND(13.9775,4)</f>
        <v>13.9775</v>
      </c>
      <c r="D340" s="25">
        <f>F340</f>
        <v>14.4353</v>
      </c>
      <c r="E340" s="25">
        <f>F340</f>
        <v>14.4353</v>
      </c>
      <c r="F340" s="25">
        <f>ROUND(14.4353,4)</f>
        <v>14.4353</v>
      </c>
      <c r="G340" s="24"/>
      <c r="H340" s="36"/>
    </row>
    <row r="341" spans="1:8" ht="12.75" customHeight="1">
      <c r="A341" s="22">
        <v>42996</v>
      </c>
      <c r="B341" s="22"/>
      <c r="C341" s="25">
        <f>ROUND(13.9775,4)</f>
        <v>13.9775</v>
      </c>
      <c r="D341" s="25">
        <f>F341</f>
        <v>14.6817</v>
      </c>
      <c r="E341" s="25">
        <f>F341</f>
        <v>14.6817</v>
      </c>
      <c r="F341" s="25">
        <f>ROUND(14.6817,4)</f>
        <v>14.6817</v>
      </c>
      <c r="G341" s="24"/>
      <c r="H341" s="36"/>
    </row>
    <row r="342" spans="1:8" ht="12.75" customHeight="1">
      <c r="A342" s="22">
        <v>43087</v>
      </c>
      <c r="B342" s="22"/>
      <c r="C342" s="25">
        <f>ROUND(13.9775,4)</f>
        <v>13.9775</v>
      </c>
      <c r="D342" s="25">
        <f>F342</f>
        <v>14.9225</v>
      </c>
      <c r="E342" s="25">
        <f>F342</f>
        <v>14.9225</v>
      </c>
      <c r="F342" s="25">
        <f>ROUND(14.9225,4)</f>
        <v>14.9225</v>
      </c>
      <c r="G342" s="24"/>
      <c r="H342" s="36"/>
    </row>
    <row r="343" spans="1:8" ht="12.75" customHeight="1">
      <c r="A343" s="22" t="s">
        <v>80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42807</v>
      </c>
      <c r="B344" s="22"/>
      <c r="C344" s="25">
        <f>ROUND(13.9775,4)</f>
        <v>13.9775</v>
      </c>
      <c r="D344" s="25">
        <f>F344</f>
        <v>14.173</v>
      </c>
      <c r="E344" s="25">
        <f>F344</f>
        <v>14.173</v>
      </c>
      <c r="F344" s="25">
        <f>ROUND(14.173,4)</f>
        <v>14.173</v>
      </c>
      <c r="G344" s="24"/>
      <c r="H344" s="36"/>
    </row>
    <row r="345" spans="1:8" ht="12.75" customHeight="1">
      <c r="A345" s="22">
        <v>42905</v>
      </c>
      <c r="B345" s="22"/>
      <c r="C345" s="25">
        <f>ROUND(13.9775,4)</f>
        <v>13.9775</v>
      </c>
      <c r="D345" s="25">
        <f>F345</f>
        <v>14.4353</v>
      </c>
      <c r="E345" s="25">
        <f>F345</f>
        <v>14.4353</v>
      </c>
      <c r="F345" s="25">
        <f>ROUND(14.4353,4)</f>
        <v>14.4353</v>
      </c>
      <c r="G345" s="24"/>
      <c r="H345" s="36"/>
    </row>
    <row r="346" spans="1:8" ht="12.75" customHeight="1">
      <c r="A346" s="22">
        <v>42996</v>
      </c>
      <c r="B346" s="22"/>
      <c r="C346" s="25">
        <f>ROUND(13.9775,4)</f>
        <v>13.9775</v>
      </c>
      <c r="D346" s="25">
        <f>F346</f>
        <v>14.6817</v>
      </c>
      <c r="E346" s="25">
        <f>F346</f>
        <v>14.6817</v>
      </c>
      <c r="F346" s="25">
        <f>ROUND(14.6817,4)</f>
        <v>14.6817</v>
      </c>
      <c r="G346" s="24"/>
      <c r="H346" s="36"/>
    </row>
    <row r="347" spans="1:8" ht="12.75" customHeight="1">
      <c r="A347" s="22">
        <v>43087</v>
      </c>
      <c r="B347" s="22"/>
      <c r="C347" s="25">
        <f>ROUND(13.9775,4)</f>
        <v>13.9775</v>
      </c>
      <c r="D347" s="25">
        <f>F347</f>
        <v>14.9225</v>
      </c>
      <c r="E347" s="25">
        <f>F347</f>
        <v>14.9225</v>
      </c>
      <c r="F347" s="25">
        <f>ROUND(14.9225,4)</f>
        <v>14.9225</v>
      </c>
      <c r="G347" s="24"/>
      <c r="H347" s="36"/>
    </row>
    <row r="348" spans="1:8" ht="12.75" customHeight="1">
      <c r="A348" s="22">
        <v>43178</v>
      </c>
      <c r="B348" s="22"/>
      <c r="C348" s="25">
        <f>ROUND(13.9775,4)</f>
        <v>13.9775</v>
      </c>
      <c r="D348" s="25">
        <f>F348</f>
        <v>15.1675</v>
      </c>
      <c r="E348" s="25">
        <f>F348</f>
        <v>15.1675</v>
      </c>
      <c r="F348" s="25">
        <f>ROUND(15.1675,4)</f>
        <v>15.1675</v>
      </c>
      <c r="G348" s="24"/>
      <c r="H348" s="36"/>
    </row>
    <row r="349" spans="1:8" ht="12.75" customHeight="1">
      <c r="A349" s="22">
        <v>43269</v>
      </c>
      <c r="B349" s="22"/>
      <c r="C349" s="25">
        <f>ROUND(13.9775,4)</f>
        <v>13.9775</v>
      </c>
      <c r="D349" s="25">
        <f>F349</f>
        <v>15.4132</v>
      </c>
      <c r="E349" s="25">
        <f>F349</f>
        <v>15.4132</v>
      </c>
      <c r="F349" s="25">
        <f>ROUND(15.4132,4)</f>
        <v>15.4132</v>
      </c>
      <c r="G349" s="24"/>
      <c r="H349" s="36"/>
    </row>
    <row r="350" spans="1:8" ht="12.75" customHeight="1">
      <c r="A350" s="22">
        <v>43360</v>
      </c>
      <c r="B350" s="22"/>
      <c r="C350" s="25">
        <f>ROUND(13.9775,4)</f>
        <v>13.9775</v>
      </c>
      <c r="D350" s="25">
        <f>F350</f>
        <v>15.659</v>
      </c>
      <c r="E350" s="25">
        <f>F350</f>
        <v>15.659</v>
      </c>
      <c r="F350" s="25">
        <f>ROUND(15.659,4)</f>
        <v>15.659</v>
      </c>
      <c r="G350" s="24"/>
      <c r="H350" s="36"/>
    </row>
    <row r="351" spans="1:8" ht="12.75" customHeight="1">
      <c r="A351" s="22">
        <v>43448</v>
      </c>
      <c r="B351" s="22"/>
      <c r="C351" s="25">
        <f>ROUND(13.9775,4)</f>
        <v>13.9775</v>
      </c>
      <c r="D351" s="25">
        <f>F351</f>
        <v>15.8966</v>
      </c>
      <c r="E351" s="25">
        <f>F351</f>
        <v>15.8966</v>
      </c>
      <c r="F351" s="25">
        <f>ROUND(15.8966,4)</f>
        <v>15.8966</v>
      </c>
      <c r="G351" s="24"/>
      <c r="H351" s="36"/>
    </row>
    <row r="352" spans="1:8" ht="12.75" customHeight="1">
      <c r="A352" s="22">
        <v>43542</v>
      </c>
      <c r="B352" s="22"/>
      <c r="C352" s="25">
        <f>ROUND(13.9775,4)</f>
        <v>13.9775</v>
      </c>
      <c r="D352" s="25">
        <f>F352</f>
        <v>16.2237</v>
      </c>
      <c r="E352" s="25">
        <f>F352</f>
        <v>16.2237</v>
      </c>
      <c r="F352" s="25">
        <f>ROUND(16.2237,4)</f>
        <v>16.2237</v>
      </c>
      <c r="G352" s="24"/>
      <c r="H352" s="36"/>
    </row>
    <row r="353" spans="1:8" ht="12.75" customHeight="1">
      <c r="A353" s="22">
        <v>43630</v>
      </c>
      <c r="B353" s="22"/>
      <c r="C353" s="25">
        <f>ROUND(13.9775,4)</f>
        <v>13.9775</v>
      </c>
      <c r="D353" s="25">
        <f>F353</f>
        <v>16.5452</v>
      </c>
      <c r="E353" s="25">
        <f>F353</f>
        <v>16.5452</v>
      </c>
      <c r="F353" s="25">
        <f>ROUND(16.5452,4)</f>
        <v>16.5452</v>
      </c>
      <c r="G353" s="24"/>
      <c r="H353" s="36"/>
    </row>
    <row r="354" spans="1:8" ht="12.75" customHeight="1">
      <c r="A354" s="22">
        <v>43724</v>
      </c>
      <c r="B354" s="22"/>
      <c r="C354" s="25">
        <f>ROUND(13.9775,4)</f>
        <v>13.9775</v>
      </c>
      <c r="D354" s="25">
        <f>F354</f>
        <v>16.8885</v>
      </c>
      <c r="E354" s="25">
        <f>F354</f>
        <v>16.8885</v>
      </c>
      <c r="F354" s="25">
        <f>ROUND(16.8885,4)</f>
        <v>16.8885</v>
      </c>
      <c r="G354" s="24"/>
      <c r="H354" s="36"/>
    </row>
    <row r="355" spans="1:8" ht="12.75" customHeight="1">
      <c r="A355" s="22">
        <v>43812</v>
      </c>
      <c r="B355" s="22"/>
      <c r="C355" s="25">
        <f>ROUND(13.9775,4)</f>
        <v>13.9775</v>
      </c>
      <c r="D355" s="25">
        <f>F355</f>
        <v>17.2099</v>
      </c>
      <c r="E355" s="25">
        <f>F355</f>
        <v>17.2099</v>
      </c>
      <c r="F355" s="25">
        <f>ROUND(17.2099,4)</f>
        <v>17.2099</v>
      </c>
      <c r="G355" s="24"/>
      <c r="H355" s="36"/>
    </row>
    <row r="356" spans="1:8" ht="12.75" customHeight="1">
      <c r="A356" s="22" t="s">
        <v>81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42807</v>
      </c>
      <c r="B357" s="22"/>
      <c r="C357" s="25">
        <f>ROUND(1.42264631043257,4)</f>
        <v>1.4226</v>
      </c>
      <c r="D357" s="25">
        <f>F357</f>
        <v>1.3846</v>
      </c>
      <c r="E357" s="25">
        <f>F357</f>
        <v>1.3846</v>
      </c>
      <c r="F357" s="25">
        <f>ROUND(1.3846,4)</f>
        <v>1.3846</v>
      </c>
      <c r="G357" s="24"/>
      <c r="H357" s="36"/>
    </row>
    <row r="358" spans="1:8" ht="12.75" customHeight="1">
      <c r="A358" s="22">
        <v>42905</v>
      </c>
      <c r="B358" s="22"/>
      <c r="C358" s="25">
        <f>ROUND(1.42264631043257,4)</f>
        <v>1.4226</v>
      </c>
      <c r="D358" s="25">
        <f>F358</f>
        <v>1.3227</v>
      </c>
      <c r="E358" s="25">
        <f>F358</f>
        <v>1.3227</v>
      </c>
      <c r="F358" s="25">
        <f>ROUND(1.3227,4)</f>
        <v>1.3227</v>
      </c>
      <c r="G358" s="24"/>
      <c r="H358" s="36"/>
    </row>
    <row r="359" spans="1:8" ht="12.75" customHeight="1">
      <c r="A359" s="22">
        <v>42996</v>
      </c>
      <c r="B359" s="22"/>
      <c r="C359" s="25">
        <f>ROUND(1.42264631043257,4)</f>
        <v>1.4226</v>
      </c>
      <c r="D359" s="25">
        <f>F359</f>
        <v>1.272</v>
      </c>
      <c r="E359" s="25">
        <f>F359</f>
        <v>1.272</v>
      </c>
      <c r="F359" s="25">
        <f>ROUND(1.272,4)</f>
        <v>1.272</v>
      </c>
      <c r="G359" s="24"/>
      <c r="H359" s="36"/>
    </row>
    <row r="360" spans="1:8" ht="12.75" customHeight="1">
      <c r="A360" s="22" t="s">
        <v>82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42768</v>
      </c>
      <c r="B361" s="22"/>
      <c r="C361" s="27">
        <f>ROUND(578.923,3)</f>
        <v>578.923</v>
      </c>
      <c r="D361" s="27">
        <f>F361</f>
        <v>583.803</v>
      </c>
      <c r="E361" s="27">
        <f>F361</f>
        <v>583.803</v>
      </c>
      <c r="F361" s="27">
        <f>ROUND(583.803,3)</f>
        <v>583.803</v>
      </c>
      <c r="G361" s="24"/>
      <c r="H361" s="36"/>
    </row>
    <row r="362" spans="1:8" ht="12.75" customHeight="1">
      <c r="A362" s="22">
        <v>42859</v>
      </c>
      <c r="B362" s="22"/>
      <c r="C362" s="27">
        <f>ROUND(578.923,3)</f>
        <v>578.923</v>
      </c>
      <c r="D362" s="27">
        <f>F362</f>
        <v>595.07</v>
      </c>
      <c r="E362" s="27">
        <f>F362</f>
        <v>595.07</v>
      </c>
      <c r="F362" s="27">
        <f>ROUND(595.07,3)</f>
        <v>595.07</v>
      </c>
      <c r="G362" s="24"/>
      <c r="H362" s="36"/>
    </row>
    <row r="363" spans="1:8" ht="12.75" customHeight="1">
      <c r="A363" s="22">
        <v>42950</v>
      </c>
      <c r="B363" s="22"/>
      <c r="C363" s="27">
        <f>ROUND(578.923,3)</f>
        <v>578.923</v>
      </c>
      <c r="D363" s="27">
        <f>F363</f>
        <v>606.918</v>
      </c>
      <c r="E363" s="27">
        <f>F363</f>
        <v>606.918</v>
      </c>
      <c r="F363" s="27">
        <f>ROUND(606.918,3)</f>
        <v>606.918</v>
      </c>
      <c r="G363" s="24"/>
      <c r="H363" s="36"/>
    </row>
    <row r="364" spans="1:8" ht="12.75" customHeight="1">
      <c r="A364" s="22">
        <v>43041</v>
      </c>
      <c r="B364" s="22"/>
      <c r="C364" s="27">
        <f>ROUND(578.923,3)</f>
        <v>578.923</v>
      </c>
      <c r="D364" s="27">
        <f>F364</f>
        <v>619.495</v>
      </c>
      <c r="E364" s="27">
        <f>F364</f>
        <v>619.495</v>
      </c>
      <c r="F364" s="27">
        <f>ROUND(619.495,3)</f>
        <v>619.495</v>
      </c>
      <c r="G364" s="24"/>
      <c r="H364" s="36"/>
    </row>
    <row r="365" spans="1:8" ht="12.75" customHeight="1">
      <c r="A365" s="22" t="s">
        <v>83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42768</v>
      </c>
      <c r="B366" s="22"/>
      <c r="C366" s="27">
        <f>ROUND(506.684,3)</f>
        <v>506.684</v>
      </c>
      <c r="D366" s="27">
        <f>F366</f>
        <v>510.955</v>
      </c>
      <c r="E366" s="27">
        <f>F366</f>
        <v>510.955</v>
      </c>
      <c r="F366" s="27">
        <f>ROUND(510.955,3)</f>
        <v>510.955</v>
      </c>
      <c r="G366" s="24"/>
      <c r="H366" s="36"/>
    </row>
    <row r="367" spans="1:8" ht="12.75" customHeight="1">
      <c r="A367" s="22">
        <v>42859</v>
      </c>
      <c r="B367" s="22"/>
      <c r="C367" s="27">
        <f>ROUND(506.684,3)</f>
        <v>506.684</v>
      </c>
      <c r="D367" s="27">
        <f>F367</f>
        <v>520.816</v>
      </c>
      <c r="E367" s="27">
        <f>F367</f>
        <v>520.816</v>
      </c>
      <c r="F367" s="27">
        <f>ROUND(520.816,3)</f>
        <v>520.816</v>
      </c>
      <c r="G367" s="24"/>
      <c r="H367" s="36"/>
    </row>
    <row r="368" spans="1:8" ht="12.75" customHeight="1">
      <c r="A368" s="22">
        <v>42950</v>
      </c>
      <c r="B368" s="22"/>
      <c r="C368" s="27">
        <f>ROUND(506.684,3)</f>
        <v>506.684</v>
      </c>
      <c r="D368" s="27">
        <f>F368</f>
        <v>531.186</v>
      </c>
      <c r="E368" s="27">
        <f>F368</f>
        <v>531.186</v>
      </c>
      <c r="F368" s="27">
        <f>ROUND(531.186,3)</f>
        <v>531.186</v>
      </c>
      <c r="G368" s="24"/>
      <c r="H368" s="36"/>
    </row>
    <row r="369" spans="1:8" ht="12.75" customHeight="1">
      <c r="A369" s="22">
        <v>43041</v>
      </c>
      <c r="B369" s="22"/>
      <c r="C369" s="27">
        <f>ROUND(506.684,3)</f>
        <v>506.684</v>
      </c>
      <c r="D369" s="27">
        <f>F369</f>
        <v>542.194</v>
      </c>
      <c r="E369" s="27">
        <f>F369</f>
        <v>542.194</v>
      </c>
      <c r="F369" s="27">
        <f>ROUND(542.194,3)</f>
        <v>542.194</v>
      </c>
      <c r="G369" s="24"/>
      <c r="H369" s="36"/>
    </row>
    <row r="370" spans="1:8" ht="12.75" customHeight="1">
      <c r="A370" s="22" t="s">
        <v>84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42768</v>
      </c>
      <c r="B371" s="22"/>
      <c r="C371" s="27">
        <f>ROUND(584.45,3)</f>
        <v>584.45</v>
      </c>
      <c r="D371" s="27">
        <f>F371</f>
        <v>589.377</v>
      </c>
      <c r="E371" s="27">
        <f>F371</f>
        <v>589.377</v>
      </c>
      <c r="F371" s="27">
        <f>ROUND(589.377,3)</f>
        <v>589.377</v>
      </c>
      <c r="G371" s="24"/>
      <c r="H371" s="36"/>
    </row>
    <row r="372" spans="1:8" ht="12.75" customHeight="1">
      <c r="A372" s="22">
        <v>42859</v>
      </c>
      <c r="B372" s="22"/>
      <c r="C372" s="27">
        <f>ROUND(584.45,3)</f>
        <v>584.45</v>
      </c>
      <c r="D372" s="27">
        <f>F372</f>
        <v>600.751</v>
      </c>
      <c r="E372" s="27">
        <f>F372</f>
        <v>600.751</v>
      </c>
      <c r="F372" s="27">
        <f>ROUND(600.751,3)</f>
        <v>600.751</v>
      </c>
      <c r="G372" s="24"/>
      <c r="H372" s="36"/>
    </row>
    <row r="373" spans="1:8" ht="12.75" customHeight="1">
      <c r="A373" s="22">
        <v>42950</v>
      </c>
      <c r="B373" s="22"/>
      <c r="C373" s="27">
        <f>ROUND(584.45,3)</f>
        <v>584.45</v>
      </c>
      <c r="D373" s="27">
        <f>F373</f>
        <v>612.712</v>
      </c>
      <c r="E373" s="27">
        <f>F373</f>
        <v>612.712</v>
      </c>
      <c r="F373" s="27">
        <f>ROUND(612.712,3)</f>
        <v>612.712</v>
      </c>
      <c r="G373" s="24"/>
      <c r="H373" s="36"/>
    </row>
    <row r="374" spans="1:8" ht="12.75" customHeight="1">
      <c r="A374" s="22">
        <v>43041</v>
      </c>
      <c r="B374" s="22"/>
      <c r="C374" s="27">
        <f>ROUND(584.45,3)</f>
        <v>584.45</v>
      </c>
      <c r="D374" s="27">
        <f>F374</f>
        <v>625.41</v>
      </c>
      <c r="E374" s="27">
        <f>F374</f>
        <v>625.41</v>
      </c>
      <c r="F374" s="27">
        <f>ROUND(625.41,3)</f>
        <v>625.41</v>
      </c>
      <c r="G374" s="24"/>
      <c r="H374" s="36"/>
    </row>
    <row r="375" spans="1:8" ht="12.75" customHeight="1">
      <c r="A375" s="22" t="s">
        <v>85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42768</v>
      </c>
      <c r="B376" s="22"/>
      <c r="C376" s="27">
        <f>ROUND(530.45,3)</f>
        <v>530.45</v>
      </c>
      <c r="D376" s="27">
        <f>F376</f>
        <v>534.922</v>
      </c>
      <c r="E376" s="27">
        <f>F376</f>
        <v>534.922</v>
      </c>
      <c r="F376" s="27">
        <f>ROUND(534.922,3)</f>
        <v>534.922</v>
      </c>
      <c r="G376" s="24"/>
      <c r="H376" s="36"/>
    </row>
    <row r="377" spans="1:8" ht="12.75" customHeight="1">
      <c r="A377" s="22">
        <v>42859</v>
      </c>
      <c r="B377" s="22"/>
      <c r="C377" s="27">
        <f>ROUND(530.45,3)</f>
        <v>530.45</v>
      </c>
      <c r="D377" s="27">
        <f>F377</f>
        <v>545.245</v>
      </c>
      <c r="E377" s="27">
        <f>F377</f>
        <v>545.245</v>
      </c>
      <c r="F377" s="27">
        <f>ROUND(545.245,3)</f>
        <v>545.245</v>
      </c>
      <c r="G377" s="24"/>
      <c r="H377" s="36"/>
    </row>
    <row r="378" spans="1:8" ht="12.75" customHeight="1">
      <c r="A378" s="22">
        <v>42950</v>
      </c>
      <c r="B378" s="22"/>
      <c r="C378" s="27">
        <f>ROUND(530.45,3)</f>
        <v>530.45</v>
      </c>
      <c r="D378" s="27">
        <f>F378</f>
        <v>556.101</v>
      </c>
      <c r="E378" s="27">
        <f>F378</f>
        <v>556.101</v>
      </c>
      <c r="F378" s="27">
        <f>ROUND(556.101,3)</f>
        <v>556.101</v>
      </c>
      <c r="G378" s="24"/>
      <c r="H378" s="36"/>
    </row>
    <row r="379" spans="1:8" ht="12.75" customHeight="1">
      <c r="A379" s="22">
        <v>43041</v>
      </c>
      <c r="B379" s="22"/>
      <c r="C379" s="27">
        <f>ROUND(530.45,3)</f>
        <v>530.45</v>
      </c>
      <c r="D379" s="27">
        <f>F379</f>
        <v>567.625</v>
      </c>
      <c r="E379" s="27">
        <f>F379</f>
        <v>567.625</v>
      </c>
      <c r="F379" s="27">
        <f>ROUND(567.625,3)</f>
        <v>567.625</v>
      </c>
      <c r="G379" s="24"/>
      <c r="H379" s="36"/>
    </row>
    <row r="380" spans="1:8" ht="12.75" customHeight="1">
      <c r="A380" s="22" t="s">
        <v>86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42768</v>
      </c>
      <c r="B381" s="22"/>
      <c r="C381" s="27">
        <f>ROUND(245.304766725398,3)</f>
        <v>245.305</v>
      </c>
      <c r="D381" s="27">
        <f>F381</f>
        <v>247.38</v>
      </c>
      <c r="E381" s="27">
        <f>F381</f>
        <v>247.38</v>
      </c>
      <c r="F381" s="27">
        <f>ROUND(247.38,3)</f>
        <v>247.38</v>
      </c>
      <c r="G381" s="24"/>
      <c r="H381" s="36"/>
    </row>
    <row r="382" spans="1:8" ht="12.75" customHeight="1">
      <c r="A382" s="22">
        <v>42859</v>
      </c>
      <c r="B382" s="22"/>
      <c r="C382" s="27">
        <f>ROUND(245.304766725398,3)</f>
        <v>245.305</v>
      </c>
      <c r="D382" s="27">
        <f>F382</f>
        <v>252.169</v>
      </c>
      <c r="E382" s="27">
        <f>F382</f>
        <v>252.169</v>
      </c>
      <c r="F382" s="27">
        <f>ROUND(252.169,3)</f>
        <v>252.169</v>
      </c>
      <c r="G382" s="24"/>
      <c r="H382" s="36"/>
    </row>
    <row r="383" spans="1:8" ht="12.75" customHeight="1">
      <c r="A383" s="22">
        <v>42950</v>
      </c>
      <c r="B383" s="22"/>
      <c r="C383" s="27">
        <f>ROUND(245.304766725398,3)</f>
        <v>245.305</v>
      </c>
      <c r="D383" s="27">
        <f>F383</f>
        <v>257.205</v>
      </c>
      <c r="E383" s="27">
        <f>F383</f>
        <v>257.205</v>
      </c>
      <c r="F383" s="27">
        <f>ROUND(257.205,3)</f>
        <v>257.205</v>
      </c>
      <c r="G383" s="24"/>
      <c r="H383" s="36"/>
    </row>
    <row r="384" spans="1:8" ht="12.75" customHeight="1">
      <c r="A384" s="22">
        <v>43041</v>
      </c>
      <c r="B384" s="22"/>
      <c r="C384" s="27">
        <f>ROUND(245.304766725398,3)</f>
        <v>245.305</v>
      </c>
      <c r="D384" s="27">
        <f>F384</f>
        <v>262.549</v>
      </c>
      <c r="E384" s="27">
        <f>F384</f>
        <v>262.549</v>
      </c>
      <c r="F384" s="27">
        <f>ROUND(262.549,3)</f>
        <v>262.549</v>
      </c>
      <c r="G384" s="24"/>
      <c r="H384" s="36"/>
    </row>
    <row r="385" spans="1:8" ht="12.75" customHeight="1">
      <c r="A385" s="22" t="s">
        <v>87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42768</v>
      </c>
      <c r="B386" s="22"/>
      <c r="C386" s="27">
        <f>ROUND(666.11028782047,3)</f>
        <v>666.11</v>
      </c>
      <c r="D386" s="27">
        <f>F386</f>
        <v>671.762</v>
      </c>
      <c r="E386" s="27">
        <f>F386</f>
        <v>671.762</v>
      </c>
      <c r="F386" s="27">
        <f>ROUND(671.762,3)</f>
        <v>671.762</v>
      </c>
      <c r="G386" s="24"/>
      <c r="H386" s="36"/>
    </row>
    <row r="387" spans="1:8" ht="12.75" customHeight="1">
      <c r="A387" s="22">
        <v>42859</v>
      </c>
      <c r="B387" s="22"/>
      <c r="C387" s="27">
        <f>ROUND(666.11028782047,3)</f>
        <v>666.11</v>
      </c>
      <c r="D387" s="27">
        <f>F387</f>
        <v>684.787</v>
      </c>
      <c r="E387" s="27">
        <f>F387</f>
        <v>684.787</v>
      </c>
      <c r="F387" s="27">
        <f>ROUND(684.787,3)</f>
        <v>684.787</v>
      </c>
      <c r="G387" s="24"/>
      <c r="H387" s="36"/>
    </row>
    <row r="388" spans="1:8" ht="12.75" customHeight="1">
      <c r="A388" s="22">
        <v>42950</v>
      </c>
      <c r="B388" s="22"/>
      <c r="C388" s="27">
        <f>ROUND(666.11028782047,3)</f>
        <v>666.11</v>
      </c>
      <c r="D388" s="27">
        <f>F388</f>
        <v>698.268</v>
      </c>
      <c r="E388" s="27">
        <f>F388</f>
        <v>698.268</v>
      </c>
      <c r="F388" s="27">
        <f>ROUND(698.268,3)</f>
        <v>698.268</v>
      </c>
      <c r="G388" s="24"/>
      <c r="H388" s="36"/>
    </row>
    <row r="389" spans="1:8" ht="12.75" customHeight="1">
      <c r="A389" s="22">
        <v>43041</v>
      </c>
      <c r="B389" s="22"/>
      <c r="C389" s="27">
        <f>ROUND(666.11028782047,3)</f>
        <v>666.11</v>
      </c>
      <c r="D389" s="27">
        <f>F389</f>
        <v>711.956</v>
      </c>
      <c r="E389" s="27">
        <f>F389</f>
        <v>711.956</v>
      </c>
      <c r="F389" s="27">
        <f>ROUND(711.956,3)</f>
        <v>711.956</v>
      </c>
      <c r="G389" s="24"/>
      <c r="H389" s="36"/>
    </row>
    <row r="390" spans="1:8" ht="12.75" customHeight="1">
      <c r="A390" s="22" t="s">
        <v>88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42807</v>
      </c>
      <c r="B391" s="22"/>
      <c r="C391" s="24">
        <f>ROUND(23093.44,2)</f>
        <v>23093.44</v>
      </c>
      <c r="D391" s="24">
        <f>F391</f>
        <v>23368.95</v>
      </c>
      <c r="E391" s="24">
        <f>F391</f>
        <v>23368.95</v>
      </c>
      <c r="F391" s="24">
        <f>ROUND(23368.95,2)</f>
        <v>23368.95</v>
      </c>
      <c r="G391" s="24"/>
      <c r="H391" s="36"/>
    </row>
    <row r="392" spans="1:8" ht="12.75" customHeight="1">
      <c r="A392" s="22">
        <v>42905</v>
      </c>
      <c r="B392" s="22"/>
      <c r="C392" s="24">
        <f>ROUND(23093.44,2)</f>
        <v>23093.44</v>
      </c>
      <c r="D392" s="24">
        <f>F392</f>
        <v>23796.25</v>
      </c>
      <c r="E392" s="24">
        <f>F392</f>
        <v>23796.25</v>
      </c>
      <c r="F392" s="24">
        <f>ROUND(23796.25,2)</f>
        <v>23796.25</v>
      </c>
      <c r="G392" s="24"/>
      <c r="H392" s="36"/>
    </row>
    <row r="393" spans="1:8" ht="12.75" customHeight="1">
      <c r="A393" s="22" t="s">
        <v>89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42753</v>
      </c>
      <c r="B394" s="22"/>
      <c r="C394" s="27">
        <f>ROUND(7.358,3)</f>
        <v>7.358</v>
      </c>
      <c r="D394" s="27">
        <f>ROUND(7.44,3)</f>
        <v>7.44</v>
      </c>
      <c r="E394" s="27">
        <f>ROUND(7.34,3)</f>
        <v>7.34</v>
      </c>
      <c r="F394" s="27">
        <f>ROUND(7.39,3)</f>
        <v>7.39</v>
      </c>
      <c r="G394" s="24"/>
      <c r="H394" s="36"/>
    </row>
    <row r="395" spans="1:8" ht="12.75" customHeight="1">
      <c r="A395" s="22">
        <v>42781</v>
      </c>
      <c r="B395" s="22"/>
      <c r="C395" s="27">
        <f>ROUND(7.358,3)</f>
        <v>7.358</v>
      </c>
      <c r="D395" s="27">
        <f>ROUND(7.47,3)</f>
        <v>7.47</v>
      </c>
      <c r="E395" s="27">
        <f>ROUND(7.37,3)</f>
        <v>7.37</v>
      </c>
      <c r="F395" s="27">
        <f>ROUND(7.42,3)</f>
        <v>7.42</v>
      </c>
      <c r="G395" s="24"/>
      <c r="H395" s="36"/>
    </row>
    <row r="396" spans="1:8" ht="12.75" customHeight="1">
      <c r="A396" s="22">
        <v>42809</v>
      </c>
      <c r="B396" s="22"/>
      <c r="C396" s="27">
        <f>ROUND(7.358,3)</f>
        <v>7.358</v>
      </c>
      <c r="D396" s="27">
        <f>ROUND(7.48,3)</f>
        <v>7.48</v>
      </c>
      <c r="E396" s="27">
        <f>ROUND(7.38,3)</f>
        <v>7.38</v>
      </c>
      <c r="F396" s="27">
        <f>ROUND(7.43,3)</f>
        <v>7.43</v>
      </c>
      <c r="G396" s="24"/>
      <c r="H396" s="36"/>
    </row>
    <row r="397" spans="1:8" ht="12.75" customHeight="1">
      <c r="A397" s="22">
        <v>42844</v>
      </c>
      <c r="B397" s="22"/>
      <c r="C397" s="27">
        <f>ROUND(7.358,3)</f>
        <v>7.358</v>
      </c>
      <c r="D397" s="27">
        <f>ROUND(7.5,3)</f>
        <v>7.5</v>
      </c>
      <c r="E397" s="27">
        <f>ROUND(7.4,3)</f>
        <v>7.4</v>
      </c>
      <c r="F397" s="27">
        <f>ROUND(7.45,3)</f>
        <v>7.45</v>
      </c>
      <c r="G397" s="24"/>
      <c r="H397" s="36"/>
    </row>
    <row r="398" spans="1:8" ht="12.75" customHeight="1">
      <c r="A398" s="22">
        <v>42872</v>
      </c>
      <c r="B398" s="22"/>
      <c r="C398" s="27">
        <f>ROUND(7.358,3)</f>
        <v>7.358</v>
      </c>
      <c r="D398" s="27">
        <f>ROUND(7.52,3)</f>
        <v>7.52</v>
      </c>
      <c r="E398" s="27">
        <f>ROUND(7.42,3)</f>
        <v>7.42</v>
      </c>
      <c r="F398" s="27">
        <f>ROUND(7.47,3)</f>
        <v>7.47</v>
      </c>
      <c r="G398" s="24"/>
      <c r="H398" s="36"/>
    </row>
    <row r="399" spans="1:8" ht="12.75" customHeight="1">
      <c r="A399" s="22">
        <v>42907</v>
      </c>
      <c r="B399" s="22"/>
      <c r="C399" s="27">
        <f>ROUND(7.358,3)</f>
        <v>7.358</v>
      </c>
      <c r="D399" s="27">
        <f>ROUND(7.54,3)</f>
        <v>7.54</v>
      </c>
      <c r="E399" s="27">
        <f>ROUND(7.44,3)</f>
        <v>7.44</v>
      </c>
      <c r="F399" s="27">
        <f>ROUND(7.49,3)</f>
        <v>7.49</v>
      </c>
      <c r="G399" s="24"/>
      <c r="H399" s="36"/>
    </row>
    <row r="400" spans="1:8" ht="12.75" customHeight="1">
      <c r="A400" s="22">
        <v>42998</v>
      </c>
      <c r="B400" s="22"/>
      <c r="C400" s="27">
        <f>ROUND(7.358,3)</f>
        <v>7.358</v>
      </c>
      <c r="D400" s="27">
        <f>ROUND(7.58,3)</f>
        <v>7.58</v>
      </c>
      <c r="E400" s="27">
        <f>ROUND(7.48,3)</f>
        <v>7.48</v>
      </c>
      <c r="F400" s="27">
        <f>ROUND(7.53,3)</f>
        <v>7.53</v>
      </c>
      <c r="G400" s="24"/>
      <c r="H400" s="36"/>
    </row>
    <row r="401" spans="1:8" ht="12.75" customHeight="1">
      <c r="A401" s="22">
        <v>43089</v>
      </c>
      <c r="B401" s="22"/>
      <c r="C401" s="27">
        <f>ROUND(7.358,3)</f>
        <v>7.358</v>
      </c>
      <c r="D401" s="27">
        <f>ROUND(7.61,3)</f>
        <v>7.61</v>
      </c>
      <c r="E401" s="27">
        <f>ROUND(7.51,3)</f>
        <v>7.51</v>
      </c>
      <c r="F401" s="27">
        <f>ROUND(7.56,3)</f>
        <v>7.56</v>
      </c>
      <c r="G401" s="24"/>
      <c r="H401" s="36"/>
    </row>
    <row r="402" spans="1:8" ht="12.75" customHeight="1">
      <c r="A402" s="22">
        <v>43179</v>
      </c>
      <c r="B402" s="22"/>
      <c r="C402" s="27">
        <f>ROUND(7.358,3)</f>
        <v>7.358</v>
      </c>
      <c r="D402" s="27">
        <f>ROUND(7.64,3)</f>
        <v>7.64</v>
      </c>
      <c r="E402" s="27">
        <f>ROUND(7.54,3)</f>
        <v>7.54</v>
      </c>
      <c r="F402" s="27">
        <f>ROUND(7.59,3)</f>
        <v>7.59</v>
      </c>
      <c r="G402" s="24"/>
      <c r="H402" s="36"/>
    </row>
    <row r="403" spans="1:8" ht="12.75" customHeight="1">
      <c r="A403" s="22">
        <v>43269</v>
      </c>
      <c r="B403" s="22"/>
      <c r="C403" s="27">
        <f>ROUND(7.358,3)</f>
        <v>7.358</v>
      </c>
      <c r="D403" s="27">
        <f>ROUND(7.51,3)</f>
        <v>7.51</v>
      </c>
      <c r="E403" s="27">
        <f>ROUND(7.41,3)</f>
        <v>7.41</v>
      </c>
      <c r="F403" s="27">
        <f>ROUND(7.46,3)</f>
        <v>7.46</v>
      </c>
      <c r="G403" s="24"/>
      <c r="H403" s="36"/>
    </row>
    <row r="404" spans="1:8" ht="12.75" customHeight="1">
      <c r="A404" s="22">
        <v>43271</v>
      </c>
      <c r="B404" s="22"/>
      <c r="C404" s="27">
        <f>ROUND(7.358,3)</f>
        <v>7.358</v>
      </c>
      <c r="D404" s="27">
        <f>ROUND(7.67,3)</f>
        <v>7.67</v>
      </c>
      <c r="E404" s="27">
        <f>ROUND(7.57,3)</f>
        <v>7.57</v>
      </c>
      <c r="F404" s="27">
        <f>ROUND(7.62,3)</f>
        <v>7.62</v>
      </c>
      <c r="G404" s="24"/>
      <c r="H404" s="36"/>
    </row>
    <row r="405" spans="1:8" ht="12.75" customHeight="1">
      <c r="A405" s="22">
        <v>43362</v>
      </c>
      <c r="B405" s="22"/>
      <c r="C405" s="27">
        <f>ROUND(7.358,3)</f>
        <v>7.358</v>
      </c>
      <c r="D405" s="27">
        <f>ROUND(7.69,3)</f>
        <v>7.69</v>
      </c>
      <c r="E405" s="27">
        <f>ROUND(7.59,3)</f>
        <v>7.59</v>
      </c>
      <c r="F405" s="27">
        <f>ROUND(7.64,3)</f>
        <v>7.64</v>
      </c>
      <c r="G405" s="24"/>
      <c r="H405" s="36"/>
    </row>
    <row r="406" spans="1:8" ht="12.75" customHeight="1">
      <c r="A406" s="22" t="s">
        <v>90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42768</v>
      </c>
      <c r="B407" s="22"/>
      <c r="C407" s="27">
        <f>ROUND(528.381,3)</f>
        <v>528.381</v>
      </c>
      <c r="D407" s="27">
        <f>F407</f>
        <v>532.835</v>
      </c>
      <c r="E407" s="27">
        <f>F407</f>
        <v>532.835</v>
      </c>
      <c r="F407" s="27">
        <f>ROUND(532.835,3)</f>
        <v>532.835</v>
      </c>
      <c r="G407" s="24"/>
      <c r="H407" s="36"/>
    </row>
    <row r="408" spans="1:8" ht="12.75" customHeight="1">
      <c r="A408" s="22">
        <v>42859</v>
      </c>
      <c r="B408" s="22"/>
      <c r="C408" s="27">
        <f>ROUND(528.381,3)</f>
        <v>528.381</v>
      </c>
      <c r="D408" s="27">
        <f>F408</f>
        <v>543.118</v>
      </c>
      <c r="E408" s="27">
        <f>F408</f>
        <v>543.118</v>
      </c>
      <c r="F408" s="27">
        <f>ROUND(543.118,3)</f>
        <v>543.118</v>
      </c>
      <c r="G408" s="24"/>
      <c r="H408" s="36"/>
    </row>
    <row r="409" spans="1:8" ht="12.75" customHeight="1">
      <c r="A409" s="22">
        <v>42950</v>
      </c>
      <c r="B409" s="22"/>
      <c r="C409" s="27">
        <f>ROUND(528.381,3)</f>
        <v>528.381</v>
      </c>
      <c r="D409" s="27">
        <f>F409</f>
        <v>553.932</v>
      </c>
      <c r="E409" s="27">
        <f>F409</f>
        <v>553.932</v>
      </c>
      <c r="F409" s="27">
        <f>ROUND(553.932,3)</f>
        <v>553.932</v>
      </c>
      <c r="G409" s="24"/>
      <c r="H409" s="36"/>
    </row>
    <row r="410" spans="1:8" ht="12.75" customHeight="1">
      <c r="A410" s="22">
        <v>43041</v>
      </c>
      <c r="B410" s="22"/>
      <c r="C410" s="27">
        <f>ROUND(528.381,3)</f>
        <v>528.381</v>
      </c>
      <c r="D410" s="27">
        <f>F410</f>
        <v>565.411</v>
      </c>
      <c r="E410" s="27">
        <f>F410</f>
        <v>565.411</v>
      </c>
      <c r="F410" s="27">
        <f>ROUND(565.411,3)</f>
        <v>565.411</v>
      </c>
      <c r="G410" s="24"/>
      <c r="H410" s="36"/>
    </row>
    <row r="411" spans="1:8" ht="12.75" customHeight="1">
      <c r="A411" s="22" t="s">
        <v>91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42810</v>
      </c>
      <c r="B412" s="22"/>
      <c r="C412" s="26">
        <f>ROUND(99.9689546686158,5)</f>
        <v>99.96895</v>
      </c>
      <c r="D412" s="26">
        <f>F412</f>
        <v>100.00271</v>
      </c>
      <c r="E412" s="26">
        <f>F412</f>
        <v>100.00271</v>
      </c>
      <c r="F412" s="26">
        <f>ROUND(100.002707780356,5)</f>
        <v>100.00271</v>
      </c>
      <c r="G412" s="24"/>
      <c r="H412" s="36"/>
    </row>
    <row r="413" spans="1:8" ht="12.75" customHeight="1">
      <c r="A413" s="22" t="s">
        <v>92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42901</v>
      </c>
      <c r="B414" s="22"/>
      <c r="C414" s="26">
        <f>ROUND(99.9689546686158,5)</f>
        <v>99.96895</v>
      </c>
      <c r="D414" s="26">
        <f>F414</f>
        <v>99.61977</v>
      </c>
      <c r="E414" s="26">
        <f>F414</f>
        <v>99.61977</v>
      </c>
      <c r="F414" s="26">
        <f>ROUND(99.6197747184802,5)</f>
        <v>99.61977</v>
      </c>
      <c r="G414" s="24"/>
      <c r="H414" s="36"/>
    </row>
    <row r="415" spans="1:8" ht="12.75" customHeight="1">
      <c r="A415" s="22" t="s">
        <v>93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42999</v>
      </c>
      <c r="B416" s="22"/>
      <c r="C416" s="26">
        <f>ROUND(99.9689546686158,5)</f>
        <v>99.96895</v>
      </c>
      <c r="D416" s="26">
        <f>F416</f>
        <v>99.65885</v>
      </c>
      <c r="E416" s="26">
        <f>F416</f>
        <v>99.65885</v>
      </c>
      <c r="F416" s="26">
        <f>ROUND(99.6588466178137,5)</f>
        <v>99.65885</v>
      </c>
      <c r="G416" s="24"/>
      <c r="H416" s="36"/>
    </row>
    <row r="417" spans="1:8" ht="12.75" customHeight="1">
      <c r="A417" s="22" t="s">
        <v>94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43090</v>
      </c>
      <c r="B418" s="22"/>
      <c r="C418" s="26">
        <f>ROUND(99.9689546686158,5)</f>
        <v>99.96895</v>
      </c>
      <c r="D418" s="26">
        <f>F418</f>
        <v>99.92845</v>
      </c>
      <c r="E418" s="26">
        <f>F418</f>
        <v>99.92845</v>
      </c>
      <c r="F418" s="26">
        <f>ROUND(99.9284528388159,5)</f>
        <v>99.92845</v>
      </c>
      <c r="G418" s="24"/>
      <c r="H418" s="36"/>
    </row>
    <row r="419" spans="1:8" ht="12.75" customHeight="1">
      <c r="A419" s="22" t="s">
        <v>95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43174</v>
      </c>
      <c r="B420" s="22"/>
      <c r="C420" s="26">
        <f>ROUND(99.9689546686158,5)</f>
        <v>99.96895</v>
      </c>
      <c r="D420" s="26">
        <f>F420</f>
        <v>99.96895</v>
      </c>
      <c r="E420" s="26">
        <f>F420</f>
        <v>99.96895</v>
      </c>
      <c r="F420" s="26">
        <f>ROUND(99.9689546686158,5)</f>
        <v>99.96895</v>
      </c>
      <c r="G420" s="24"/>
      <c r="H420" s="36"/>
    </row>
    <row r="421" spans="1:8" ht="12.75" customHeight="1">
      <c r="A421" s="22" t="s">
        <v>96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ROUND(100.08423129582,5)</f>
        <v>100.08423</v>
      </c>
      <c r="D422" s="26">
        <f>F422</f>
        <v>99.95361</v>
      </c>
      <c r="E422" s="26">
        <f>F422</f>
        <v>99.95361</v>
      </c>
      <c r="F422" s="26">
        <f>ROUND(99.9536062201182,5)</f>
        <v>99.95361</v>
      </c>
      <c r="G422" s="24"/>
      <c r="H422" s="36"/>
    </row>
    <row r="423" spans="1:8" ht="12.75" customHeight="1">
      <c r="A423" s="22" t="s">
        <v>97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43175</v>
      </c>
      <c r="B424" s="22"/>
      <c r="C424" s="26">
        <f>ROUND(100.08423129582,5)</f>
        <v>100.08423</v>
      </c>
      <c r="D424" s="26">
        <f>F424</f>
        <v>99.25529</v>
      </c>
      <c r="E424" s="26">
        <f>F424</f>
        <v>99.25529</v>
      </c>
      <c r="F424" s="26">
        <f>ROUND(99.2552949795102,5)</f>
        <v>99.25529</v>
      </c>
      <c r="G424" s="24"/>
      <c r="H424" s="36"/>
    </row>
    <row r="425" spans="1:8" ht="12.75" customHeight="1">
      <c r="A425" s="22" t="s">
        <v>98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43266</v>
      </c>
      <c r="B426" s="22"/>
      <c r="C426" s="26">
        <f>ROUND(100.08423129582,5)</f>
        <v>100.08423</v>
      </c>
      <c r="D426" s="26">
        <f>F426</f>
        <v>98.9415</v>
      </c>
      <c r="E426" s="26">
        <f>F426</f>
        <v>98.9415</v>
      </c>
      <c r="F426" s="26">
        <f>ROUND(98.9415046154616,5)</f>
        <v>98.9415</v>
      </c>
      <c r="G426" s="24"/>
      <c r="H426" s="36"/>
    </row>
    <row r="427" spans="1:8" ht="12.75" customHeight="1">
      <c r="A427" s="22" t="s">
        <v>99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43364</v>
      </c>
      <c r="B428" s="22"/>
      <c r="C428" s="26">
        <f>ROUND(100.08423129582,5)</f>
        <v>100.08423</v>
      </c>
      <c r="D428" s="26">
        <f>F428</f>
        <v>99.03261</v>
      </c>
      <c r="E428" s="26">
        <f>F428</f>
        <v>99.03261</v>
      </c>
      <c r="F428" s="26">
        <f>ROUND(99.0326071634343,5)</f>
        <v>99.03261</v>
      </c>
      <c r="G428" s="24"/>
      <c r="H428" s="36"/>
    </row>
    <row r="429" spans="1:8" ht="12.75" customHeight="1">
      <c r="A429" s="22" t="s">
        <v>100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43455</v>
      </c>
      <c r="B430" s="22"/>
      <c r="C430" s="24">
        <f>ROUND(100.08423129582,2)</f>
        <v>100.08</v>
      </c>
      <c r="D430" s="24">
        <f>F430</f>
        <v>99.56</v>
      </c>
      <c r="E430" s="24">
        <f>F430</f>
        <v>99.56</v>
      </c>
      <c r="F430" s="24">
        <f>ROUND(99.5557306846695,2)</f>
        <v>99.56</v>
      </c>
      <c r="G430" s="24"/>
      <c r="H430" s="36"/>
    </row>
    <row r="431" spans="1:8" ht="12.75" customHeight="1">
      <c r="A431" s="22" t="s">
        <v>101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43539</v>
      </c>
      <c r="B432" s="22"/>
      <c r="C432" s="26">
        <f>ROUND(100.08423129582,5)</f>
        <v>100.08423</v>
      </c>
      <c r="D432" s="26">
        <f>F432</f>
        <v>100.08423</v>
      </c>
      <c r="E432" s="26">
        <f>F432</f>
        <v>100.08423</v>
      </c>
      <c r="F432" s="26">
        <f>ROUND(100.08423129582,5)</f>
        <v>100.08423</v>
      </c>
      <c r="G432" s="24"/>
      <c r="H432" s="36"/>
    </row>
    <row r="433" spans="1:8" ht="12.75" customHeight="1">
      <c r="A433" s="22" t="s">
        <v>102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44182</v>
      </c>
      <c r="B434" s="22"/>
      <c r="C434" s="26">
        <f>ROUND(99.7639343859297,5)</f>
        <v>99.76393</v>
      </c>
      <c r="D434" s="26">
        <f>F434</f>
        <v>98.19004</v>
      </c>
      <c r="E434" s="26">
        <f>F434</f>
        <v>98.19004</v>
      </c>
      <c r="F434" s="26">
        <f>ROUND(98.1900399716869,5)</f>
        <v>98.19004</v>
      </c>
      <c r="G434" s="24"/>
      <c r="H434" s="36"/>
    </row>
    <row r="435" spans="1:8" ht="12.75" customHeight="1">
      <c r="A435" s="22" t="s">
        <v>103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44271</v>
      </c>
      <c r="B436" s="22"/>
      <c r="C436" s="26">
        <f>ROUND(99.7639343859297,5)</f>
        <v>99.76393</v>
      </c>
      <c r="D436" s="26">
        <f>F436</f>
        <v>97.56553</v>
      </c>
      <c r="E436" s="26">
        <f>F436</f>
        <v>97.56553</v>
      </c>
      <c r="F436" s="26">
        <f>ROUND(97.5655342426211,5)</f>
        <v>97.56553</v>
      </c>
      <c r="G436" s="24"/>
      <c r="H436" s="36"/>
    </row>
    <row r="437" spans="1:8" ht="12.75" customHeight="1">
      <c r="A437" s="22" t="s">
        <v>104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44362</v>
      </c>
      <c r="B438" s="22"/>
      <c r="C438" s="26">
        <f>ROUND(99.7639343859297,5)</f>
        <v>99.76393</v>
      </c>
      <c r="D438" s="26">
        <f>F438</f>
        <v>96.90963</v>
      </c>
      <c r="E438" s="26">
        <f>F438</f>
        <v>96.90963</v>
      </c>
      <c r="F438" s="26">
        <f>ROUND(96.9096273527284,5)</f>
        <v>96.90963</v>
      </c>
      <c r="G438" s="24"/>
      <c r="H438" s="36"/>
    </row>
    <row r="439" spans="1:8" ht="12.75" customHeight="1">
      <c r="A439" s="22" t="s">
        <v>105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44460</v>
      </c>
      <c r="B440" s="22"/>
      <c r="C440" s="26">
        <f>ROUND(99.7639343859297,5)</f>
        <v>99.76393</v>
      </c>
      <c r="D440" s="26">
        <f>F440</f>
        <v>97.22984</v>
      </c>
      <c r="E440" s="26">
        <f>F440</f>
        <v>97.22984</v>
      </c>
      <c r="F440" s="26">
        <f>ROUND(97.2298379981243,5)</f>
        <v>97.22984</v>
      </c>
      <c r="G440" s="24"/>
      <c r="H440" s="36"/>
    </row>
    <row r="441" spans="1:8" ht="12.75" customHeight="1">
      <c r="A441" s="22" t="s">
        <v>106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44551</v>
      </c>
      <c r="B442" s="22"/>
      <c r="C442" s="26">
        <f>ROUND(99.7639343859297,5)</f>
        <v>99.76393</v>
      </c>
      <c r="D442" s="26">
        <f>F442</f>
        <v>99.51621</v>
      </c>
      <c r="E442" s="26">
        <f>F442</f>
        <v>99.51621</v>
      </c>
      <c r="F442" s="26">
        <f>ROUND(99.5162104004238,5)</f>
        <v>99.51621</v>
      </c>
      <c r="G442" s="24"/>
      <c r="H442" s="36"/>
    </row>
    <row r="443" spans="1:8" ht="12.75" customHeight="1">
      <c r="A443" s="22" t="s">
        <v>107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44635</v>
      </c>
      <c r="B444" s="22"/>
      <c r="C444" s="26">
        <f>ROUND(99.7639343859297,5)</f>
        <v>99.76393</v>
      </c>
      <c r="D444" s="26">
        <f>F444</f>
        <v>99.76393</v>
      </c>
      <c r="E444" s="26">
        <f>F444</f>
        <v>99.76393</v>
      </c>
      <c r="F444" s="26">
        <f>ROUND(99.7639343859297,5)</f>
        <v>99.76393</v>
      </c>
      <c r="G444" s="24"/>
      <c r="H444" s="36"/>
    </row>
    <row r="445" spans="1:8" ht="12.75" customHeight="1">
      <c r="A445" s="22" t="s">
        <v>108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46008</v>
      </c>
      <c r="B446" s="22"/>
      <c r="C446" s="26">
        <f>ROUND(99.649107483452,5)</f>
        <v>99.64911</v>
      </c>
      <c r="D446" s="26">
        <f>F446</f>
        <v>99.15319</v>
      </c>
      <c r="E446" s="26">
        <f>F446</f>
        <v>99.15319</v>
      </c>
      <c r="F446" s="26">
        <f>ROUND(99.1531900537119,5)</f>
        <v>99.15319</v>
      </c>
      <c r="G446" s="24"/>
      <c r="H446" s="36"/>
    </row>
    <row r="447" spans="1:8" ht="12.75" customHeight="1">
      <c r="A447" s="22" t="s">
        <v>109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46097</v>
      </c>
      <c r="B448" s="22"/>
      <c r="C448" s="26">
        <f>ROUND(99.649107483452,5)</f>
        <v>99.64911</v>
      </c>
      <c r="D448" s="26">
        <f>F448</f>
        <v>96.30565</v>
      </c>
      <c r="E448" s="26">
        <f>F448</f>
        <v>96.30565</v>
      </c>
      <c r="F448" s="26">
        <f>ROUND(96.3056480042924,5)</f>
        <v>96.30565</v>
      </c>
      <c r="G448" s="24"/>
      <c r="H448" s="36"/>
    </row>
    <row r="449" spans="1:8" ht="12.75" customHeight="1">
      <c r="A449" s="22" t="s">
        <v>110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46188</v>
      </c>
      <c r="B450" s="22"/>
      <c r="C450" s="26">
        <f>ROUND(99.649107483452,5)</f>
        <v>99.64911</v>
      </c>
      <c r="D450" s="26">
        <f>F450</f>
        <v>95.1461</v>
      </c>
      <c r="E450" s="26">
        <f>F450</f>
        <v>95.1461</v>
      </c>
      <c r="F450" s="26">
        <f>ROUND(95.146100217695,5)</f>
        <v>95.1461</v>
      </c>
      <c r="G450" s="24"/>
      <c r="H450" s="36"/>
    </row>
    <row r="451" spans="1:8" ht="12.75" customHeight="1">
      <c r="A451" s="22" t="s">
        <v>111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46286</v>
      </c>
      <c r="B452" s="22"/>
      <c r="C452" s="26">
        <f>ROUND(99.649107483452,5)</f>
        <v>99.64911</v>
      </c>
      <c r="D452" s="26">
        <f>F452</f>
        <v>97.2958</v>
      </c>
      <c r="E452" s="26">
        <f>F452</f>
        <v>97.2958</v>
      </c>
      <c r="F452" s="26">
        <f>ROUND(97.2957993708666,5)</f>
        <v>97.2958</v>
      </c>
      <c r="G452" s="24"/>
      <c r="H452" s="36"/>
    </row>
    <row r="453" spans="1:8" ht="12.75" customHeight="1">
      <c r="A453" s="22" t="s">
        <v>112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46377</v>
      </c>
      <c r="B454" s="22"/>
      <c r="C454" s="26">
        <f>ROUND(99.649107483452,5)</f>
        <v>99.64911</v>
      </c>
      <c r="D454" s="26">
        <f>F454</f>
        <v>100.99703</v>
      </c>
      <c r="E454" s="26">
        <f>F454</f>
        <v>100.99703</v>
      </c>
      <c r="F454" s="26">
        <f>ROUND(100.997025856289,5)</f>
        <v>100.99703</v>
      </c>
      <c r="G454" s="24"/>
      <c r="H454" s="36"/>
    </row>
    <row r="455" spans="1:8" ht="12.75" customHeight="1">
      <c r="A455" s="22" t="s">
        <v>113</v>
      </c>
      <c r="B455" s="22"/>
      <c r="C455" s="23"/>
      <c r="D455" s="23"/>
      <c r="E455" s="23"/>
      <c r="F455" s="23"/>
      <c r="G455" s="24"/>
      <c r="H455" s="36"/>
    </row>
    <row r="456" spans="1:8" ht="12.75" customHeight="1" thickBot="1">
      <c r="A456" s="32">
        <v>46461</v>
      </c>
      <c r="B456" s="32"/>
      <c r="C456" s="33">
        <f>ROUND(99.649107483452,5)</f>
        <v>99.64911</v>
      </c>
      <c r="D456" s="33">
        <f>F456</f>
        <v>99.64911</v>
      </c>
      <c r="E456" s="33">
        <f>F456</f>
        <v>99.64911</v>
      </c>
      <c r="F456" s="33">
        <f>ROUND(99.649107483452,5)</f>
        <v>99.64911</v>
      </c>
      <c r="G456" s="34"/>
      <c r="H456" s="37"/>
    </row>
  </sheetData>
  <sheetProtection/>
  <mergeCells count="455">
    <mergeCell ref="A452:B452"/>
    <mergeCell ref="A453:B453"/>
    <mergeCell ref="A454:B454"/>
    <mergeCell ref="A455:B455"/>
    <mergeCell ref="A456:B456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5:B345"/>
    <mergeCell ref="A346:B346"/>
    <mergeCell ref="A347:B347"/>
    <mergeCell ref="A348:B348"/>
    <mergeCell ref="A349:B349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5:B325"/>
    <mergeCell ref="A326:B326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2016-12-23T11:01:52Z</dcterms:modified>
  <cp:category/>
  <cp:version/>
  <cp:contentType/>
  <cp:contentStatus/>
</cp:coreProperties>
</file>