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<sst xmlns="http://schemas.openxmlformats.org/spreadsheetml/2006/main" count="117" uniqueCount="117">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</sst>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L18" sqref="L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42739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ROUND(2.13,5)</f>
        <v>2.13</v>
      </c>
      <c r="D8" s="24">
        <f>F8</f>
        <v>2.13</v>
      </c>
      <c r="E8" s="24">
        <f>F8</f>
        <v>2.13</v>
      </c>
      <c r="F8" s="24">
        <f>ROUND(2.13,5)</f>
        <v>2.13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ROUND(2.15,5)</f>
        <v>2.15</v>
      </c>
      <c r="D10" s="24">
        <f>F10</f>
        <v>2.15</v>
      </c>
      <c r="E10" s="24">
        <f>F10</f>
        <v>2.15</v>
      </c>
      <c r="F10" s="24">
        <f>ROUND(2.15,5)</f>
        <v>2.15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ROUND(10.56,5)</f>
        <v>10.56</v>
      </c>
      <c r="D14" s="24">
        <f>F14</f>
        <v>10.56</v>
      </c>
      <c r="E14" s="24">
        <f>F14</f>
        <v>10.56</v>
      </c>
      <c r="F14" s="24">
        <f>ROUND(10.56,5)</f>
        <v>10.56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ROUND(8.615,5)</f>
        <v>8.615</v>
      </c>
      <c r="D16" s="24">
        <f>F16</f>
        <v>8.615</v>
      </c>
      <c r="E16" s="24">
        <f>F16</f>
        <v>8.615</v>
      </c>
      <c r="F16" s="24">
        <f>ROUND(8.615,5)</f>
        <v>8.615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ROUND(8.915,3)</f>
        <v>8.915</v>
      </c>
      <c r="D18" s="29">
        <f>F18</f>
        <v>8.915</v>
      </c>
      <c r="E18" s="29">
        <f>F18</f>
        <v>8.915</v>
      </c>
      <c r="F18" s="29">
        <f>ROUND(8.915,3)</f>
        <v>8.915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ROUND(2.13,3)</f>
        <v>2.13</v>
      </c>
      <c r="D20" s="29">
        <f>F20</f>
        <v>2.13</v>
      </c>
      <c r="E20" s="29">
        <f>F20</f>
        <v>2.13</v>
      </c>
      <c r="F20" s="29">
        <f>ROUND(2.13,3)</f>
        <v>2.13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ROUND(2.15,3)</f>
        <v>2.15</v>
      </c>
      <c r="D22" s="29">
        <f>F22</f>
        <v>2.15</v>
      </c>
      <c r="E22" s="29">
        <f>F22</f>
        <v>2.15</v>
      </c>
      <c r="F22" s="29">
        <f>ROUND(2.15,3)</f>
        <v>2.15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ROUND(7.71,3)</f>
        <v>7.71</v>
      </c>
      <c r="D24" s="29">
        <f>F24</f>
        <v>7.71</v>
      </c>
      <c r="E24" s="29">
        <f>F24</f>
        <v>7.71</v>
      </c>
      <c r="F24" s="29">
        <f>ROUND(7.71,3)</f>
        <v>7.71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ROUND(7.925,3)</f>
        <v>7.925</v>
      </c>
      <c r="D26" s="29">
        <f>F26</f>
        <v>7.925</v>
      </c>
      <c r="E26" s="29">
        <f>F26</f>
        <v>7.925</v>
      </c>
      <c r="F26" s="29">
        <f>ROUND(7.925,3)</f>
        <v>7.925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ROUND(8.1,3)</f>
        <v>8.1</v>
      </c>
      <c r="D28" s="29">
        <f>F28</f>
        <v>8.1</v>
      </c>
      <c r="E28" s="29">
        <f>F28</f>
        <v>8.1</v>
      </c>
      <c r="F28" s="29">
        <f>ROUND(8.1,3)</f>
        <v>8.1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ROUND(8.26,3)</f>
        <v>8.26</v>
      </c>
      <c r="D30" s="29">
        <f>F30</f>
        <v>8.26</v>
      </c>
      <c r="E30" s="29">
        <f>F30</f>
        <v>8.26</v>
      </c>
      <c r="F30" s="29">
        <f>ROUND(8.26,3)</f>
        <v>8.26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ROUND(9.565,3)</f>
        <v>9.565</v>
      </c>
      <c r="D32" s="29">
        <f>F32</f>
        <v>9.565</v>
      </c>
      <c r="E32" s="29">
        <f>F32</f>
        <v>9.565</v>
      </c>
      <c r="F32" s="29">
        <f>ROUND(9.565,3)</f>
        <v>9.565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ROUND(2.13,3)</f>
        <v>2.13</v>
      </c>
      <c r="D38" s="29">
        <f>F38</f>
        <v>2.13</v>
      </c>
      <c r="E38" s="29">
        <f>F38</f>
        <v>2.13</v>
      </c>
      <c r="F38" s="29">
        <f>ROUND(2.13,3)</f>
        <v>2.13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ROUND(9.365,3)</f>
        <v>9.365</v>
      </c>
      <c r="D40" s="29">
        <f>F40</f>
        <v>9.365</v>
      </c>
      <c r="E40" s="29">
        <f>F40</f>
        <v>9.365</v>
      </c>
      <c r="F40" s="29">
        <f>ROUND(9.365,3)</f>
        <v>9.365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ROUND(2.1,5)</f>
        <v>2.1</v>
      </c>
      <c r="D42" s="24">
        <f>F42</f>
        <v>127.09098</v>
      </c>
      <c r="E42" s="24">
        <f>F42</f>
        <v>127.09098</v>
      </c>
      <c r="F42" s="24">
        <f>ROUND(127.09098,5)</f>
        <v>127.09098</v>
      </c>
      <c r="G42" s="25"/>
      <c r="H42" s="26"/>
    </row>
    <row r="43" spans="1:8" ht="12.75" customHeight="1">
      <c r="A43" s="23">
        <v>42859</v>
      </c>
      <c r="B43" s="23"/>
      <c r="C43" s="24">
        <f>ROUND(2.1,5)</f>
        <v>2.1</v>
      </c>
      <c r="D43" s="24">
        <f>F43</f>
        <v>129.54495</v>
      </c>
      <c r="E43" s="24">
        <f>F43</f>
        <v>129.54495</v>
      </c>
      <c r="F43" s="24">
        <f>ROUND(129.54495,5)</f>
        <v>129.54495</v>
      </c>
      <c r="G43" s="25"/>
      <c r="H43" s="26"/>
    </row>
    <row r="44" spans="1:8" ht="12.75" customHeight="1">
      <c r="A44" s="23">
        <v>42950</v>
      </c>
      <c r="B44" s="23"/>
      <c r="C44" s="24">
        <f>ROUND(2.1,5)</f>
        <v>2.1</v>
      </c>
      <c r="D44" s="24">
        <f>F44</f>
        <v>130.78986</v>
      </c>
      <c r="E44" s="24">
        <f>F44</f>
        <v>130.78986</v>
      </c>
      <c r="F44" s="24">
        <f>ROUND(130.78986,5)</f>
        <v>130.78986</v>
      </c>
      <c r="G44" s="25"/>
      <c r="H44" s="26"/>
    </row>
    <row r="45" spans="1:8" ht="12.75" customHeight="1">
      <c r="A45" s="23">
        <v>43041</v>
      </c>
      <c r="B45" s="23"/>
      <c r="C45" s="24">
        <f>ROUND(2.1,5)</f>
        <v>2.1</v>
      </c>
      <c r="D45" s="24">
        <f>F45</f>
        <v>133.48787</v>
      </c>
      <c r="E45" s="24">
        <f>F45</f>
        <v>133.48787</v>
      </c>
      <c r="F45" s="24">
        <f>ROUND(133.48787,5)</f>
        <v>133.48787</v>
      </c>
      <c r="G45" s="25"/>
      <c r="H45" s="26"/>
    </row>
    <row r="46" spans="1:8" ht="12.75" customHeight="1">
      <c r="A46" s="23">
        <v>43132</v>
      </c>
      <c r="B46" s="23"/>
      <c r="C46" s="24">
        <f>ROUND(2.1,5)</f>
        <v>2.1</v>
      </c>
      <c r="D46" s="24">
        <f>F46</f>
        <v>136.23976</v>
      </c>
      <c r="E46" s="24">
        <f>F46</f>
        <v>136.23976</v>
      </c>
      <c r="F46" s="24">
        <f>ROUND(136.23976,5)</f>
        <v>136.23976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ROUND(9.34,5)</f>
        <v>9.34</v>
      </c>
      <c r="D48" s="24">
        <f>F48</f>
        <v>9.3575</v>
      </c>
      <c r="E48" s="24">
        <f>F48</f>
        <v>9.3575</v>
      </c>
      <c r="F48" s="24">
        <f>ROUND(9.3575,5)</f>
        <v>9.3575</v>
      </c>
      <c r="G48" s="25"/>
      <c r="H48" s="26"/>
    </row>
    <row r="49" spans="1:8" ht="12.75" customHeight="1">
      <c r="A49" s="23">
        <v>42859</v>
      </c>
      <c r="B49" s="23"/>
      <c r="C49" s="24">
        <f>ROUND(9.34,5)</f>
        <v>9.34</v>
      </c>
      <c r="D49" s="24">
        <f>F49</f>
        <v>9.41043</v>
      </c>
      <c r="E49" s="24">
        <f>F49</f>
        <v>9.41043</v>
      </c>
      <c r="F49" s="24">
        <f>ROUND(9.41043,5)</f>
        <v>9.41043</v>
      </c>
      <c r="G49" s="25"/>
      <c r="H49" s="26"/>
    </row>
    <row r="50" spans="1:8" ht="12.75" customHeight="1">
      <c r="A50" s="23">
        <v>42950</v>
      </c>
      <c r="B50" s="23"/>
      <c r="C50" s="24">
        <f>ROUND(9.34,5)</f>
        <v>9.34</v>
      </c>
      <c r="D50" s="24">
        <f>F50</f>
        <v>9.45822</v>
      </c>
      <c r="E50" s="24">
        <f>F50</f>
        <v>9.45822</v>
      </c>
      <c r="F50" s="24">
        <f>ROUND(9.45822,5)</f>
        <v>9.45822</v>
      </c>
      <c r="G50" s="25"/>
      <c r="H50" s="26"/>
    </row>
    <row r="51" spans="1:8" ht="12.75" customHeight="1">
      <c r="A51" s="23">
        <v>43041</v>
      </c>
      <c r="B51" s="23"/>
      <c r="C51" s="24">
        <f>ROUND(9.34,5)</f>
        <v>9.34</v>
      </c>
      <c r="D51" s="24">
        <f>F51</f>
        <v>9.49244</v>
      </c>
      <c r="E51" s="24">
        <f>F51</f>
        <v>9.49244</v>
      </c>
      <c r="F51" s="24">
        <f>ROUND(9.49244,5)</f>
        <v>9.49244</v>
      </c>
      <c r="G51" s="25"/>
      <c r="H51" s="26"/>
    </row>
    <row r="52" spans="1:8" ht="12.75" customHeight="1">
      <c r="A52" s="23">
        <v>43132</v>
      </c>
      <c r="B52" s="23"/>
      <c r="C52" s="24">
        <f>ROUND(9.34,5)</f>
        <v>9.34</v>
      </c>
      <c r="D52" s="24">
        <f>F52</f>
        <v>9.52419</v>
      </c>
      <c r="E52" s="24">
        <f>F52</f>
        <v>9.52419</v>
      </c>
      <c r="F52" s="24">
        <f>ROUND(9.52419,5)</f>
        <v>9.52419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ROUND(9.495,5)</f>
        <v>9.495</v>
      </c>
      <c r="D54" s="24">
        <f>F54</f>
        <v>9.51351</v>
      </c>
      <c r="E54" s="24">
        <f>F54</f>
        <v>9.51351</v>
      </c>
      <c r="F54" s="24">
        <f>ROUND(9.51351,5)</f>
        <v>9.51351</v>
      </c>
      <c r="G54" s="25"/>
      <c r="H54" s="26"/>
    </row>
    <row r="55" spans="1:8" ht="12.75" customHeight="1">
      <c r="A55" s="23">
        <v>42859</v>
      </c>
      <c r="B55" s="23"/>
      <c r="C55" s="24">
        <f>ROUND(9.495,5)</f>
        <v>9.495</v>
      </c>
      <c r="D55" s="24">
        <f>F55</f>
        <v>9.56615</v>
      </c>
      <c r="E55" s="24">
        <f>F55</f>
        <v>9.56615</v>
      </c>
      <c r="F55" s="24">
        <f>ROUND(9.56615,5)</f>
        <v>9.56615</v>
      </c>
      <c r="G55" s="25"/>
      <c r="H55" s="26"/>
    </row>
    <row r="56" spans="1:8" ht="12.75" customHeight="1">
      <c r="A56" s="23">
        <v>42950</v>
      </c>
      <c r="B56" s="23"/>
      <c r="C56" s="24">
        <f>ROUND(9.495,5)</f>
        <v>9.495</v>
      </c>
      <c r="D56" s="24">
        <f>F56</f>
        <v>9.61219</v>
      </c>
      <c r="E56" s="24">
        <f>F56</f>
        <v>9.61219</v>
      </c>
      <c r="F56" s="24">
        <f>ROUND(9.61219,5)</f>
        <v>9.61219</v>
      </c>
      <c r="G56" s="25"/>
      <c r="H56" s="26"/>
    </row>
    <row r="57" spans="1:8" ht="12.75" customHeight="1">
      <c r="A57" s="23">
        <v>43041</v>
      </c>
      <c r="B57" s="23"/>
      <c r="C57" s="24">
        <f>ROUND(9.495,5)</f>
        <v>9.495</v>
      </c>
      <c r="D57" s="24">
        <f>F57</f>
        <v>9.65162</v>
      </c>
      <c r="E57" s="24">
        <f>F57</f>
        <v>9.65162</v>
      </c>
      <c r="F57" s="24">
        <f>ROUND(9.65162,5)</f>
        <v>9.65162</v>
      </c>
      <c r="G57" s="25"/>
      <c r="H57" s="26"/>
    </row>
    <row r="58" spans="1:8" ht="12.75" customHeight="1">
      <c r="A58" s="23">
        <v>43132</v>
      </c>
      <c r="B58" s="23"/>
      <c r="C58" s="24">
        <f>ROUND(9.495,5)</f>
        <v>9.495</v>
      </c>
      <c r="D58" s="24">
        <f>F58</f>
        <v>9.68871</v>
      </c>
      <c r="E58" s="24">
        <f>F58</f>
        <v>9.68871</v>
      </c>
      <c r="F58" s="24">
        <f>ROUND(9.68871,5)</f>
        <v>9.68871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ROUND(105.16965,5)</f>
        <v>105.16965</v>
      </c>
      <c r="D60" s="24">
        <f>F60</f>
        <v>105.79663</v>
      </c>
      <c r="E60" s="24">
        <f>F60</f>
        <v>105.79663</v>
      </c>
      <c r="F60" s="24">
        <f>ROUND(105.79663,5)</f>
        <v>105.79663</v>
      </c>
      <c r="G60" s="25"/>
      <c r="H60" s="26"/>
    </row>
    <row r="61" spans="1:8" ht="12.75" customHeight="1">
      <c r="A61" s="23">
        <v>42859</v>
      </c>
      <c r="B61" s="23"/>
      <c r="C61" s="24">
        <f>ROUND(105.16965,5)</f>
        <v>105.16965</v>
      </c>
      <c r="D61" s="24">
        <f>F61</f>
        <v>106.79984</v>
      </c>
      <c r="E61" s="24">
        <f>F61</f>
        <v>106.79984</v>
      </c>
      <c r="F61" s="24">
        <f>ROUND(106.79984,5)</f>
        <v>106.79984</v>
      </c>
      <c r="G61" s="25"/>
      <c r="H61" s="26"/>
    </row>
    <row r="62" spans="1:8" ht="12.75" customHeight="1">
      <c r="A62" s="23">
        <v>42950</v>
      </c>
      <c r="B62" s="23"/>
      <c r="C62" s="24">
        <f>ROUND(105.16965,5)</f>
        <v>105.16965</v>
      </c>
      <c r="D62" s="24">
        <f>F62</f>
        <v>108.92542</v>
      </c>
      <c r="E62" s="24">
        <f>F62</f>
        <v>108.92542</v>
      </c>
      <c r="F62" s="24">
        <f>ROUND(108.92542,5)</f>
        <v>108.92542</v>
      </c>
      <c r="G62" s="25"/>
      <c r="H62" s="26"/>
    </row>
    <row r="63" spans="1:8" ht="12.75" customHeight="1">
      <c r="A63" s="23">
        <v>43041</v>
      </c>
      <c r="B63" s="23"/>
      <c r="C63" s="24">
        <f>ROUND(105.16965,5)</f>
        <v>105.16965</v>
      </c>
      <c r="D63" s="24">
        <f>F63</f>
        <v>110.09007</v>
      </c>
      <c r="E63" s="24">
        <f>F63</f>
        <v>110.09007</v>
      </c>
      <c r="F63" s="24">
        <f>ROUND(110.09007,5)</f>
        <v>110.09007</v>
      </c>
      <c r="G63" s="25"/>
      <c r="H63" s="26"/>
    </row>
    <row r="64" spans="1:8" ht="12.75" customHeight="1">
      <c r="A64" s="23">
        <v>43132</v>
      </c>
      <c r="B64" s="23"/>
      <c r="C64" s="24">
        <f>ROUND(105.16965,5)</f>
        <v>105.16965</v>
      </c>
      <c r="D64" s="24">
        <f>F64</f>
        <v>112.35959</v>
      </c>
      <c r="E64" s="24">
        <f>F64</f>
        <v>112.35959</v>
      </c>
      <c r="F64" s="24">
        <f>ROUND(112.35959,5)</f>
        <v>112.35959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ROUND(9.68,5)</f>
        <v>9.68</v>
      </c>
      <c r="D66" s="24">
        <f>F66</f>
        <v>9.69797</v>
      </c>
      <c r="E66" s="24">
        <f>F66</f>
        <v>9.69797</v>
      </c>
      <c r="F66" s="24">
        <f>ROUND(9.69797,5)</f>
        <v>9.69797</v>
      </c>
      <c r="G66" s="25"/>
      <c r="H66" s="26"/>
    </row>
    <row r="67" spans="1:8" ht="12.75" customHeight="1">
      <c r="A67" s="23">
        <v>42859</v>
      </c>
      <c r="B67" s="23"/>
      <c r="C67" s="24">
        <f>ROUND(9.68,5)</f>
        <v>9.68</v>
      </c>
      <c r="D67" s="24">
        <f>F67</f>
        <v>9.75243</v>
      </c>
      <c r="E67" s="24">
        <f>F67</f>
        <v>9.75243</v>
      </c>
      <c r="F67" s="24">
        <f>ROUND(9.75243,5)</f>
        <v>9.75243</v>
      </c>
      <c r="G67" s="25"/>
      <c r="H67" s="26"/>
    </row>
    <row r="68" spans="1:8" ht="12.75" customHeight="1">
      <c r="A68" s="23">
        <v>42950</v>
      </c>
      <c r="B68" s="23"/>
      <c r="C68" s="24">
        <f>ROUND(9.68,5)</f>
        <v>9.68</v>
      </c>
      <c r="D68" s="24">
        <f>F68</f>
        <v>9.80263</v>
      </c>
      <c r="E68" s="24">
        <f>F68</f>
        <v>9.80263</v>
      </c>
      <c r="F68" s="24">
        <f>ROUND(9.80263,5)</f>
        <v>9.80263</v>
      </c>
      <c r="G68" s="25"/>
      <c r="H68" s="26"/>
    </row>
    <row r="69" spans="1:8" ht="12.75" customHeight="1">
      <c r="A69" s="23">
        <v>43041</v>
      </c>
      <c r="B69" s="23"/>
      <c r="C69" s="24">
        <f>ROUND(9.68,5)</f>
        <v>9.68</v>
      </c>
      <c r="D69" s="24">
        <f>F69</f>
        <v>9.84091</v>
      </c>
      <c r="E69" s="24">
        <f>F69</f>
        <v>9.84091</v>
      </c>
      <c r="F69" s="24">
        <f>ROUND(9.84091,5)</f>
        <v>9.84091</v>
      </c>
      <c r="G69" s="25"/>
      <c r="H69" s="26"/>
    </row>
    <row r="70" spans="1:8" ht="12.75" customHeight="1">
      <c r="A70" s="23">
        <v>43132</v>
      </c>
      <c r="B70" s="23"/>
      <c r="C70" s="24">
        <f>ROUND(9.68,5)</f>
        <v>9.68</v>
      </c>
      <c r="D70" s="24">
        <f>F70</f>
        <v>9.87737</v>
      </c>
      <c r="E70" s="24">
        <f>F70</f>
        <v>9.87737</v>
      </c>
      <c r="F70" s="24">
        <f>ROUND(9.87737,5)</f>
        <v>9.87737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ROUND(2.13,5)</f>
        <v>2.13</v>
      </c>
      <c r="D72" s="24">
        <f>F72</f>
        <v>130.61737</v>
      </c>
      <c r="E72" s="24">
        <f>F72</f>
        <v>130.61737</v>
      </c>
      <c r="F72" s="24">
        <f>ROUND(130.61737,5)</f>
        <v>130.61737</v>
      </c>
      <c r="G72" s="25"/>
      <c r="H72" s="26"/>
    </row>
    <row r="73" spans="1:8" ht="12.75" customHeight="1">
      <c r="A73" s="23">
        <v>42859</v>
      </c>
      <c r="B73" s="23"/>
      <c r="C73" s="24">
        <f>ROUND(2.13,5)</f>
        <v>2.13</v>
      </c>
      <c r="D73" s="24">
        <f>F73</f>
        <v>133.13938</v>
      </c>
      <c r="E73" s="24">
        <f>F73</f>
        <v>133.13938</v>
      </c>
      <c r="F73" s="24">
        <f>ROUND(133.13938,5)</f>
        <v>133.13938</v>
      </c>
      <c r="G73" s="25"/>
      <c r="H73" s="26"/>
    </row>
    <row r="74" spans="1:8" ht="12.75" customHeight="1">
      <c r="A74" s="23">
        <v>42950</v>
      </c>
      <c r="B74" s="23"/>
      <c r="C74" s="24">
        <f>ROUND(2.13,5)</f>
        <v>2.13</v>
      </c>
      <c r="D74" s="24">
        <f>F74</f>
        <v>134.28923</v>
      </c>
      <c r="E74" s="24">
        <f>F74</f>
        <v>134.28923</v>
      </c>
      <c r="F74" s="24">
        <f>ROUND(134.28923,5)</f>
        <v>134.28923</v>
      </c>
      <c r="G74" s="25"/>
      <c r="H74" s="26"/>
    </row>
    <row r="75" spans="1:8" ht="12.75" customHeight="1">
      <c r="A75" s="23">
        <v>43041</v>
      </c>
      <c r="B75" s="23"/>
      <c r="C75" s="24">
        <f>ROUND(2.13,5)</f>
        <v>2.13</v>
      </c>
      <c r="D75" s="24">
        <f>F75</f>
        <v>137.05939</v>
      </c>
      <c r="E75" s="24">
        <f>F75</f>
        <v>137.05939</v>
      </c>
      <c r="F75" s="24">
        <f>ROUND(137.05939,5)</f>
        <v>137.05939</v>
      </c>
      <c r="G75" s="25"/>
      <c r="H75" s="26"/>
    </row>
    <row r="76" spans="1:8" ht="12.75" customHeight="1">
      <c r="A76" s="23">
        <v>43132</v>
      </c>
      <c r="B76" s="23"/>
      <c r="C76" s="24">
        <f>ROUND(2.13,5)</f>
        <v>2.13</v>
      </c>
      <c r="D76" s="24">
        <f>F76</f>
        <v>139.8849</v>
      </c>
      <c r="E76" s="24">
        <f>F76</f>
        <v>139.8849</v>
      </c>
      <c r="F76" s="24">
        <f>ROUND(139.8849,5)</f>
        <v>139.8849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ROUND(9.68,5)</f>
        <v>9.68</v>
      </c>
      <c r="D78" s="24">
        <f>F78</f>
        <v>9.69743</v>
      </c>
      <c r="E78" s="24">
        <f>F78</f>
        <v>9.69743</v>
      </c>
      <c r="F78" s="24">
        <f>ROUND(9.69743,5)</f>
        <v>9.69743</v>
      </c>
      <c r="G78" s="25"/>
      <c r="H78" s="26"/>
    </row>
    <row r="79" spans="1:8" ht="12.75" customHeight="1">
      <c r="A79" s="23">
        <v>42859</v>
      </c>
      <c r="B79" s="23"/>
      <c r="C79" s="24">
        <f>ROUND(9.68,5)</f>
        <v>9.68</v>
      </c>
      <c r="D79" s="24">
        <f>F79</f>
        <v>9.75018</v>
      </c>
      <c r="E79" s="24">
        <f>F79</f>
        <v>9.75018</v>
      </c>
      <c r="F79" s="24">
        <f>ROUND(9.75018,5)</f>
        <v>9.75018</v>
      </c>
      <c r="G79" s="25"/>
      <c r="H79" s="26"/>
    </row>
    <row r="80" spans="1:8" ht="12.75" customHeight="1">
      <c r="A80" s="23">
        <v>42950</v>
      </c>
      <c r="B80" s="23"/>
      <c r="C80" s="24">
        <f>ROUND(9.68,5)</f>
        <v>9.68</v>
      </c>
      <c r="D80" s="24">
        <f>F80</f>
        <v>9.79873</v>
      </c>
      <c r="E80" s="24">
        <f>F80</f>
        <v>9.79873</v>
      </c>
      <c r="F80" s="24">
        <f>ROUND(9.79873,5)</f>
        <v>9.79873</v>
      </c>
      <c r="G80" s="25"/>
      <c r="H80" s="26"/>
    </row>
    <row r="81" spans="1:8" ht="12.75" customHeight="1">
      <c r="A81" s="23">
        <v>43041</v>
      </c>
      <c r="B81" s="23"/>
      <c r="C81" s="24">
        <f>ROUND(9.68,5)</f>
        <v>9.68</v>
      </c>
      <c r="D81" s="24">
        <f>F81</f>
        <v>9.83565</v>
      </c>
      <c r="E81" s="24">
        <f>F81</f>
        <v>9.83565</v>
      </c>
      <c r="F81" s="24">
        <f>ROUND(9.83565,5)</f>
        <v>9.83565</v>
      </c>
      <c r="G81" s="25"/>
      <c r="H81" s="26"/>
    </row>
    <row r="82" spans="1:8" ht="12.75" customHeight="1">
      <c r="A82" s="23">
        <v>43132</v>
      </c>
      <c r="B82" s="23"/>
      <c r="C82" s="24">
        <f>ROUND(9.68,5)</f>
        <v>9.68</v>
      </c>
      <c r="D82" s="24">
        <f>F82</f>
        <v>9.87074</v>
      </c>
      <c r="E82" s="24">
        <f>F82</f>
        <v>9.87074</v>
      </c>
      <c r="F82" s="24">
        <f>ROUND(9.87074,5)</f>
        <v>9.87074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ROUND(9.695,5)</f>
        <v>9.695</v>
      </c>
      <c r="D84" s="24">
        <f>F84</f>
        <v>9.71185</v>
      </c>
      <c r="E84" s="24">
        <f>F84</f>
        <v>9.71185</v>
      </c>
      <c r="F84" s="24">
        <f>ROUND(9.71185,5)</f>
        <v>9.71185</v>
      </c>
      <c r="G84" s="25"/>
      <c r="H84" s="26"/>
    </row>
    <row r="85" spans="1:8" ht="12.75" customHeight="1">
      <c r="A85" s="23">
        <v>42859</v>
      </c>
      <c r="B85" s="23"/>
      <c r="C85" s="24">
        <f>ROUND(9.695,5)</f>
        <v>9.695</v>
      </c>
      <c r="D85" s="24">
        <f>F85</f>
        <v>9.76283</v>
      </c>
      <c r="E85" s="24">
        <f>F85</f>
        <v>9.76283</v>
      </c>
      <c r="F85" s="24">
        <f>ROUND(9.76283,5)</f>
        <v>9.76283</v>
      </c>
      <c r="G85" s="25"/>
      <c r="H85" s="26"/>
    </row>
    <row r="86" spans="1:8" ht="12.75" customHeight="1">
      <c r="A86" s="23">
        <v>42950</v>
      </c>
      <c r="B86" s="23"/>
      <c r="C86" s="24">
        <f>ROUND(9.695,5)</f>
        <v>9.695</v>
      </c>
      <c r="D86" s="24">
        <f>F86</f>
        <v>9.80971</v>
      </c>
      <c r="E86" s="24">
        <f>F86</f>
        <v>9.80971</v>
      </c>
      <c r="F86" s="24">
        <f>ROUND(9.80971,5)</f>
        <v>9.80971</v>
      </c>
      <c r="G86" s="25"/>
      <c r="H86" s="26"/>
    </row>
    <row r="87" spans="1:8" ht="12.75" customHeight="1">
      <c r="A87" s="23">
        <v>43041</v>
      </c>
      <c r="B87" s="23"/>
      <c r="C87" s="24">
        <f>ROUND(9.695,5)</f>
        <v>9.695</v>
      </c>
      <c r="D87" s="24">
        <f>F87</f>
        <v>9.84535</v>
      </c>
      <c r="E87" s="24">
        <f>F87</f>
        <v>9.84535</v>
      </c>
      <c r="F87" s="24">
        <f>ROUND(9.84535,5)</f>
        <v>9.84535</v>
      </c>
      <c r="G87" s="25"/>
      <c r="H87" s="26"/>
    </row>
    <row r="88" spans="1:8" ht="12.75" customHeight="1">
      <c r="A88" s="23">
        <v>43132</v>
      </c>
      <c r="B88" s="23"/>
      <c r="C88" s="24">
        <f>ROUND(9.695,5)</f>
        <v>9.695</v>
      </c>
      <c r="D88" s="24">
        <f>F88</f>
        <v>9.87919</v>
      </c>
      <c r="E88" s="24">
        <f>F88</f>
        <v>9.87919</v>
      </c>
      <c r="F88" s="24">
        <f>ROUND(9.87919,5)</f>
        <v>9.87919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ROUND(130.56584,5)</f>
        <v>130.56584</v>
      </c>
      <c r="D90" s="24">
        <f>F90</f>
        <v>131.34431</v>
      </c>
      <c r="E90" s="24">
        <f>F90</f>
        <v>131.34431</v>
      </c>
      <c r="F90" s="24">
        <f>ROUND(131.34431,5)</f>
        <v>131.34431</v>
      </c>
      <c r="G90" s="25"/>
      <c r="H90" s="26"/>
    </row>
    <row r="91" spans="1:8" ht="12.75" customHeight="1">
      <c r="A91" s="23">
        <v>42859</v>
      </c>
      <c r="B91" s="23"/>
      <c r="C91" s="24">
        <f>ROUND(130.56584,5)</f>
        <v>130.56584</v>
      </c>
      <c r="D91" s="24">
        <f>F91</f>
        <v>132.35139</v>
      </c>
      <c r="E91" s="24">
        <f>F91</f>
        <v>132.35139</v>
      </c>
      <c r="F91" s="24">
        <f>ROUND(132.35139,5)</f>
        <v>132.35139</v>
      </c>
      <c r="G91" s="25"/>
      <c r="H91" s="26"/>
    </row>
    <row r="92" spans="1:8" ht="12.75" customHeight="1">
      <c r="A92" s="23">
        <v>42950</v>
      </c>
      <c r="B92" s="23"/>
      <c r="C92" s="24">
        <f>ROUND(130.56584,5)</f>
        <v>130.56584</v>
      </c>
      <c r="D92" s="24">
        <f>F92</f>
        <v>134.98561</v>
      </c>
      <c r="E92" s="24">
        <f>F92</f>
        <v>134.98561</v>
      </c>
      <c r="F92" s="24">
        <f>ROUND(134.98561,5)</f>
        <v>134.98561</v>
      </c>
      <c r="G92" s="25"/>
      <c r="H92" s="26"/>
    </row>
    <row r="93" spans="1:8" ht="12.75" customHeight="1">
      <c r="A93" s="23">
        <v>43041</v>
      </c>
      <c r="B93" s="23"/>
      <c r="C93" s="24">
        <f>ROUND(130.56584,5)</f>
        <v>130.56584</v>
      </c>
      <c r="D93" s="24">
        <f>F93</f>
        <v>136.17657</v>
      </c>
      <c r="E93" s="24">
        <f>F93</f>
        <v>136.17657</v>
      </c>
      <c r="F93" s="24">
        <f>ROUND(136.17657,5)</f>
        <v>136.17657</v>
      </c>
      <c r="G93" s="25"/>
      <c r="H93" s="26"/>
    </row>
    <row r="94" spans="1:8" ht="12.75" customHeight="1">
      <c r="A94" s="23">
        <v>43132</v>
      </c>
      <c r="B94" s="23"/>
      <c r="C94" s="24">
        <f>ROUND(130.56584,5)</f>
        <v>130.56584</v>
      </c>
      <c r="D94" s="24">
        <f>F94</f>
        <v>138.98383</v>
      </c>
      <c r="E94" s="24">
        <f>F94</f>
        <v>138.98383</v>
      </c>
      <c r="F94" s="24">
        <f>ROUND(138.98383,5)</f>
        <v>138.98383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ROUND(2.15,5)</f>
        <v>2.15</v>
      </c>
      <c r="D96" s="24">
        <f>F96</f>
        <v>138.91801</v>
      </c>
      <c r="E96" s="24">
        <f>F96</f>
        <v>138.91801</v>
      </c>
      <c r="F96" s="24">
        <f>ROUND(138.91801,5)</f>
        <v>138.91801</v>
      </c>
      <c r="G96" s="25"/>
      <c r="H96" s="26"/>
    </row>
    <row r="97" spans="1:8" ht="12.75" customHeight="1">
      <c r="A97" s="23">
        <v>42859</v>
      </c>
      <c r="B97" s="23"/>
      <c r="C97" s="24">
        <f>ROUND(2.15,5)</f>
        <v>2.15</v>
      </c>
      <c r="D97" s="24">
        <f>F97</f>
        <v>141.60013</v>
      </c>
      <c r="E97" s="24">
        <f>F97</f>
        <v>141.60013</v>
      </c>
      <c r="F97" s="24">
        <f>ROUND(141.60013,5)</f>
        <v>141.60013</v>
      </c>
      <c r="G97" s="25"/>
      <c r="H97" s="26"/>
    </row>
    <row r="98" spans="1:8" ht="12.75" customHeight="1">
      <c r="A98" s="23">
        <v>42950</v>
      </c>
      <c r="B98" s="23"/>
      <c r="C98" s="24">
        <f>ROUND(2.15,5)</f>
        <v>2.15</v>
      </c>
      <c r="D98" s="24">
        <f>F98</f>
        <v>142.75578</v>
      </c>
      <c r="E98" s="24">
        <f>F98</f>
        <v>142.75578</v>
      </c>
      <c r="F98" s="24">
        <f>ROUND(142.75578,5)</f>
        <v>142.75578</v>
      </c>
      <c r="G98" s="25"/>
      <c r="H98" s="26"/>
    </row>
    <row r="99" spans="1:8" ht="12.75" customHeight="1">
      <c r="A99" s="23">
        <v>43041</v>
      </c>
      <c r="B99" s="23"/>
      <c r="C99" s="24">
        <f>ROUND(2.15,5)</f>
        <v>2.15</v>
      </c>
      <c r="D99" s="24">
        <f>F99</f>
        <v>145.70048</v>
      </c>
      <c r="E99" s="24">
        <f>F99</f>
        <v>145.70048</v>
      </c>
      <c r="F99" s="24">
        <f>ROUND(145.70048,5)</f>
        <v>145.70048</v>
      </c>
      <c r="G99" s="25"/>
      <c r="H99" s="26"/>
    </row>
    <row r="100" spans="1:8" ht="12.75" customHeight="1">
      <c r="A100" s="23">
        <v>43132</v>
      </c>
      <c r="B100" s="23"/>
      <c r="C100" s="24">
        <f>ROUND(2.15,5)</f>
        <v>2.15</v>
      </c>
      <c r="D100" s="24">
        <f>F100</f>
        <v>148.70415</v>
      </c>
      <c r="E100" s="24">
        <f>F100</f>
        <v>148.70415</v>
      </c>
      <c r="F100" s="24">
        <f>ROUND(148.70415,5)</f>
        <v>148.70415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127.94725</v>
      </c>
      <c r="E102" s="24">
        <f>F102</f>
        <v>127.94725</v>
      </c>
      <c r="F102" s="24">
        <f>ROUND(127.94725,5)</f>
        <v>127.94725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128.73474</v>
      </c>
      <c r="E103" s="24">
        <f>F103</f>
        <v>128.73474</v>
      </c>
      <c r="F103" s="24">
        <f>ROUND(128.73474,5)</f>
        <v>128.73474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131.29699</v>
      </c>
      <c r="E104" s="24">
        <f>F104</f>
        <v>131.29699</v>
      </c>
      <c r="F104" s="24">
        <f>ROUND(131.29699,5)</f>
        <v>131.29699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134.00532</v>
      </c>
      <c r="E105" s="24">
        <f>F105</f>
        <v>134.00532</v>
      </c>
      <c r="F105" s="24">
        <f>ROUND(134.00532,5)</f>
        <v>134.00532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136.76791</v>
      </c>
      <c r="E106" s="24">
        <f>F106</f>
        <v>136.76791</v>
      </c>
      <c r="F106" s="24">
        <f>ROUND(136.76791,5)</f>
        <v>136.76791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ROUND(10.56,5)</f>
        <v>10.56</v>
      </c>
      <c r="D108" s="24">
        <f>F108</f>
        <v>10.58903</v>
      </c>
      <c r="E108" s="24">
        <f>F108</f>
        <v>10.58903</v>
      </c>
      <c r="F108" s="24">
        <f>ROUND(10.58903,5)</f>
        <v>10.58903</v>
      </c>
      <c r="G108" s="25"/>
      <c r="H108" s="26"/>
    </row>
    <row r="109" spans="1:8" ht="12.75" customHeight="1">
      <c r="A109" s="23">
        <v>42859</v>
      </c>
      <c r="B109" s="23"/>
      <c r="C109" s="24">
        <f>ROUND(10.56,5)</f>
        <v>10.56</v>
      </c>
      <c r="D109" s="24">
        <f>F109</f>
        <v>10.67218</v>
      </c>
      <c r="E109" s="24">
        <f>F109</f>
        <v>10.67218</v>
      </c>
      <c r="F109" s="24">
        <f>ROUND(10.67218,5)</f>
        <v>10.67218</v>
      </c>
      <c r="G109" s="25"/>
      <c r="H109" s="26"/>
    </row>
    <row r="110" spans="1:8" ht="12.75" customHeight="1">
      <c r="A110" s="23">
        <v>42950</v>
      </c>
      <c r="B110" s="23"/>
      <c r="C110" s="24">
        <f>ROUND(10.56,5)</f>
        <v>10.56</v>
      </c>
      <c r="D110" s="24">
        <f>F110</f>
        <v>10.74927</v>
      </c>
      <c r="E110" s="24">
        <f>F110</f>
        <v>10.74927</v>
      </c>
      <c r="F110" s="24">
        <f>ROUND(10.74927,5)</f>
        <v>10.74927</v>
      </c>
      <c r="G110" s="25"/>
      <c r="H110" s="26"/>
    </row>
    <row r="111" spans="1:8" ht="12.75" customHeight="1">
      <c r="A111" s="23">
        <v>43041</v>
      </c>
      <c r="B111" s="23"/>
      <c r="C111" s="24">
        <f>ROUND(10.56,5)</f>
        <v>10.56</v>
      </c>
      <c r="D111" s="24">
        <f>F111</f>
        <v>10.82299</v>
      </c>
      <c r="E111" s="24">
        <f>F111</f>
        <v>10.82299</v>
      </c>
      <c r="F111" s="24">
        <f>ROUND(10.82299,5)</f>
        <v>10.82299</v>
      </c>
      <c r="G111" s="25"/>
      <c r="H111" s="26"/>
    </row>
    <row r="112" spans="1:8" ht="12.75" customHeight="1">
      <c r="A112" s="23">
        <v>43132</v>
      </c>
      <c r="B112" s="23"/>
      <c r="C112" s="24">
        <f>ROUND(10.56,5)</f>
        <v>10.56</v>
      </c>
      <c r="D112" s="24">
        <f>F112</f>
        <v>10.89763</v>
      </c>
      <c r="E112" s="24">
        <f>F112</f>
        <v>10.89763</v>
      </c>
      <c r="F112" s="24">
        <f>ROUND(10.89763,5)</f>
        <v>10.89763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ROUND(10.695,5)</f>
        <v>10.695</v>
      </c>
      <c r="D114" s="24">
        <f>F114</f>
        <v>10.72235</v>
      </c>
      <c r="E114" s="24">
        <f>F114</f>
        <v>10.72235</v>
      </c>
      <c r="F114" s="24">
        <f>ROUND(10.72235,5)</f>
        <v>10.72235</v>
      </c>
      <c r="G114" s="25"/>
      <c r="H114" s="26"/>
    </row>
    <row r="115" spans="1:8" ht="12.75" customHeight="1">
      <c r="A115" s="23">
        <v>42859</v>
      </c>
      <c r="B115" s="23"/>
      <c r="C115" s="24">
        <f>ROUND(10.695,5)</f>
        <v>10.695</v>
      </c>
      <c r="D115" s="24">
        <f>F115</f>
        <v>10.80516</v>
      </c>
      <c r="E115" s="24">
        <f>F115</f>
        <v>10.80516</v>
      </c>
      <c r="F115" s="24">
        <f>ROUND(10.80516,5)</f>
        <v>10.80516</v>
      </c>
      <c r="G115" s="25"/>
      <c r="H115" s="26"/>
    </row>
    <row r="116" spans="1:8" ht="12.75" customHeight="1">
      <c r="A116" s="23">
        <v>42950</v>
      </c>
      <c r="B116" s="23"/>
      <c r="C116" s="24">
        <f>ROUND(10.695,5)</f>
        <v>10.695</v>
      </c>
      <c r="D116" s="24">
        <f>F116</f>
        <v>10.88098</v>
      </c>
      <c r="E116" s="24">
        <f>F116</f>
        <v>10.88098</v>
      </c>
      <c r="F116" s="24">
        <f>ROUND(10.88098,5)</f>
        <v>10.88098</v>
      </c>
      <c r="G116" s="25"/>
      <c r="H116" s="26"/>
    </row>
    <row r="117" spans="1:8" ht="12.75" customHeight="1">
      <c r="A117" s="23">
        <v>43041</v>
      </c>
      <c r="B117" s="23"/>
      <c r="C117" s="24">
        <f>ROUND(10.695,5)</f>
        <v>10.695</v>
      </c>
      <c r="D117" s="24">
        <f>F117</f>
        <v>10.9526</v>
      </c>
      <c r="E117" s="24">
        <f>F117</f>
        <v>10.9526</v>
      </c>
      <c r="F117" s="24">
        <f>ROUND(10.9526,5)</f>
        <v>10.9526</v>
      </c>
      <c r="G117" s="25"/>
      <c r="H117" s="26"/>
    </row>
    <row r="118" spans="1:8" ht="12.75" customHeight="1">
      <c r="A118" s="23">
        <v>43132</v>
      </c>
      <c r="B118" s="23"/>
      <c r="C118" s="24">
        <f>ROUND(10.695,5)</f>
        <v>10.695</v>
      </c>
      <c r="D118" s="24">
        <f>F118</f>
        <v>11.02244</v>
      </c>
      <c r="E118" s="24">
        <f>F118</f>
        <v>11.02244</v>
      </c>
      <c r="F118" s="24">
        <f>ROUND(11.02244,5)</f>
        <v>11.02244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ROUND(8.615,5)</f>
        <v>8.615</v>
      </c>
      <c r="D122" s="24">
        <f>F122</f>
        <v>8.63327</v>
      </c>
      <c r="E122" s="24">
        <f>F122</f>
        <v>8.63327</v>
      </c>
      <c r="F122" s="24">
        <f>ROUND(8.63327,5)</f>
        <v>8.63327</v>
      </c>
      <c r="G122" s="25"/>
      <c r="H122" s="26"/>
    </row>
    <row r="123" spans="1:8" ht="12.75" customHeight="1">
      <c r="A123" s="23">
        <v>42859</v>
      </c>
      <c r="B123" s="23"/>
      <c r="C123" s="24">
        <f>ROUND(8.615,5)</f>
        <v>8.615</v>
      </c>
      <c r="D123" s="24">
        <f>F123</f>
        <v>8.67633</v>
      </c>
      <c r="E123" s="24">
        <f>F123</f>
        <v>8.67633</v>
      </c>
      <c r="F123" s="24">
        <f>ROUND(8.67633,5)</f>
        <v>8.67633</v>
      </c>
      <c r="G123" s="25"/>
      <c r="H123" s="26"/>
    </row>
    <row r="124" spans="1:8" ht="12.75" customHeight="1">
      <c r="A124" s="23">
        <v>42950</v>
      </c>
      <c r="B124" s="23"/>
      <c r="C124" s="24">
        <f>ROUND(8.615,5)</f>
        <v>8.615</v>
      </c>
      <c r="D124" s="24">
        <f>F124</f>
        <v>8.70807</v>
      </c>
      <c r="E124" s="24">
        <f>F124</f>
        <v>8.70807</v>
      </c>
      <c r="F124" s="24">
        <f>ROUND(8.70807,5)</f>
        <v>8.70807</v>
      </c>
      <c r="G124" s="25"/>
      <c r="H124" s="26"/>
    </row>
    <row r="125" spans="1:8" ht="12.75" customHeight="1">
      <c r="A125" s="23">
        <v>43041</v>
      </c>
      <c r="B125" s="23"/>
      <c r="C125" s="24">
        <f>ROUND(8.615,5)</f>
        <v>8.615</v>
      </c>
      <c r="D125" s="24">
        <f>F125</f>
        <v>8.73136</v>
      </c>
      <c r="E125" s="24">
        <f>F125</f>
        <v>8.73136</v>
      </c>
      <c r="F125" s="24">
        <f>ROUND(8.73136,5)</f>
        <v>8.73136</v>
      </c>
      <c r="G125" s="25"/>
      <c r="H125" s="26"/>
    </row>
    <row r="126" spans="1:8" ht="12.75" customHeight="1">
      <c r="A126" s="23">
        <v>43132</v>
      </c>
      <c r="B126" s="23"/>
      <c r="C126" s="24">
        <f>ROUND(8.615,5)</f>
        <v>8.615</v>
      </c>
      <c r="D126" s="24">
        <f>F126</f>
        <v>8.75041</v>
      </c>
      <c r="E126" s="24">
        <f>F126</f>
        <v>8.75041</v>
      </c>
      <c r="F126" s="24">
        <f>ROUND(8.75041,5)</f>
        <v>8.75041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ROUND(9.62,5)</f>
        <v>9.62</v>
      </c>
      <c r="D128" s="24">
        <f>F128</f>
        <v>9.63937</v>
      </c>
      <c r="E128" s="24">
        <f>F128</f>
        <v>9.63937</v>
      </c>
      <c r="F128" s="24">
        <f>ROUND(9.63937,5)</f>
        <v>9.63937</v>
      </c>
      <c r="G128" s="25"/>
      <c r="H128" s="26"/>
    </row>
    <row r="129" spans="1:8" ht="12.75" customHeight="1">
      <c r="A129" s="23">
        <v>42859</v>
      </c>
      <c r="B129" s="23"/>
      <c r="C129" s="24">
        <f>ROUND(9.62,5)</f>
        <v>9.62</v>
      </c>
      <c r="D129" s="24">
        <f>F129</f>
        <v>9.69113</v>
      </c>
      <c r="E129" s="24">
        <f>F129</f>
        <v>9.69113</v>
      </c>
      <c r="F129" s="24">
        <f>ROUND(9.69113,5)</f>
        <v>9.69113</v>
      </c>
      <c r="G129" s="25"/>
      <c r="H129" s="26"/>
    </row>
    <row r="130" spans="1:8" ht="12.75" customHeight="1">
      <c r="A130" s="23">
        <v>42950</v>
      </c>
      <c r="B130" s="23"/>
      <c r="C130" s="24">
        <f>ROUND(9.62,5)</f>
        <v>9.62</v>
      </c>
      <c r="D130" s="24">
        <f>F130</f>
        <v>9.73711</v>
      </c>
      <c r="E130" s="24">
        <f>F130</f>
        <v>9.73711</v>
      </c>
      <c r="F130" s="24">
        <f>ROUND(9.73711,5)</f>
        <v>9.73711</v>
      </c>
      <c r="G130" s="25"/>
      <c r="H130" s="26"/>
    </row>
    <row r="131" spans="1:8" ht="12.75" customHeight="1">
      <c r="A131" s="23">
        <v>43041</v>
      </c>
      <c r="B131" s="23"/>
      <c r="C131" s="24">
        <f>ROUND(9.62,5)</f>
        <v>9.62</v>
      </c>
      <c r="D131" s="24">
        <f>F131</f>
        <v>9.77893</v>
      </c>
      <c r="E131" s="24">
        <f>F131</f>
        <v>9.77893</v>
      </c>
      <c r="F131" s="24">
        <f>ROUND(9.77893,5)</f>
        <v>9.77893</v>
      </c>
      <c r="G131" s="25"/>
      <c r="H131" s="26"/>
    </row>
    <row r="132" spans="1:8" ht="12.75" customHeight="1">
      <c r="A132" s="23">
        <v>43132</v>
      </c>
      <c r="B132" s="23"/>
      <c r="C132" s="24">
        <f>ROUND(9.62,5)</f>
        <v>9.62</v>
      </c>
      <c r="D132" s="24">
        <f>F132</f>
        <v>9.8196</v>
      </c>
      <c r="E132" s="24">
        <f>F132</f>
        <v>9.8196</v>
      </c>
      <c r="F132" s="24">
        <f>ROUND(9.8196,5)</f>
        <v>9.8196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ROUND(8.915,5)</f>
        <v>8.915</v>
      </c>
      <c r="D134" s="24">
        <f>F134</f>
        <v>8.93153</v>
      </c>
      <c r="E134" s="24">
        <f>F134</f>
        <v>8.93153</v>
      </c>
      <c r="F134" s="24">
        <f>ROUND(8.93153,5)</f>
        <v>8.93153</v>
      </c>
      <c r="G134" s="25"/>
      <c r="H134" s="26"/>
    </row>
    <row r="135" spans="1:8" ht="12.75" customHeight="1">
      <c r="A135" s="23">
        <v>42859</v>
      </c>
      <c r="B135" s="23"/>
      <c r="C135" s="24">
        <f>ROUND(8.915,5)</f>
        <v>8.915</v>
      </c>
      <c r="D135" s="24">
        <f>F135</f>
        <v>8.97825</v>
      </c>
      <c r="E135" s="24">
        <f>F135</f>
        <v>8.97825</v>
      </c>
      <c r="F135" s="24">
        <f>ROUND(8.97825,5)</f>
        <v>8.97825</v>
      </c>
      <c r="G135" s="25"/>
      <c r="H135" s="26"/>
    </row>
    <row r="136" spans="1:8" ht="12.75" customHeight="1">
      <c r="A136" s="23">
        <v>42950</v>
      </c>
      <c r="B136" s="23"/>
      <c r="C136" s="24">
        <f>ROUND(8.915,5)</f>
        <v>8.915</v>
      </c>
      <c r="D136" s="24">
        <f>F136</f>
        <v>9.01659</v>
      </c>
      <c r="E136" s="24">
        <f>F136</f>
        <v>9.01659</v>
      </c>
      <c r="F136" s="24">
        <f>ROUND(9.01659,5)</f>
        <v>9.01659</v>
      </c>
      <c r="G136" s="25"/>
      <c r="H136" s="26"/>
    </row>
    <row r="137" spans="1:8" ht="12.75" customHeight="1">
      <c r="A137" s="23">
        <v>43041</v>
      </c>
      <c r="B137" s="23"/>
      <c r="C137" s="24">
        <f>ROUND(8.915,5)</f>
        <v>8.915</v>
      </c>
      <c r="D137" s="24">
        <f>F137</f>
        <v>9.04367</v>
      </c>
      <c r="E137" s="24">
        <f>F137</f>
        <v>9.04367</v>
      </c>
      <c r="F137" s="24">
        <f>ROUND(9.04367,5)</f>
        <v>9.04367</v>
      </c>
      <c r="G137" s="25"/>
      <c r="H137" s="26"/>
    </row>
    <row r="138" spans="1:8" ht="12.75" customHeight="1">
      <c r="A138" s="23">
        <v>43132</v>
      </c>
      <c r="B138" s="23"/>
      <c r="C138" s="24">
        <f>ROUND(8.915,5)</f>
        <v>8.915</v>
      </c>
      <c r="D138" s="24">
        <f>F138</f>
        <v>9.06709</v>
      </c>
      <c r="E138" s="24">
        <f>F138</f>
        <v>9.06709</v>
      </c>
      <c r="F138" s="24">
        <f>ROUND(9.06709,5)</f>
        <v>9.06709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ROUND(2.13,5)</f>
        <v>2.13</v>
      </c>
      <c r="D140" s="24">
        <f>F140</f>
        <v>294.96802</v>
      </c>
      <c r="E140" s="24">
        <f>F140</f>
        <v>294.96802</v>
      </c>
      <c r="F140" s="24">
        <f>ROUND(294.96802,5)</f>
        <v>294.96802</v>
      </c>
      <c r="G140" s="25"/>
      <c r="H140" s="26"/>
    </row>
    <row r="141" spans="1:8" ht="12.75" customHeight="1">
      <c r="A141" s="23">
        <v>42859</v>
      </c>
      <c r="B141" s="23"/>
      <c r="C141" s="24">
        <f>ROUND(2.13,5)</f>
        <v>2.13</v>
      </c>
      <c r="D141" s="24">
        <f>F141</f>
        <v>300.66327</v>
      </c>
      <c r="E141" s="24">
        <f>F141</f>
        <v>300.66327</v>
      </c>
      <c r="F141" s="24">
        <f>ROUND(300.66327,5)</f>
        <v>300.66327</v>
      </c>
      <c r="G141" s="25"/>
      <c r="H141" s="26"/>
    </row>
    <row r="142" spans="1:8" ht="12.75" customHeight="1">
      <c r="A142" s="23">
        <v>42950</v>
      </c>
      <c r="B142" s="23"/>
      <c r="C142" s="24">
        <f>ROUND(2.13,5)</f>
        <v>2.13</v>
      </c>
      <c r="D142" s="24">
        <f>F142</f>
        <v>299.74414</v>
      </c>
      <c r="E142" s="24">
        <f>F142</f>
        <v>299.74414</v>
      </c>
      <c r="F142" s="24">
        <f>ROUND(299.74414,5)</f>
        <v>299.74414</v>
      </c>
      <c r="G142" s="25"/>
      <c r="H142" s="26"/>
    </row>
    <row r="143" spans="1:8" ht="12.75" customHeight="1">
      <c r="A143" s="23">
        <v>43041</v>
      </c>
      <c r="B143" s="23"/>
      <c r="C143" s="24">
        <f>ROUND(2.13,5)</f>
        <v>2.13</v>
      </c>
      <c r="D143" s="24">
        <f>F143</f>
        <v>305.92798</v>
      </c>
      <c r="E143" s="24">
        <f>F143</f>
        <v>305.92798</v>
      </c>
      <c r="F143" s="24">
        <f>ROUND(305.92798,5)</f>
        <v>305.92798</v>
      </c>
      <c r="G143" s="25"/>
      <c r="H143" s="26"/>
    </row>
    <row r="144" spans="1:8" ht="12.75" customHeight="1">
      <c r="A144" s="23">
        <v>43132</v>
      </c>
      <c r="B144" s="23"/>
      <c r="C144" s="24">
        <f>ROUND(2.13,5)</f>
        <v>2.13</v>
      </c>
      <c r="D144" s="24">
        <f>F144</f>
        <v>312.23468</v>
      </c>
      <c r="E144" s="24">
        <f>F144</f>
        <v>312.23468</v>
      </c>
      <c r="F144" s="24">
        <f>ROUND(312.23468,5)</f>
        <v>312.23468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ROUND(2.15,5)</f>
        <v>2.15</v>
      </c>
      <c r="D146" s="24">
        <f>F146</f>
        <v>242.84416</v>
      </c>
      <c r="E146" s="24">
        <f>F146</f>
        <v>242.84416</v>
      </c>
      <c r="F146" s="24">
        <f>ROUND(242.84416,5)</f>
        <v>242.84416</v>
      </c>
      <c r="G146" s="25"/>
      <c r="H146" s="26"/>
    </row>
    <row r="147" spans="1:8" ht="12.75" customHeight="1">
      <c r="A147" s="23">
        <v>42859</v>
      </c>
      <c r="B147" s="23"/>
      <c r="C147" s="24">
        <f>ROUND(2.15,5)</f>
        <v>2.15</v>
      </c>
      <c r="D147" s="24">
        <f>F147</f>
        <v>247.53288</v>
      </c>
      <c r="E147" s="24">
        <f>F147</f>
        <v>247.53288</v>
      </c>
      <c r="F147" s="24">
        <f>ROUND(247.53288,5)</f>
        <v>247.53288</v>
      </c>
      <c r="G147" s="25"/>
      <c r="H147" s="26"/>
    </row>
    <row r="148" spans="1:8" ht="12.75" customHeight="1">
      <c r="A148" s="23">
        <v>42950</v>
      </c>
      <c r="B148" s="23"/>
      <c r="C148" s="24">
        <f>ROUND(2.15,5)</f>
        <v>2.15</v>
      </c>
      <c r="D148" s="24">
        <f>F148</f>
        <v>248.79298</v>
      </c>
      <c r="E148" s="24">
        <f>F148</f>
        <v>248.79298</v>
      </c>
      <c r="F148" s="24">
        <f>ROUND(248.79298,5)</f>
        <v>248.79298</v>
      </c>
      <c r="G148" s="25"/>
      <c r="H148" s="26"/>
    </row>
    <row r="149" spans="1:8" ht="12.75" customHeight="1">
      <c r="A149" s="23">
        <v>43041</v>
      </c>
      <c r="B149" s="23"/>
      <c r="C149" s="24">
        <f>ROUND(2.15,5)</f>
        <v>2.15</v>
      </c>
      <c r="D149" s="24">
        <f>F149</f>
        <v>253.92508</v>
      </c>
      <c r="E149" s="24">
        <f>F149</f>
        <v>253.92508</v>
      </c>
      <c r="F149" s="24">
        <f>ROUND(253.92508,5)</f>
        <v>253.92508</v>
      </c>
      <c r="G149" s="25"/>
      <c r="H149" s="26"/>
    </row>
    <row r="150" spans="1:8" ht="12.75" customHeight="1">
      <c r="A150" s="23">
        <v>43132</v>
      </c>
      <c r="B150" s="23"/>
      <c r="C150" s="24">
        <f>ROUND(2.15,5)</f>
        <v>2.15</v>
      </c>
      <c r="D150" s="24">
        <f>F150</f>
        <v>259.15982</v>
      </c>
      <c r="E150" s="24">
        <f>F150</f>
        <v>259.15982</v>
      </c>
      <c r="F150" s="24">
        <f>ROUND(259.15982,5)</f>
        <v>259.15982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ROUND(7.71,5)</f>
        <v>7.71</v>
      </c>
      <c r="D152" s="24">
        <f>F152</f>
        <v>7.73434</v>
      </c>
      <c r="E152" s="24">
        <f>F152</f>
        <v>7.73434</v>
      </c>
      <c r="F152" s="24">
        <f>ROUND(7.73434,5)</f>
        <v>7.73434</v>
      </c>
      <c r="G152" s="25"/>
      <c r="H152" s="26"/>
    </row>
    <row r="153" spans="1:8" ht="12.75" customHeight="1">
      <c r="A153" s="23">
        <v>42859</v>
      </c>
      <c r="B153" s="23"/>
      <c r="C153" s="24">
        <f>ROUND(7.71,5)</f>
        <v>7.71</v>
      </c>
      <c r="D153" s="24">
        <f>F153</f>
        <v>7.5767</v>
      </c>
      <c r="E153" s="24">
        <f>F153</f>
        <v>7.5767</v>
      </c>
      <c r="F153" s="24">
        <f>ROUND(7.5767,5)</f>
        <v>7.5767</v>
      </c>
      <c r="G153" s="25"/>
      <c r="H153" s="26"/>
    </row>
    <row r="154" spans="1:8" ht="12.75" customHeight="1">
      <c r="A154" s="23">
        <v>42950</v>
      </c>
      <c r="B154" s="23"/>
      <c r="C154" s="24">
        <f>ROUND(7.71,5)</f>
        <v>7.71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ROUND(7.71,5)</f>
        <v>7.71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ROUND(7.925,5)</f>
        <v>7.925</v>
      </c>
      <c r="D157" s="24">
        <f>F157</f>
        <v>7.94083</v>
      </c>
      <c r="E157" s="24">
        <f>F157</f>
        <v>7.94083</v>
      </c>
      <c r="F157" s="24">
        <f>ROUND(7.94083,5)</f>
        <v>7.94083</v>
      </c>
      <c r="G157" s="25"/>
      <c r="H157" s="26"/>
    </row>
    <row r="158" spans="1:8" ht="12.75" customHeight="1">
      <c r="A158" s="23">
        <v>42859</v>
      </c>
      <c r="B158" s="23"/>
      <c r="C158" s="24">
        <f>ROUND(7.925,5)</f>
        <v>7.925</v>
      </c>
      <c r="D158" s="24">
        <f>F158</f>
        <v>7.96873</v>
      </c>
      <c r="E158" s="24">
        <f>F158</f>
        <v>7.96873</v>
      </c>
      <c r="F158" s="24">
        <f>ROUND(7.96873,5)</f>
        <v>7.96873</v>
      </c>
      <c r="G158" s="25"/>
      <c r="H158" s="26"/>
    </row>
    <row r="159" spans="1:8" ht="12.75" customHeight="1">
      <c r="A159" s="23">
        <v>42950</v>
      </c>
      <c r="B159" s="23"/>
      <c r="C159" s="24">
        <f>ROUND(7.925,5)</f>
        <v>7.925</v>
      </c>
      <c r="D159" s="24">
        <f>F159</f>
        <v>7.95503</v>
      </c>
      <c r="E159" s="24">
        <f>F159</f>
        <v>7.95503</v>
      </c>
      <c r="F159" s="24">
        <f>ROUND(7.95503,5)</f>
        <v>7.95503</v>
      </c>
      <c r="G159" s="25"/>
      <c r="H159" s="26"/>
    </row>
    <row r="160" spans="1:8" ht="12.75" customHeight="1">
      <c r="A160" s="23">
        <v>43041</v>
      </c>
      <c r="B160" s="23"/>
      <c r="C160" s="24">
        <f>ROUND(7.925,5)</f>
        <v>7.925</v>
      </c>
      <c r="D160" s="24">
        <f>F160</f>
        <v>7.8598</v>
      </c>
      <c r="E160" s="24">
        <f>F160</f>
        <v>7.8598</v>
      </c>
      <c r="F160" s="24">
        <f>ROUND(7.8598,5)</f>
        <v>7.8598</v>
      </c>
      <c r="G160" s="25"/>
      <c r="H160" s="26"/>
    </row>
    <row r="161" spans="1:8" ht="12.75" customHeight="1">
      <c r="A161" s="23">
        <v>43132</v>
      </c>
      <c r="B161" s="23"/>
      <c r="C161" s="24">
        <f>ROUND(7.925,5)</f>
        <v>7.925</v>
      </c>
      <c r="D161" s="24">
        <f>F161</f>
        <v>7.67217</v>
      </c>
      <c r="E161" s="24">
        <f>F161</f>
        <v>7.67217</v>
      </c>
      <c r="F161" s="24">
        <f>ROUND(7.67217,5)</f>
        <v>7.67217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ROUND(8.1,5)</f>
        <v>8.1</v>
      </c>
      <c r="D163" s="24">
        <f>F163</f>
        <v>8.11609</v>
      </c>
      <c r="E163" s="24">
        <f>F163</f>
        <v>8.11609</v>
      </c>
      <c r="F163" s="24">
        <f>ROUND(8.11609,5)</f>
        <v>8.11609</v>
      </c>
      <c r="G163" s="25"/>
      <c r="H163" s="26"/>
    </row>
    <row r="164" spans="1:8" ht="12.75" customHeight="1">
      <c r="A164" s="23">
        <v>42859</v>
      </c>
      <c r="B164" s="23"/>
      <c r="C164" s="24">
        <f>ROUND(8.1,5)</f>
        <v>8.1</v>
      </c>
      <c r="D164" s="24">
        <f>F164</f>
        <v>8.15612</v>
      </c>
      <c r="E164" s="24">
        <f>F164</f>
        <v>8.15612</v>
      </c>
      <c r="F164" s="24">
        <f>ROUND(8.15612,5)</f>
        <v>8.15612</v>
      </c>
      <c r="G164" s="25"/>
      <c r="H164" s="26"/>
    </row>
    <row r="165" spans="1:8" ht="12.75" customHeight="1">
      <c r="A165" s="23">
        <v>42950</v>
      </c>
      <c r="B165" s="23"/>
      <c r="C165" s="24">
        <f>ROUND(8.1,5)</f>
        <v>8.1</v>
      </c>
      <c r="D165" s="24">
        <f>F165</f>
        <v>8.17329</v>
      </c>
      <c r="E165" s="24">
        <f>F165</f>
        <v>8.17329</v>
      </c>
      <c r="F165" s="24">
        <f>ROUND(8.17329,5)</f>
        <v>8.17329</v>
      </c>
      <c r="G165" s="25"/>
      <c r="H165" s="26"/>
    </row>
    <row r="166" spans="1:8" ht="12.75" customHeight="1">
      <c r="A166" s="23">
        <v>43041</v>
      </c>
      <c r="B166" s="23"/>
      <c r="C166" s="24">
        <f>ROUND(8.1,5)</f>
        <v>8.1</v>
      </c>
      <c r="D166" s="24">
        <f>F166</f>
        <v>8.14431</v>
      </c>
      <c r="E166" s="24">
        <f>F166</f>
        <v>8.14431</v>
      </c>
      <c r="F166" s="24">
        <f>ROUND(8.14431,5)</f>
        <v>8.14431</v>
      </c>
      <c r="G166" s="25"/>
      <c r="H166" s="26"/>
    </row>
    <row r="167" spans="1:8" ht="12.75" customHeight="1">
      <c r="A167" s="23">
        <v>43132</v>
      </c>
      <c r="B167" s="23"/>
      <c r="C167" s="24">
        <f>ROUND(8.1,5)</f>
        <v>8.1</v>
      </c>
      <c r="D167" s="24">
        <f>F167</f>
        <v>8.09119</v>
      </c>
      <c r="E167" s="24">
        <f>F167</f>
        <v>8.09119</v>
      </c>
      <c r="F167" s="24">
        <f>ROUND(8.09119,5)</f>
        <v>8.09119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ROUND(8.26,5)</f>
        <v>8.26</v>
      </c>
      <c r="D169" s="24">
        <f>F169</f>
        <v>8.27524</v>
      </c>
      <c r="E169" s="24">
        <f>F169</f>
        <v>8.27524</v>
      </c>
      <c r="F169" s="24">
        <f>ROUND(8.27524,5)</f>
        <v>8.27524</v>
      </c>
      <c r="G169" s="25"/>
      <c r="H169" s="26"/>
    </row>
    <row r="170" spans="1:8" ht="12.75" customHeight="1">
      <c r="A170" s="23">
        <v>42859</v>
      </c>
      <c r="B170" s="23"/>
      <c r="C170" s="24">
        <f>ROUND(8.26,5)</f>
        <v>8.26</v>
      </c>
      <c r="D170" s="24">
        <f>F170</f>
        <v>8.31101</v>
      </c>
      <c r="E170" s="24">
        <f>F170</f>
        <v>8.31101</v>
      </c>
      <c r="F170" s="24">
        <f>ROUND(8.31101,5)</f>
        <v>8.31101</v>
      </c>
      <c r="G170" s="25"/>
      <c r="H170" s="26"/>
    </row>
    <row r="171" spans="1:8" ht="12.75" customHeight="1">
      <c r="A171" s="23">
        <v>42950</v>
      </c>
      <c r="B171" s="23"/>
      <c r="C171" s="24">
        <f>ROUND(8.26,5)</f>
        <v>8.26</v>
      </c>
      <c r="D171" s="24">
        <f>F171</f>
        <v>8.33034</v>
      </c>
      <c r="E171" s="24">
        <f>F171</f>
        <v>8.33034</v>
      </c>
      <c r="F171" s="24">
        <f>ROUND(8.33034,5)</f>
        <v>8.33034</v>
      </c>
      <c r="G171" s="25"/>
      <c r="H171" s="26"/>
    </row>
    <row r="172" spans="1:8" ht="12.75" customHeight="1">
      <c r="A172" s="23">
        <v>43041</v>
      </c>
      <c r="B172" s="23"/>
      <c r="C172" s="24">
        <f>ROUND(8.26,5)</f>
        <v>8.26</v>
      </c>
      <c r="D172" s="24">
        <f>F172</f>
        <v>8.32932</v>
      </c>
      <c r="E172" s="24">
        <f>F172</f>
        <v>8.32932</v>
      </c>
      <c r="F172" s="24">
        <f>ROUND(8.32932,5)</f>
        <v>8.32932</v>
      </c>
      <c r="G172" s="25"/>
      <c r="H172" s="26"/>
    </row>
    <row r="173" spans="1:8" ht="12.75" customHeight="1">
      <c r="A173" s="23">
        <v>43132</v>
      </c>
      <c r="B173" s="23"/>
      <c r="C173" s="24">
        <f>ROUND(8.26,5)</f>
        <v>8.26</v>
      </c>
      <c r="D173" s="24">
        <f>F173</f>
        <v>8.31707</v>
      </c>
      <c r="E173" s="24">
        <f>F173</f>
        <v>8.31707</v>
      </c>
      <c r="F173" s="24">
        <f>ROUND(8.31707,5)</f>
        <v>8.31707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ROUND(9.565,5)</f>
        <v>9.565</v>
      </c>
      <c r="D175" s="24">
        <f>F175</f>
        <v>9.58152</v>
      </c>
      <c r="E175" s="24">
        <f>F175</f>
        <v>9.58152</v>
      </c>
      <c r="F175" s="24">
        <f>ROUND(9.58152,5)</f>
        <v>9.58152</v>
      </c>
      <c r="G175" s="25"/>
      <c r="H175" s="26"/>
    </row>
    <row r="176" spans="1:8" ht="12.75" customHeight="1">
      <c r="A176" s="23">
        <v>42859</v>
      </c>
      <c r="B176" s="23"/>
      <c r="C176" s="24">
        <f>ROUND(9.565,5)</f>
        <v>9.565</v>
      </c>
      <c r="D176" s="24">
        <f>F176</f>
        <v>9.62849</v>
      </c>
      <c r="E176" s="24">
        <f>F176</f>
        <v>9.62849</v>
      </c>
      <c r="F176" s="24">
        <f>ROUND(9.62849,5)</f>
        <v>9.62849</v>
      </c>
      <c r="G176" s="25"/>
      <c r="H176" s="26"/>
    </row>
    <row r="177" spans="1:8" ht="12.75" customHeight="1">
      <c r="A177" s="23">
        <v>42950</v>
      </c>
      <c r="B177" s="23"/>
      <c r="C177" s="24">
        <f>ROUND(9.565,5)</f>
        <v>9.565</v>
      </c>
      <c r="D177" s="24">
        <f>F177</f>
        <v>9.66953</v>
      </c>
      <c r="E177" s="24">
        <f>F177</f>
        <v>9.66953</v>
      </c>
      <c r="F177" s="24">
        <f>ROUND(9.66953,5)</f>
        <v>9.66953</v>
      </c>
      <c r="G177" s="25"/>
      <c r="H177" s="26"/>
    </row>
    <row r="178" spans="1:8" ht="12.75" customHeight="1">
      <c r="A178" s="23">
        <v>43041</v>
      </c>
      <c r="B178" s="23"/>
      <c r="C178" s="24">
        <f>ROUND(9.565,5)</f>
        <v>9.565</v>
      </c>
      <c r="D178" s="24">
        <f>F178</f>
        <v>9.70469</v>
      </c>
      <c r="E178" s="24">
        <f>F178</f>
        <v>9.70469</v>
      </c>
      <c r="F178" s="24">
        <f>ROUND(9.70469,5)</f>
        <v>9.70469</v>
      </c>
      <c r="G178" s="25"/>
      <c r="H178" s="26"/>
    </row>
    <row r="179" spans="1:8" ht="12.75" customHeight="1">
      <c r="A179" s="23">
        <v>43132</v>
      </c>
      <c r="B179" s="23"/>
      <c r="C179" s="24">
        <f>ROUND(9.565,5)</f>
        <v>9.565</v>
      </c>
      <c r="D179" s="24">
        <f>F179</f>
        <v>9.73766</v>
      </c>
      <c r="E179" s="24">
        <f>F179</f>
        <v>9.73766</v>
      </c>
      <c r="F179" s="24">
        <f>ROUND(9.73766,5)</f>
        <v>9.73766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185.78106</v>
      </c>
      <c r="E181" s="24">
        <f>F181</f>
        <v>185.78106</v>
      </c>
      <c r="F181" s="24">
        <f>ROUND(185.78106,5)</f>
        <v>185.78106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187.05031</v>
      </c>
      <c r="E182" s="24">
        <f>F182</f>
        <v>187.05031</v>
      </c>
      <c r="F182" s="24">
        <f>ROUND(187.05031,5)</f>
        <v>187.05031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190.77327</v>
      </c>
      <c r="E183" s="24">
        <f>F183</f>
        <v>190.77327</v>
      </c>
      <c r="F183" s="24">
        <f>ROUND(190.77327,5)</f>
        <v>190.77327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192.29293</v>
      </c>
      <c r="E184" s="24">
        <f>F184</f>
        <v>192.29293</v>
      </c>
      <c r="F184" s="24">
        <f>ROUND(192.29293,5)</f>
        <v>192.29293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196.257</v>
      </c>
      <c r="E185" s="24">
        <f>F185</f>
        <v>196.257</v>
      </c>
      <c r="F185" s="24">
        <f>ROUND(196.257,5)</f>
        <v>196.257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ROUND(2.13,5)</f>
        <v>2.13</v>
      </c>
      <c r="D192" s="24">
        <f>F192</f>
        <v>146.02211</v>
      </c>
      <c r="E192" s="24">
        <f>F192</f>
        <v>146.02211</v>
      </c>
      <c r="F192" s="24">
        <f>ROUND(146.02211,5)</f>
        <v>146.02211</v>
      </c>
      <c r="G192" s="25"/>
      <c r="H192" s="26"/>
    </row>
    <row r="193" spans="1:8" ht="12.75" customHeight="1">
      <c r="A193" s="23">
        <v>42859</v>
      </c>
      <c r="B193" s="23"/>
      <c r="C193" s="24">
        <f>ROUND(2.13,5)</f>
        <v>2.13</v>
      </c>
      <c r="D193" s="24">
        <f>F193</f>
        <v>148.84164</v>
      </c>
      <c r="E193" s="24">
        <f>F193</f>
        <v>148.84164</v>
      </c>
      <c r="F193" s="24">
        <f>ROUND(148.84164,5)</f>
        <v>148.84164</v>
      </c>
      <c r="G193" s="25"/>
      <c r="H193" s="26"/>
    </row>
    <row r="194" spans="1:8" ht="12.75" customHeight="1">
      <c r="A194" s="23">
        <v>42950</v>
      </c>
      <c r="B194" s="23"/>
      <c r="C194" s="24">
        <f>ROUND(2.13,5)</f>
        <v>2.13</v>
      </c>
      <c r="D194" s="24">
        <f>F194</f>
        <v>149.77228</v>
      </c>
      <c r="E194" s="24">
        <f>F194</f>
        <v>149.77228</v>
      </c>
      <c r="F194" s="24">
        <f>ROUND(149.77228,5)</f>
        <v>149.77228</v>
      </c>
      <c r="G194" s="25"/>
      <c r="H194" s="26"/>
    </row>
    <row r="195" spans="1:8" ht="12.75" customHeight="1">
      <c r="A195" s="23">
        <v>43041</v>
      </c>
      <c r="B195" s="23"/>
      <c r="C195" s="24">
        <f>ROUND(2.13,5)</f>
        <v>2.13</v>
      </c>
      <c r="D195" s="24">
        <f>F195</f>
        <v>152.86209</v>
      </c>
      <c r="E195" s="24">
        <f>F195</f>
        <v>152.86209</v>
      </c>
      <c r="F195" s="24">
        <f>ROUND(152.86209,5)</f>
        <v>152.86209</v>
      </c>
      <c r="G195" s="25"/>
      <c r="H195" s="26"/>
    </row>
    <row r="196" spans="1:8" ht="12.75" customHeight="1">
      <c r="A196" s="23">
        <v>43132</v>
      </c>
      <c r="B196" s="23"/>
      <c r="C196" s="24">
        <f>ROUND(2.13,5)</f>
        <v>2.13</v>
      </c>
      <c r="D196" s="24">
        <f>F196</f>
        <v>156.01335</v>
      </c>
      <c r="E196" s="24">
        <f>F196</f>
        <v>156.01335</v>
      </c>
      <c r="F196" s="24">
        <f>ROUND(156.01335,5)</f>
        <v>156.01335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ROUND(9.365,5)</f>
        <v>9.365</v>
      </c>
      <c r="D198" s="24">
        <f>F198</f>
        <v>9.38278</v>
      </c>
      <c r="E198" s="24">
        <f>F198</f>
        <v>9.38278</v>
      </c>
      <c r="F198" s="24">
        <f>ROUND(9.38278,5)</f>
        <v>9.38278</v>
      </c>
      <c r="G198" s="25"/>
      <c r="H198" s="26"/>
    </row>
    <row r="199" spans="1:8" ht="12.75" customHeight="1">
      <c r="A199" s="23">
        <v>42859</v>
      </c>
      <c r="B199" s="23"/>
      <c r="C199" s="24">
        <f>ROUND(9.365,5)</f>
        <v>9.365</v>
      </c>
      <c r="D199" s="24">
        <f>F199</f>
        <v>9.42944</v>
      </c>
      <c r="E199" s="24">
        <f>F199</f>
        <v>9.42944</v>
      </c>
      <c r="F199" s="24">
        <f>ROUND(9.42944,5)</f>
        <v>9.42944</v>
      </c>
      <c r="G199" s="25"/>
      <c r="H199" s="26"/>
    </row>
    <row r="200" spans="1:8" ht="12.75" customHeight="1">
      <c r="A200" s="23">
        <v>42950</v>
      </c>
      <c r="B200" s="23"/>
      <c r="C200" s="24">
        <f>ROUND(9.365,5)</f>
        <v>9.365</v>
      </c>
      <c r="D200" s="24">
        <f>F200</f>
        <v>9.46983</v>
      </c>
      <c r="E200" s="24">
        <f>F200</f>
        <v>9.46983</v>
      </c>
      <c r="F200" s="24">
        <f>ROUND(9.46983,5)</f>
        <v>9.46983</v>
      </c>
      <c r="G200" s="25"/>
      <c r="H200" s="26"/>
    </row>
    <row r="201" spans="1:8" ht="12.75" customHeight="1">
      <c r="A201" s="23">
        <v>43041</v>
      </c>
      <c r="B201" s="23"/>
      <c r="C201" s="24">
        <f>ROUND(9.365,5)</f>
        <v>9.365</v>
      </c>
      <c r="D201" s="24">
        <f>F201</f>
        <v>9.50578</v>
      </c>
      <c r="E201" s="24">
        <f>F201</f>
        <v>9.50578</v>
      </c>
      <c r="F201" s="24">
        <f>ROUND(9.50578,5)</f>
        <v>9.50578</v>
      </c>
      <c r="G201" s="25"/>
      <c r="H201" s="26"/>
    </row>
    <row r="202" spans="1:8" ht="12.75" customHeight="1">
      <c r="A202" s="23">
        <v>43132</v>
      </c>
      <c r="B202" s="23"/>
      <c r="C202" s="24">
        <f>ROUND(9.365,5)</f>
        <v>9.365</v>
      </c>
      <c r="D202" s="24">
        <f>F202</f>
        <v>9.54021</v>
      </c>
      <c r="E202" s="24">
        <f>F202</f>
        <v>9.54021</v>
      </c>
      <c r="F202" s="24">
        <f>ROUND(9.54021,5)</f>
        <v>9.54021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ROUND(9.62,5)</f>
        <v>9.62</v>
      </c>
      <c r="D204" s="24">
        <f>F204</f>
        <v>9.63674</v>
      </c>
      <c r="E204" s="24">
        <f>F204</f>
        <v>9.63674</v>
      </c>
      <c r="F204" s="24">
        <f>ROUND(9.63674,5)</f>
        <v>9.63674</v>
      </c>
      <c r="G204" s="25"/>
      <c r="H204" s="26"/>
    </row>
    <row r="205" spans="1:8" ht="12.75" customHeight="1">
      <c r="A205" s="23">
        <v>42859</v>
      </c>
      <c r="B205" s="23"/>
      <c r="C205" s="24">
        <f>ROUND(9.62,5)</f>
        <v>9.62</v>
      </c>
      <c r="D205" s="24">
        <f>F205</f>
        <v>9.68132</v>
      </c>
      <c r="E205" s="24">
        <f>F205</f>
        <v>9.68132</v>
      </c>
      <c r="F205" s="24">
        <f>ROUND(9.68132,5)</f>
        <v>9.68132</v>
      </c>
      <c r="G205" s="25"/>
      <c r="H205" s="26"/>
    </row>
    <row r="206" spans="1:8" ht="12.75" customHeight="1">
      <c r="A206" s="23">
        <v>42950</v>
      </c>
      <c r="B206" s="23"/>
      <c r="C206" s="24">
        <f>ROUND(9.62,5)</f>
        <v>9.62</v>
      </c>
      <c r="D206" s="24">
        <f>F206</f>
        <v>9.72061</v>
      </c>
      <c r="E206" s="24">
        <f>F206</f>
        <v>9.72061</v>
      </c>
      <c r="F206" s="24">
        <f>ROUND(9.72061,5)</f>
        <v>9.72061</v>
      </c>
      <c r="G206" s="25"/>
      <c r="H206" s="26"/>
    </row>
    <row r="207" spans="1:8" ht="12.75" customHeight="1">
      <c r="A207" s="23">
        <v>43041</v>
      </c>
      <c r="B207" s="23"/>
      <c r="C207" s="24">
        <f>ROUND(9.62,5)</f>
        <v>9.62</v>
      </c>
      <c r="D207" s="24">
        <f>F207</f>
        <v>9.75607</v>
      </c>
      <c r="E207" s="24">
        <f>F207</f>
        <v>9.75607</v>
      </c>
      <c r="F207" s="24">
        <f>ROUND(9.75607,5)</f>
        <v>9.75607</v>
      </c>
      <c r="G207" s="25"/>
      <c r="H207" s="26"/>
    </row>
    <row r="208" spans="1:8" ht="12.75" customHeight="1">
      <c r="A208" s="23">
        <v>43132</v>
      </c>
      <c r="B208" s="23"/>
      <c r="C208" s="24">
        <f>ROUND(9.62,5)</f>
        <v>9.62</v>
      </c>
      <c r="D208" s="24">
        <f>F208</f>
        <v>9.79025</v>
      </c>
      <c r="E208" s="24">
        <f>F208</f>
        <v>9.79025</v>
      </c>
      <c r="F208" s="24">
        <f>ROUND(9.79025,5)</f>
        <v>9.79025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ROUND(9.675,5)</f>
        <v>9.675</v>
      </c>
      <c r="D210" s="24">
        <f>F210</f>
        <v>9.69233</v>
      </c>
      <c r="E210" s="24">
        <f>F210</f>
        <v>9.69233</v>
      </c>
      <c r="F210" s="24">
        <f>ROUND(9.69233,5)</f>
        <v>9.69233</v>
      </c>
      <c r="G210" s="25"/>
      <c r="H210" s="26"/>
    </row>
    <row r="211" spans="1:8" ht="12.75" customHeight="1">
      <c r="A211" s="23">
        <v>42859</v>
      </c>
      <c r="B211" s="23"/>
      <c r="C211" s="24">
        <f>ROUND(9.675,5)</f>
        <v>9.675</v>
      </c>
      <c r="D211" s="24">
        <f>F211</f>
        <v>9.73862</v>
      </c>
      <c r="E211" s="24">
        <f>F211</f>
        <v>9.73862</v>
      </c>
      <c r="F211" s="24">
        <f>ROUND(9.73862,5)</f>
        <v>9.73862</v>
      </c>
      <c r="G211" s="25"/>
      <c r="H211" s="26"/>
    </row>
    <row r="212" spans="1:8" ht="12.75" customHeight="1">
      <c r="A212" s="23">
        <v>42950</v>
      </c>
      <c r="B212" s="23"/>
      <c r="C212" s="24">
        <f>ROUND(9.675,5)</f>
        <v>9.675</v>
      </c>
      <c r="D212" s="24">
        <f>F212</f>
        <v>9.77965</v>
      </c>
      <c r="E212" s="24">
        <f>F212</f>
        <v>9.77965</v>
      </c>
      <c r="F212" s="24">
        <f>ROUND(9.77965,5)</f>
        <v>9.77965</v>
      </c>
      <c r="G212" s="25"/>
      <c r="H212" s="26"/>
    </row>
    <row r="213" spans="1:8" ht="12.75" customHeight="1">
      <c r="A213" s="23">
        <v>43041</v>
      </c>
      <c r="B213" s="23"/>
      <c r="C213" s="24">
        <f>ROUND(9.675,5)</f>
        <v>9.675</v>
      </c>
      <c r="D213" s="24">
        <f>F213</f>
        <v>9.81683</v>
      </c>
      <c r="E213" s="24">
        <f>F213</f>
        <v>9.81683</v>
      </c>
      <c r="F213" s="24">
        <f>ROUND(9.81683,5)</f>
        <v>9.81683</v>
      </c>
      <c r="G213" s="25"/>
      <c r="H213" s="26"/>
    </row>
    <row r="214" spans="1:8" ht="12.75" customHeight="1">
      <c r="A214" s="23">
        <v>43132</v>
      </c>
      <c r="B214" s="23"/>
      <c r="C214" s="24">
        <f>ROUND(9.675,5)</f>
        <v>9.675</v>
      </c>
      <c r="D214" s="24">
        <f>F214</f>
        <v>9.85281</v>
      </c>
      <c r="E214" s="24">
        <f>F214</f>
        <v>9.85281</v>
      </c>
      <c r="F214" s="24">
        <f>ROUND(9.85281,5)</f>
        <v>9.85281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ROUND(14.26241124,4)</f>
        <v>14.2624</v>
      </c>
      <c r="D218" s="28">
        <f>F218</f>
        <v>14.3154</v>
      </c>
      <c r="E218" s="28">
        <f>F218</f>
        <v>14.3154</v>
      </c>
      <c r="F218" s="28">
        <f>ROUND(14.3154,4)</f>
        <v>14.3154</v>
      </c>
      <c r="G218" s="25"/>
      <c r="H218" s="26"/>
    </row>
    <row r="219" spans="1:8" ht="12.75" customHeight="1">
      <c r="A219" s="23">
        <v>42760</v>
      </c>
      <c r="B219" s="23"/>
      <c r="C219" s="28">
        <f>ROUND(14.26241124,4)</f>
        <v>14.2624</v>
      </c>
      <c r="D219" s="28">
        <f>F219</f>
        <v>14.3219</v>
      </c>
      <c r="E219" s="28">
        <f>F219</f>
        <v>14.3219</v>
      </c>
      <c r="F219" s="28">
        <f>ROUND(14.3219,4)</f>
        <v>14.3219</v>
      </c>
      <c r="G219" s="25"/>
      <c r="H219" s="26"/>
    </row>
    <row r="220" spans="1:8" ht="12.75" customHeight="1">
      <c r="A220" s="23">
        <v>42766</v>
      </c>
      <c r="B220" s="23"/>
      <c r="C220" s="28">
        <f>ROUND(14.26241124,4)</f>
        <v>14.2624</v>
      </c>
      <c r="D220" s="28">
        <f>F220</f>
        <v>14.3419</v>
      </c>
      <c r="E220" s="28">
        <f>F220</f>
        <v>14.3419</v>
      </c>
      <c r="F220" s="28">
        <f>ROUND(14.3419,4)</f>
        <v>14.3419</v>
      </c>
      <c r="G220" s="25"/>
      <c r="H220" s="26"/>
    </row>
    <row r="221" spans="1:8" ht="12.75" customHeight="1">
      <c r="A221" s="23">
        <v>42790</v>
      </c>
      <c r="B221" s="23"/>
      <c r="C221" s="28">
        <f>ROUND(14.26241124,4)</f>
        <v>14.2624</v>
      </c>
      <c r="D221" s="28">
        <f>F221</f>
        <v>14.4257</v>
      </c>
      <c r="E221" s="28">
        <f>F221</f>
        <v>14.4257</v>
      </c>
      <c r="F221" s="28">
        <f>ROUND(14.4257,4)</f>
        <v>14.4257</v>
      </c>
      <c r="G221" s="25"/>
      <c r="H221" s="26"/>
    </row>
    <row r="222" spans="1:8" ht="12.75" customHeight="1">
      <c r="A222" s="23">
        <v>42794</v>
      </c>
      <c r="B222" s="23"/>
      <c r="C222" s="28">
        <f>ROUND(14.26241124,4)</f>
        <v>14.2624</v>
      </c>
      <c r="D222" s="28">
        <f>F222</f>
        <v>14.4392</v>
      </c>
      <c r="E222" s="28">
        <f>F222</f>
        <v>14.4392</v>
      </c>
      <c r="F222" s="28">
        <f>ROUND(14.4392,4)</f>
        <v>14.4392</v>
      </c>
      <c r="G222" s="25"/>
      <c r="H222" s="26"/>
    </row>
    <row r="223" spans="1:8" ht="12.75" customHeight="1">
      <c r="A223" s="23">
        <v>42809</v>
      </c>
      <c r="B223" s="23"/>
      <c r="C223" s="28">
        <f>ROUND(14.26241124,4)</f>
        <v>14.2624</v>
      </c>
      <c r="D223" s="28">
        <f>F223</f>
        <v>14.4912</v>
      </c>
      <c r="E223" s="28">
        <f>F223</f>
        <v>14.4912</v>
      </c>
      <c r="F223" s="28">
        <f>ROUND(14.4912,4)</f>
        <v>14.4912</v>
      </c>
      <c r="G223" s="25"/>
      <c r="H223" s="26"/>
    </row>
    <row r="224" spans="1:8" ht="12.75" customHeight="1">
      <c r="A224" s="23">
        <v>42825</v>
      </c>
      <c r="B224" s="23"/>
      <c r="C224" s="28">
        <f>ROUND(14.26241124,4)</f>
        <v>14.2624</v>
      </c>
      <c r="D224" s="28">
        <f>F224</f>
        <v>14.548</v>
      </c>
      <c r="E224" s="28">
        <f>F224</f>
        <v>14.548</v>
      </c>
      <c r="F224" s="28">
        <f>ROUND(14.548,4)</f>
        <v>14.548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42741</v>
      </c>
      <c r="B226" s="23"/>
      <c r="C226" s="28">
        <f>ROUND(16.75676486,4)</f>
        <v>16.7568</v>
      </c>
      <c r="D226" s="28">
        <f>F226</f>
        <v>16.7601</v>
      </c>
      <c r="E226" s="28">
        <f>F226</f>
        <v>16.7601</v>
      </c>
      <c r="F226" s="28">
        <f>ROUND(16.7601,4)</f>
        <v>16.7601</v>
      </c>
      <c r="G226" s="25"/>
      <c r="H226" s="26"/>
    </row>
    <row r="227" spans="1:8" ht="12.75" customHeight="1">
      <c r="A227" s="23">
        <v>42766</v>
      </c>
      <c r="B227" s="23"/>
      <c r="C227" s="28">
        <f>ROUND(16.75676486,4)</f>
        <v>16.7568</v>
      </c>
      <c r="D227" s="28">
        <f>F227</f>
        <v>16.8428</v>
      </c>
      <c r="E227" s="28">
        <f>F227</f>
        <v>16.8428</v>
      </c>
      <c r="F227" s="28">
        <f>ROUND(16.8428,4)</f>
        <v>16.8428</v>
      </c>
      <c r="G227" s="25"/>
      <c r="H227" s="26"/>
    </row>
    <row r="228" spans="1:8" ht="12.75" customHeight="1">
      <c r="A228" s="23">
        <v>42794</v>
      </c>
      <c r="B228" s="23"/>
      <c r="C228" s="28">
        <f>ROUND(16.75676486,4)</f>
        <v>16.7568</v>
      </c>
      <c r="D228" s="28">
        <f>F228</f>
        <v>16.9439</v>
      </c>
      <c r="E228" s="28">
        <f>F228</f>
        <v>16.9439</v>
      </c>
      <c r="F228" s="28">
        <f>ROUND(16.9439,4)</f>
        <v>16.9439</v>
      </c>
      <c r="G228" s="25"/>
      <c r="H228" s="26"/>
    </row>
    <row r="229" spans="1:8" ht="12.75" customHeight="1">
      <c r="A229" s="23">
        <v>42825</v>
      </c>
      <c r="B229" s="23"/>
      <c r="C229" s="28">
        <f>ROUND(16.75676486,4)</f>
        <v>16.7568</v>
      </c>
      <c r="D229" s="28">
        <f>F229</f>
        <v>17.0565</v>
      </c>
      <c r="E229" s="28">
        <f>F229</f>
        <v>17.0565</v>
      </c>
      <c r="F229" s="28">
        <f>ROUND(17.0565,4)</f>
        <v>17.0565</v>
      </c>
      <c r="G229" s="25"/>
      <c r="H229" s="26"/>
    </row>
    <row r="230" spans="1:8" ht="12.75" customHeight="1">
      <c r="A230" s="23">
        <v>42850</v>
      </c>
      <c r="B230" s="23"/>
      <c r="C230" s="28">
        <f>ROUND(16.75676486,4)</f>
        <v>16.7568</v>
      </c>
      <c r="D230" s="28">
        <f>F230</f>
        <v>17.1474</v>
      </c>
      <c r="E230" s="28">
        <f>F230</f>
        <v>17.1474</v>
      </c>
      <c r="F230" s="28">
        <f>ROUND(17.1474,4)</f>
        <v>17.1474</v>
      </c>
      <c r="G230" s="25"/>
      <c r="H230" s="26"/>
    </row>
    <row r="231" spans="1:8" ht="12.75" customHeight="1">
      <c r="A231" s="23" t="s">
        <v>63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42739</v>
      </c>
      <c r="B232" s="23"/>
      <c r="C232" s="28">
        <f>ROUND(13.6378,4)</f>
        <v>13.6378</v>
      </c>
      <c r="D232" s="28">
        <f>F232</f>
        <v>13.6378</v>
      </c>
      <c r="E232" s="28">
        <f>F232</f>
        <v>13.6378</v>
      </c>
      <c r="F232" s="28">
        <f>ROUND(13.6378,4)</f>
        <v>13.6378</v>
      </c>
      <c r="G232" s="25"/>
      <c r="H232" s="26"/>
    </row>
    <row r="233" spans="1:8" ht="12.75" customHeight="1">
      <c r="A233" s="23">
        <v>42746</v>
      </c>
      <c r="B233" s="23"/>
      <c r="C233" s="28">
        <f>ROUND(13.6378,4)</f>
        <v>13.6378</v>
      </c>
      <c r="D233" s="28">
        <f>F233</f>
        <v>13.6497</v>
      </c>
      <c r="E233" s="28">
        <f>F233</f>
        <v>13.6497</v>
      </c>
      <c r="F233" s="28">
        <f>ROUND(13.6497,4)</f>
        <v>13.6497</v>
      </c>
      <c r="G233" s="25"/>
      <c r="H233" s="26"/>
    </row>
    <row r="234" spans="1:8" ht="12.75" customHeight="1">
      <c r="A234" s="23">
        <v>42748</v>
      </c>
      <c r="B234" s="23"/>
      <c r="C234" s="28">
        <f>ROUND(13.6378,4)</f>
        <v>13.6378</v>
      </c>
      <c r="D234" s="28">
        <f>F234</f>
        <v>13.6547</v>
      </c>
      <c r="E234" s="28">
        <f>F234</f>
        <v>13.6547</v>
      </c>
      <c r="F234" s="28">
        <f>ROUND(13.6547,4)</f>
        <v>13.6547</v>
      </c>
      <c r="G234" s="25"/>
      <c r="H234" s="26"/>
    </row>
    <row r="235" spans="1:8" ht="12.75" customHeight="1">
      <c r="A235" s="23">
        <v>42752</v>
      </c>
      <c r="B235" s="23"/>
      <c r="C235" s="28">
        <f>ROUND(13.6378,4)</f>
        <v>13.6378</v>
      </c>
      <c r="D235" s="28">
        <f>F235</f>
        <v>13.6651</v>
      </c>
      <c r="E235" s="28">
        <f>F235</f>
        <v>13.6651</v>
      </c>
      <c r="F235" s="28">
        <f>ROUND(13.6651,4)</f>
        <v>13.6651</v>
      </c>
      <c r="G235" s="25"/>
      <c r="H235" s="26"/>
    </row>
    <row r="236" spans="1:8" ht="12.75" customHeight="1">
      <c r="A236" s="23">
        <v>42753</v>
      </c>
      <c r="B236" s="23"/>
      <c r="C236" s="28">
        <f>ROUND(13.6378,4)</f>
        <v>13.6378</v>
      </c>
      <c r="D236" s="28">
        <f>F236</f>
        <v>13.6678</v>
      </c>
      <c r="E236" s="28">
        <f>F236</f>
        <v>13.6678</v>
      </c>
      <c r="F236" s="28">
        <f>ROUND(13.6678,4)</f>
        <v>13.6678</v>
      </c>
      <c r="G236" s="25"/>
      <c r="H236" s="26"/>
    </row>
    <row r="237" spans="1:8" ht="12.75" customHeight="1">
      <c r="A237" s="23">
        <v>42755</v>
      </c>
      <c r="B237" s="23"/>
      <c r="C237" s="28">
        <f>ROUND(13.6378,4)</f>
        <v>13.6378</v>
      </c>
      <c r="D237" s="28">
        <f>F237</f>
        <v>13.673</v>
      </c>
      <c r="E237" s="28">
        <f>F237</f>
        <v>13.673</v>
      </c>
      <c r="F237" s="28">
        <f>ROUND(13.673,4)</f>
        <v>13.673</v>
      </c>
      <c r="G237" s="25"/>
      <c r="H237" s="26"/>
    </row>
    <row r="238" spans="1:8" ht="12.75" customHeight="1">
      <c r="A238" s="23">
        <v>42758</v>
      </c>
      <c r="B238" s="23"/>
      <c r="C238" s="28">
        <f>ROUND(13.6378,4)</f>
        <v>13.6378</v>
      </c>
      <c r="D238" s="28">
        <f>F238</f>
        <v>13.6808</v>
      </c>
      <c r="E238" s="28">
        <f>F238</f>
        <v>13.6808</v>
      </c>
      <c r="F238" s="28">
        <f>ROUND(13.6808,4)</f>
        <v>13.6808</v>
      </c>
      <c r="G238" s="25"/>
      <c r="H238" s="26"/>
    </row>
    <row r="239" spans="1:8" ht="12.75" customHeight="1">
      <c r="A239" s="23">
        <v>42760</v>
      </c>
      <c r="B239" s="23"/>
      <c r="C239" s="28">
        <f>ROUND(13.6378,4)</f>
        <v>13.6378</v>
      </c>
      <c r="D239" s="28">
        <f>F239</f>
        <v>13.6861</v>
      </c>
      <c r="E239" s="28">
        <f>F239</f>
        <v>13.6861</v>
      </c>
      <c r="F239" s="28">
        <f>ROUND(13.6861,4)</f>
        <v>13.6861</v>
      </c>
      <c r="G239" s="25"/>
      <c r="H239" s="26"/>
    </row>
    <row r="240" spans="1:8" ht="12.75" customHeight="1">
      <c r="A240" s="23">
        <v>42762</v>
      </c>
      <c r="B240" s="23"/>
      <c r="C240" s="28">
        <f>ROUND(13.6378,4)</f>
        <v>13.6378</v>
      </c>
      <c r="D240" s="28">
        <f>F240</f>
        <v>13.6913</v>
      </c>
      <c r="E240" s="28">
        <f>F240</f>
        <v>13.6913</v>
      </c>
      <c r="F240" s="28">
        <f>ROUND(13.6913,4)</f>
        <v>13.6913</v>
      </c>
      <c r="G240" s="25"/>
      <c r="H240" s="26"/>
    </row>
    <row r="241" spans="1:8" ht="12.75" customHeight="1">
      <c r="A241" s="23">
        <v>42765</v>
      </c>
      <c r="B241" s="23"/>
      <c r="C241" s="28">
        <f>ROUND(13.6378,4)</f>
        <v>13.6378</v>
      </c>
      <c r="D241" s="28">
        <f>F241</f>
        <v>13.6991</v>
      </c>
      <c r="E241" s="28">
        <f>F241</f>
        <v>13.6991</v>
      </c>
      <c r="F241" s="28">
        <f>ROUND(13.6991,4)</f>
        <v>13.6991</v>
      </c>
      <c r="G241" s="25"/>
      <c r="H241" s="26"/>
    </row>
    <row r="242" spans="1:8" ht="12.75" customHeight="1">
      <c r="A242" s="23">
        <v>42766</v>
      </c>
      <c r="B242" s="23"/>
      <c r="C242" s="28">
        <f>ROUND(13.6378,4)</f>
        <v>13.6378</v>
      </c>
      <c r="D242" s="28">
        <f>F242</f>
        <v>13.7017</v>
      </c>
      <c r="E242" s="28">
        <f>F242</f>
        <v>13.7017</v>
      </c>
      <c r="F242" s="28">
        <f>ROUND(13.7017,4)</f>
        <v>13.7017</v>
      </c>
      <c r="G242" s="25"/>
      <c r="H242" s="26"/>
    </row>
    <row r="243" spans="1:8" ht="12.75" customHeight="1">
      <c r="A243" s="23">
        <v>42783</v>
      </c>
      <c r="B243" s="23"/>
      <c r="C243" s="28">
        <f>ROUND(13.6378,4)</f>
        <v>13.6378</v>
      </c>
      <c r="D243" s="28">
        <f>F243</f>
        <v>13.7459</v>
      </c>
      <c r="E243" s="28">
        <f>F243</f>
        <v>13.7459</v>
      </c>
      <c r="F243" s="28">
        <f>ROUND(13.7459,4)</f>
        <v>13.7459</v>
      </c>
      <c r="G243" s="25"/>
      <c r="H243" s="26"/>
    </row>
    <row r="244" spans="1:8" ht="12.75" customHeight="1">
      <c r="A244" s="23">
        <v>42790</v>
      </c>
      <c r="B244" s="23"/>
      <c r="C244" s="28">
        <f>ROUND(13.6378,4)</f>
        <v>13.6378</v>
      </c>
      <c r="D244" s="28">
        <f>F244</f>
        <v>13.764</v>
      </c>
      <c r="E244" s="28">
        <f>F244</f>
        <v>13.764</v>
      </c>
      <c r="F244" s="28">
        <f>ROUND(13.764,4)</f>
        <v>13.764</v>
      </c>
      <c r="G244" s="25"/>
      <c r="H244" s="26"/>
    </row>
    <row r="245" spans="1:8" ht="12.75" customHeight="1">
      <c r="A245" s="23">
        <v>42793</v>
      </c>
      <c r="B245" s="23"/>
      <c r="C245" s="28">
        <f>ROUND(13.6378,4)</f>
        <v>13.6378</v>
      </c>
      <c r="D245" s="28">
        <f>F245</f>
        <v>13.7718</v>
      </c>
      <c r="E245" s="28">
        <f>F245</f>
        <v>13.7718</v>
      </c>
      <c r="F245" s="28">
        <f>ROUND(13.7718,4)</f>
        <v>13.7718</v>
      </c>
      <c r="G245" s="25"/>
      <c r="H245" s="26"/>
    </row>
    <row r="246" spans="1:8" ht="12.75" customHeight="1">
      <c r="A246" s="23">
        <v>42794</v>
      </c>
      <c r="B246" s="23"/>
      <c r="C246" s="28">
        <f>ROUND(13.6378,4)</f>
        <v>13.6378</v>
      </c>
      <c r="D246" s="28">
        <f>F246</f>
        <v>13.7744</v>
      </c>
      <c r="E246" s="28">
        <f>F246</f>
        <v>13.7744</v>
      </c>
      <c r="F246" s="28">
        <f>ROUND(13.7744,4)</f>
        <v>13.7744</v>
      </c>
      <c r="G246" s="25"/>
      <c r="H246" s="26"/>
    </row>
    <row r="247" spans="1:8" ht="12.75" customHeight="1">
      <c r="A247" s="23">
        <v>42795</v>
      </c>
      <c r="B247" s="23"/>
      <c r="C247" s="28">
        <f>ROUND(13.6378,4)</f>
        <v>13.6378</v>
      </c>
      <c r="D247" s="28">
        <f>F247</f>
        <v>13.777</v>
      </c>
      <c r="E247" s="28">
        <f>F247</f>
        <v>13.777</v>
      </c>
      <c r="F247" s="28">
        <f>ROUND(13.777,4)</f>
        <v>13.777</v>
      </c>
      <c r="G247" s="25"/>
      <c r="H247" s="26"/>
    </row>
    <row r="248" spans="1:8" ht="12.75" customHeight="1">
      <c r="A248" s="23">
        <v>42823</v>
      </c>
      <c r="B248" s="23"/>
      <c r="C248" s="28">
        <f>ROUND(13.6378,4)</f>
        <v>13.6378</v>
      </c>
      <c r="D248" s="28">
        <f>F248</f>
        <v>13.8129</v>
      </c>
      <c r="E248" s="28">
        <f>F248</f>
        <v>13.8129</v>
      </c>
      <c r="F248" s="28">
        <f>ROUND(13.8129,4)</f>
        <v>13.8129</v>
      </c>
      <c r="G248" s="25"/>
      <c r="H248" s="26"/>
    </row>
    <row r="249" spans="1:8" ht="12.75" customHeight="1">
      <c r="A249" s="23">
        <v>42825</v>
      </c>
      <c r="B249" s="23"/>
      <c r="C249" s="28">
        <f>ROUND(13.6378,4)</f>
        <v>13.6378</v>
      </c>
      <c r="D249" s="28">
        <f>F249</f>
        <v>13.8537</v>
      </c>
      <c r="E249" s="28">
        <f>F249</f>
        <v>13.8537</v>
      </c>
      <c r="F249" s="28">
        <f>ROUND(13.8537,4)</f>
        <v>13.8537</v>
      </c>
      <c r="G249" s="25"/>
      <c r="H249" s="26"/>
    </row>
    <row r="250" spans="1:8" ht="12.75" customHeight="1">
      <c r="A250" s="23">
        <v>42836</v>
      </c>
      <c r="B250" s="23"/>
      <c r="C250" s="28">
        <f>ROUND(13.6378,4)</f>
        <v>13.6378</v>
      </c>
      <c r="D250" s="28">
        <f>F250</f>
        <v>13.8821</v>
      </c>
      <c r="E250" s="28">
        <f>F250</f>
        <v>13.8821</v>
      </c>
      <c r="F250" s="28">
        <f>ROUND(13.8821,4)</f>
        <v>13.8821</v>
      </c>
      <c r="G250" s="25"/>
      <c r="H250" s="26"/>
    </row>
    <row r="251" spans="1:8" ht="12.75" customHeight="1">
      <c r="A251" s="23">
        <v>42837</v>
      </c>
      <c r="B251" s="23"/>
      <c r="C251" s="28">
        <f>ROUND(13.6378,4)</f>
        <v>13.6378</v>
      </c>
      <c r="D251" s="28">
        <f>F251</f>
        <v>13.8847</v>
      </c>
      <c r="E251" s="28">
        <f>F251</f>
        <v>13.8847</v>
      </c>
      <c r="F251" s="28">
        <f>ROUND(13.8847,4)</f>
        <v>13.8847</v>
      </c>
      <c r="G251" s="25"/>
      <c r="H251" s="26"/>
    </row>
    <row r="252" spans="1:8" ht="12.75" customHeight="1">
      <c r="A252" s="23">
        <v>42838</v>
      </c>
      <c r="B252" s="23"/>
      <c r="C252" s="28">
        <f>ROUND(13.6378,4)</f>
        <v>13.6378</v>
      </c>
      <c r="D252" s="28">
        <f>F252</f>
        <v>13.8874</v>
      </c>
      <c r="E252" s="28">
        <f>F252</f>
        <v>13.8874</v>
      </c>
      <c r="F252" s="28">
        <f>ROUND(13.8874,4)</f>
        <v>13.8874</v>
      </c>
      <c r="G252" s="25"/>
      <c r="H252" s="26"/>
    </row>
    <row r="253" spans="1:8" ht="12.75" customHeight="1">
      <c r="A253" s="23">
        <v>42843</v>
      </c>
      <c r="B253" s="23"/>
      <c r="C253" s="28">
        <f>ROUND(13.6378,4)</f>
        <v>13.6378</v>
      </c>
      <c r="D253" s="28">
        <f>F253</f>
        <v>13.9005</v>
      </c>
      <c r="E253" s="28">
        <f>F253</f>
        <v>13.9005</v>
      </c>
      <c r="F253" s="28">
        <f>ROUND(13.9005,4)</f>
        <v>13.9005</v>
      </c>
      <c r="G253" s="25"/>
      <c r="H253" s="26"/>
    </row>
    <row r="254" spans="1:8" ht="12.75" customHeight="1">
      <c r="A254" s="23">
        <v>42846</v>
      </c>
      <c r="B254" s="23"/>
      <c r="C254" s="28">
        <f>ROUND(13.6378,4)</f>
        <v>13.6378</v>
      </c>
      <c r="D254" s="28">
        <f>F254</f>
        <v>13.9084</v>
      </c>
      <c r="E254" s="28">
        <f>F254</f>
        <v>13.9084</v>
      </c>
      <c r="F254" s="28">
        <f>ROUND(13.9084,4)</f>
        <v>13.9084</v>
      </c>
      <c r="G254" s="25"/>
      <c r="H254" s="26"/>
    </row>
    <row r="255" spans="1:8" ht="12.75" customHeight="1">
      <c r="A255" s="23">
        <v>42850</v>
      </c>
      <c r="B255" s="23"/>
      <c r="C255" s="28">
        <f>ROUND(13.6378,4)</f>
        <v>13.6378</v>
      </c>
      <c r="D255" s="28">
        <f>F255</f>
        <v>13.9189</v>
      </c>
      <c r="E255" s="28">
        <f>F255</f>
        <v>13.9189</v>
      </c>
      <c r="F255" s="28">
        <f>ROUND(13.9189,4)</f>
        <v>13.9189</v>
      </c>
      <c r="G255" s="25"/>
      <c r="H255" s="26"/>
    </row>
    <row r="256" spans="1:8" ht="12.75" customHeight="1">
      <c r="A256" s="23">
        <v>42881</v>
      </c>
      <c r="B256" s="23"/>
      <c r="C256" s="28">
        <f>ROUND(13.6378,4)</f>
        <v>13.6378</v>
      </c>
      <c r="D256" s="28">
        <f>F256</f>
        <v>14.0005</v>
      </c>
      <c r="E256" s="28">
        <f>F256</f>
        <v>14.0005</v>
      </c>
      <c r="F256" s="28">
        <f>ROUND(14.0005,4)</f>
        <v>14.0005</v>
      </c>
      <c r="G256" s="25"/>
      <c r="H256" s="26"/>
    </row>
    <row r="257" spans="1:8" ht="12.75" customHeight="1">
      <c r="A257" s="23">
        <v>42914</v>
      </c>
      <c r="B257" s="23"/>
      <c r="C257" s="28">
        <f>ROUND(13.6378,4)</f>
        <v>13.6378</v>
      </c>
      <c r="D257" s="28">
        <f>F257</f>
        <v>14.0873</v>
      </c>
      <c r="E257" s="28">
        <f>F257</f>
        <v>14.0873</v>
      </c>
      <c r="F257" s="28">
        <f>ROUND(14.0873,4)</f>
        <v>14.0873</v>
      </c>
      <c r="G257" s="25"/>
      <c r="H257" s="26"/>
    </row>
    <row r="258" spans="1:8" ht="12.75" customHeight="1">
      <c r="A258" s="23">
        <v>42928</v>
      </c>
      <c r="B258" s="23"/>
      <c r="C258" s="28">
        <f>ROUND(13.6378,4)</f>
        <v>13.6378</v>
      </c>
      <c r="D258" s="28">
        <f>F258</f>
        <v>14.124</v>
      </c>
      <c r="E258" s="28">
        <f>F258</f>
        <v>14.124</v>
      </c>
      <c r="F258" s="28">
        <f>ROUND(14.124,4)</f>
        <v>14.124</v>
      </c>
      <c r="G258" s="25"/>
      <c r="H258" s="26"/>
    </row>
    <row r="259" spans="1:8" ht="12.75" customHeight="1">
      <c r="A259" s="23">
        <v>42937</v>
      </c>
      <c r="B259" s="23"/>
      <c r="C259" s="28">
        <f>ROUND(13.6378,4)</f>
        <v>13.6378</v>
      </c>
      <c r="D259" s="28">
        <f>F259</f>
        <v>14.1476</v>
      </c>
      <c r="E259" s="28">
        <f>F259</f>
        <v>14.1476</v>
      </c>
      <c r="F259" s="28">
        <f>ROUND(14.1476,4)</f>
        <v>14.1476</v>
      </c>
      <c r="G259" s="25"/>
      <c r="H259" s="26"/>
    </row>
    <row r="260" spans="1:8" ht="12.75" customHeight="1">
      <c r="A260" s="23">
        <v>42943</v>
      </c>
      <c r="B260" s="23"/>
      <c r="C260" s="28">
        <f>ROUND(13.6378,4)</f>
        <v>13.6378</v>
      </c>
      <c r="D260" s="28">
        <f>F260</f>
        <v>14.1633</v>
      </c>
      <c r="E260" s="28">
        <f>F260</f>
        <v>14.1633</v>
      </c>
      <c r="F260" s="28">
        <f>ROUND(14.1633,4)</f>
        <v>14.1633</v>
      </c>
      <c r="G260" s="25"/>
      <c r="H260" s="26"/>
    </row>
    <row r="261" spans="1:8" ht="12.75" customHeight="1">
      <c r="A261" s="23">
        <v>42976</v>
      </c>
      <c r="B261" s="23"/>
      <c r="C261" s="28">
        <f>ROUND(13.6378,4)</f>
        <v>13.6378</v>
      </c>
      <c r="D261" s="28">
        <f>F261</f>
        <v>14.2497</v>
      </c>
      <c r="E261" s="28">
        <f>F261</f>
        <v>14.2497</v>
      </c>
      <c r="F261" s="28">
        <f>ROUND(14.2497,4)</f>
        <v>14.2497</v>
      </c>
      <c r="G261" s="25"/>
      <c r="H261" s="26"/>
    </row>
    <row r="262" spans="1:8" ht="12.75" customHeight="1">
      <c r="A262" s="23">
        <v>43005</v>
      </c>
      <c r="B262" s="23"/>
      <c r="C262" s="28">
        <f>ROUND(13.6378,4)</f>
        <v>13.6378</v>
      </c>
      <c r="D262" s="28">
        <f>F262</f>
        <v>14.3256</v>
      </c>
      <c r="E262" s="28">
        <f>F262</f>
        <v>14.3256</v>
      </c>
      <c r="F262" s="28">
        <f>ROUND(14.3256,4)</f>
        <v>14.3256</v>
      </c>
      <c r="G262" s="25"/>
      <c r="H262" s="26"/>
    </row>
    <row r="263" spans="1:8" ht="12.75" customHeight="1">
      <c r="A263" s="23">
        <v>43031</v>
      </c>
      <c r="B263" s="23"/>
      <c r="C263" s="28">
        <f>ROUND(13.6378,4)</f>
        <v>13.6378</v>
      </c>
      <c r="D263" s="28">
        <f>F263</f>
        <v>14.3929</v>
      </c>
      <c r="E263" s="28">
        <f>F263</f>
        <v>14.3929</v>
      </c>
      <c r="F263" s="28">
        <f>ROUND(14.3929,4)</f>
        <v>14.3929</v>
      </c>
      <c r="G263" s="25"/>
      <c r="H263" s="26"/>
    </row>
    <row r="264" spans="1:8" ht="12.75" customHeight="1">
      <c r="A264" s="23">
        <v>43035</v>
      </c>
      <c r="B264" s="23"/>
      <c r="C264" s="28">
        <f>ROUND(13.6378,4)</f>
        <v>13.6378</v>
      </c>
      <c r="D264" s="28">
        <f>F264</f>
        <v>14.4033</v>
      </c>
      <c r="E264" s="28">
        <f>F264</f>
        <v>14.4033</v>
      </c>
      <c r="F264" s="28">
        <f>ROUND(14.4033,4)</f>
        <v>14.4033</v>
      </c>
      <c r="G264" s="25"/>
      <c r="H264" s="26"/>
    </row>
    <row r="265" spans="1:8" ht="12.75" customHeight="1">
      <c r="A265" s="23">
        <v>43067</v>
      </c>
      <c r="B265" s="23"/>
      <c r="C265" s="28">
        <f>ROUND(13.6378,4)</f>
        <v>13.6378</v>
      </c>
      <c r="D265" s="28">
        <f>F265</f>
        <v>14.4857</v>
      </c>
      <c r="E265" s="28">
        <f>F265</f>
        <v>14.4857</v>
      </c>
      <c r="F265" s="28">
        <f>ROUND(14.4857,4)</f>
        <v>14.4857</v>
      </c>
      <c r="G265" s="25"/>
      <c r="H265" s="26"/>
    </row>
    <row r="266" spans="1:8" ht="12.75" customHeight="1">
      <c r="A266" s="23">
        <v>43091</v>
      </c>
      <c r="B266" s="23"/>
      <c r="C266" s="28">
        <f>ROUND(13.6378,4)</f>
        <v>13.6378</v>
      </c>
      <c r="D266" s="28">
        <f>F266</f>
        <v>14.5475</v>
      </c>
      <c r="E266" s="28">
        <f>F266</f>
        <v>14.5475</v>
      </c>
      <c r="F266" s="28">
        <f>ROUND(14.5475,4)</f>
        <v>14.5475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ROUND(1.0458,4)</f>
        <v>1.0458</v>
      </c>
      <c r="D268" s="28">
        <f>F268</f>
        <v>1.049</v>
      </c>
      <c r="E268" s="28">
        <f>F268</f>
        <v>1.049</v>
      </c>
      <c r="F268" s="28">
        <f>ROUND(1.049,4)</f>
        <v>1.049</v>
      </c>
      <c r="G268" s="25"/>
      <c r="H268" s="26"/>
    </row>
    <row r="269" spans="1:8" ht="12.75" customHeight="1">
      <c r="A269" s="23">
        <v>42905</v>
      </c>
      <c r="B269" s="23"/>
      <c r="C269" s="28">
        <f>ROUND(1.0458,4)</f>
        <v>1.0458</v>
      </c>
      <c r="D269" s="28">
        <f>F269</f>
        <v>1.0544</v>
      </c>
      <c r="E269" s="28">
        <f>F269</f>
        <v>1.0544</v>
      </c>
      <c r="F269" s="28">
        <f>ROUND(1.0544,4)</f>
        <v>1.0544</v>
      </c>
      <c r="G269" s="25"/>
      <c r="H269" s="26"/>
    </row>
    <row r="270" spans="1:8" ht="12.75" customHeight="1">
      <c r="A270" s="23">
        <v>42996</v>
      </c>
      <c r="B270" s="23"/>
      <c r="C270" s="28">
        <f>ROUND(1.0458,4)</f>
        <v>1.0458</v>
      </c>
      <c r="D270" s="28">
        <f>F270</f>
        <v>1.0597</v>
      </c>
      <c r="E270" s="28">
        <f>F270</f>
        <v>1.0597</v>
      </c>
      <c r="F270" s="28">
        <f>ROUND(1.0597,4)</f>
        <v>1.0597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ROUND(1.2287,4)</f>
        <v>1.2287</v>
      </c>
      <c r="D272" s="28">
        <f>F272</f>
        <v>1.2305</v>
      </c>
      <c r="E272" s="28">
        <f>F272</f>
        <v>1.2305</v>
      </c>
      <c r="F272" s="28">
        <f>ROUND(1.2305,4)</f>
        <v>1.2305</v>
      </c>
      <c r="G272" s="25"/>
      <c r="H272" s="26"/>
    </row>
    <row r="273" spans="1:8" ht="12.75" customHeight="1">
      <c r="A273" s="23">
        <v>42905</v>
      </c>
      <c r="B273" s="23"/>
      <c r="C273" s="28">
        <f>ROUND(1.2287,4)</f>
        <v>1.2287</v>
      </c>
      <c r="D273" s="28">
        <f>F273</f>
        <v>1.2336</v>
      </c>
      <c r="E273" s="28">
        <f>F273</f>
        <v>1.2336</v>
      </c>
      <c r="F273" s="28">
        <f>ROUND(1.2336,4)</f>
        <v>1.2336</v>
      </c>
      <c r="G273" s="25"/>
      <c r="H273" s="26"/>
    </row>
    <row r="274" spans="1:8" ht="12.75" customHeight="1">
      <c r="A274" s="23">
        <v>42996</v>
      </c>
      <c r="B274" s="23"/>
      <c r="C274" s="28">
        <f>ROUND(1.2287,4)</f>
        <v>1.2287</v>
      </c>
      <c r="D274" s="28">
        <f>F274</f>
        <v>1.2366</v>
      </c>
      <c r="E274" s="28">
        <f>F274</f>
        <v>1.2366</v>
      </c>
      <c r="F274" s="28">
        <f>ROUND(1.2366,4)</f>
        <v>1.2366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ROUND(9.91331682,4)</f>
        <v>9.9133</v>
      </c>
      <c r="D276" s="28">
        <f>F276</f>
        <v>10.0209</v>
      </c>
      <c r="E276" s="28">
        <f>F276</f>
        <v>10.0209</v>
      </c>
      <c r="F276" s="28">
        <f>ROUND(10.0209,4)</f>
        <v>10.0209</v>
      </c>
      <c r="G276" s="25"/>
      <c r="H276" s="26"/>
    </row>
    <row r="277" spans="1:8" ht="12.75" customHeight="1">
      <c r="A277" s="23">
        <v>42905</v>
      </c>
      <c r="B277" s="23"/>
      <c r="C277" s="28">
        <f>ROUND(9.91331682,4)</f>
        <v>9.9133</v>
      </c>
      <c r="D277" s="28">
        <f>F277</f>
        <v>10.1839</v>
      </c>
      <c r="E277" s="28">
        <f>F277</f>
        <v>10.1839</v>
      </c>
      <c r="F277" s="28">
        <f>ROUND(10.1839,4)</f>
        <v>10.1839</v>
      </c>
      <c r="G277" s="25"/>
      <c r="H277" s="26"/>
    </row>
    <row r="278" spans="1:8" ht="12.75" customHeight="1">
      <c r="A278" s="23">
        <v>42996</v>
      </c>
      <c r="B278" s="23"/>
      <c r="C278" s="28">
        <f>ROUND(9.91331682,4)</f>
        <v>9.9133</v>
      </c>
      <c r="D278" s="28">
        <f>F278</f>
        <v>10.3375</v>
      </c>
      <c r="E278" s="28">
        <f>F278</f>
        <v>10.3375</v>
      </c>
      <c r="F278" s="28">
        <f>ROUND(10.3375,4)</f>
        <v>10.3375</v>
      </c>
      <c r="G278" s="25"/>
      <c r="H278" s="26"/>
    </row>
    <row r="279" spans="1:8" ht="12.75" customHeight="1">
      <c r="A279" s="23">
        <v>43087</v>
      </c>
      <c r="B279" s="23"/>
      <c r="C279" s="28">
        <f>ROUND(9.91331682,4)</f>
        <v>9.9133</v>
      </c>
      <c r="D279" s="28">
        <f>F279</f>
        <v>10.4899</v>
      </c>
      <c r="E279" s="28">
        <f>F279</f>
        <v>10.4899</v>
      </c>
      <c r="F279" s="28">
        <f>ROUND(10.4899,4)</f>
        <v>10.4899</v>
      </c>
      <c r="G279" s="25"/>
      <c r="H279" s="26"/>
    </row>
    <row r="280" spans="1:8" ht="12.75" customHeight="1">
      <c r="A280" s="23">
        <v>43178</v>
      </c>
      <c r="B280" s="23"/>
      <c r="C280" s="28">
        <f>ROUND(9.91331682,4)</f>
        <v>9.9133</v>
      </c>
      <c r="D280" s="28">
        <f>F280</f>
        <v>10.6462</v>
      </c>
      <c r="E280" s="28">
        <f>F280</f>
        <v>10.6462</v>
      </c>
      <c r="F280" s="28">
        <f>ROUND(10.6462,4)</f>
        <v>10.6462</v>
      </c>
      <c r="G280" s="25"/>
      <c r="H280" s="26"/>
    </row>
    <row r="281" spans="1:8" ht="12.75" customHeight="1">
      <c r="A281" s="23">
        <v>43269</v>
      </c>
      <c r="B281" s="23"/>
      <c r="C281" s="28">
        <f>ROUND(9.91331682,4)</f>
        <v>9.9133</v>
      </c>
      <c r="D281" s="28">
        <f>F281</f>
        <v>10.8032</v>
      </c>
      <c r="E281" s="28">
        <f>F281</f>
        <v>10.8032</v>
      </c>
      <c r="F281" s="28">
        <f>ROUND(10.8032,4)</f>
        <v>10.8032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42807</v>
      </c>
      <c r="B283" s="23"/>
      <c r="C283" s="28">
        <f>ROUND(3.71288557349378,4)</f>
        <v>3.7129</v>
      </c>
      <c r="D283" s="28">
        <f>F283</f>
        <v>4.1543</v>
      </c>
      <c r="E283" s="28">
        <f>F283</f>
        <v>4.1543</v>
      </c>
      <c r="F283" s="28">
        <f>ROUND(4.1543,4)</f>
        <v>4.1543</v>
      </c>
      <c r="G283" s="25"/>
      <c r="H283" s="26"/>
    </row>
    <row r="284" spans="1:8" ht="12.75" customHeight="1">
      <c r="A284" s="23">
        <v>42905</v>
      </c>
      <c r="B284" s="23"/>
      <c r="C284" s="28">
        <f>ROUND(3.71288557349378,4)</f>
        <v>3.7129</v>
      </c>
      <c r="D284" s="28">
        <f>F284</f>
        <v>4.2177</v>
      </c>
      <c r="E284" s="28">
        <f>F284</f>
        <v>4.2177</v>
      </c>
      <c r="F284" s="28">
        <f>ROUND(4.2177,4)</f>
        <v>4.2177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ROUND(1.27854375,4)</f>
        <v>1.2785</v>
      </c>
      <c r="D286" s="28">
        <f>F286</f>
        <v>1.2926</v>
      </c>
      <c r="E286" s="28">
        <f>F286</f>
        <v>1.2926</v>
      </c>
      <c r="F286" s="28">
        <f>ROUND(1.2926,4)</f>
        <v>1.2926</v>
      </c>
      <c r="G286" s="25"/>
      <c r="H286" s="26"/>
    </row>
    <row r="287" spans="1:8" ht="12.75" customHeight="1">
      <c r="A287" s="23">
        <v>42905</v>
      </c>
      <c r="B287" s="23"/>
      <c r="C287" s="28">
        <f>ROUND(1.27854375,4)</f>
        <v>1.2785</v>
      </c>
      <c r="D287" s="28">
        <f>F287</f>
        <v>1.3144</v>
      </c>
      <c r="E287" s="28">
        <f>F287</f>
        <v>1.3144</v>
      </c>
      <c r="F287" s="28">
        <f>ROUND(1.3144,4)</f>
        <v>1.3144</v>
      </c>
      <c r="G287" s="25"/>
      <c r="H287" s="26"/>
    </row>
    <row r="288" spans="1:8" ht="12.75" customHeight="1">
      <c r="A288" s="23">
        <v>42996</v>
      </c>
      <c r="B288" s="23"/>
      <c r="C288" s="28">
        <f>ROUND(1.27854375,4)</f>
        <v>1.2785</v>
      </c>
      <c r="D288" s="28">
        <f>F288</f>
        <v>1.3207</v>
      </c>
      <c r="E288" s="28">
        <f>F288</f>
        <v>1.3207</v>
      </c>
      <c r="F288" s="28">
        <f>ROUND(1.3207,4)</f>
        <v>1.3207</v>
      </c>
      <c r="G288" s="25"/>
      <c r="H288" s="26"/>
    </row>
    <row r="289" spans="1:8" ht="12.75" customHeight="1">
      <c r="A289" s="23" t="s">
        <v>69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ROUND(10.2247713300345,4)</f>
        <v>10.2248</v>
      </c>
      <c r="D290" s="28">
        <f>F290</f>
        <v>10.3597</v>
      </c>
      <c r="E290" s="28">
        <f>F290</f>
        <v>10.3597</v>
      </c>
      <c r="F290" s="28">
        <f>ROUND(10.3597,4)</f>
        <v>10.3597</v>
      </c>
      <c r="G290" s="25"/>
      <c r="H290" s="26"/>
    </row>
    <row r="291" spans="1:8" ht="12.75" customHeight="1">
      <c r="A291" s="23">
        <v>42905</v>
      </c>
      <c r="B291" s="23"/>
      <c r="C291" s="28">
        <f>ROUND(10.2247713300345,4)</f>
        <v>10.2248</v>
      </c>
      <c r="D291" s="28">
        <f>F291</f>
        <v>10.5635</v>
      </c>
      <c r="E291" s="28">
        <f>F291</f>
        <v>10.5635</v>
      </c>
      <c r="F291" s="28">
        <f>ROUND(10.5635,4)</f>
        <v>10.5635</v>
      </c>
      <c r="G291" s="25"/>
      <c r="H291" s="26"/>
    </row>
    <row r="292" spans="1:8" ht="12.75" customHeight="1">
      <c r="A292" s="23">
        <v>42996</v>
      </c>
      <c r="B292" s="23"/>
      <c r="C292" s="28">
        <f>ROUND(10.2247713300345,4)</f>
        <v>10.2248</v>
      </c>
      <c r="D292" s="28">
        <f>F292</f>
        <v>10.7559</v>
      </c>
      <c r="E292" s="28">
        <f>F292</f>
        <v>10.7559</v>
      </c>
      <c r="F292" s="28">
        <f>ROUND(10.7559,4)</f>
        <v>10.7559</v>
      </c>
      <c r="G292" s="25"/>
      <c r="H292" s="26"/>
    </row>
    <row r="293" spans="1:8" ht="12.75" customHeight="1">
      <c r="A293" s="23" t="s">
        <v>70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ROUND(1.97935047596935,4)</f>
        <v>1.9794</v>
      </c>
      <c r="D294" s="28">
        <f>F294</f>
        <v>1.9688</v>
      </c>
      <c r="E294" s="28">
        <f>F294</f>
        <v>1.9688</v>
      </c>
      <c r="F294" s="28">
        <f>ROUND(1.9688,4)</f>
        <v>1.9688</v>
      </c>
      <c r="G294" s="25"/>
      <c r="H294" s="26"/>
    </row>
    <row r="295" spans="1:8" ht="12.75" customHeight="1">
      <c r="A295" s="23">
        <v>42905</v>
      </c>
      <c r="B295" s="23"/>
      <c r="C295" s="28">
        <f>ROUND(1.97935047596935,4)</f>
        <v>1.9794</v>
      </c>
      <c r="D295" s="28">
        <f>F295</f>
        <v>1.9813</v>
      </c>
      <c r="E295" s="28">
        <f>F295</f>
        <v>1.9813</v>
      </c>
      <c r="F295" s="28">
        <f>ROUND(1.9813,4)</f>
        <v>1.9813</v>
      </c>
      <c r="G295" s="25"/>
      <c r="H295" s="26"/>
    </row>
    <row r="296" spans="1:8" ht="12.75" customHeight="1">
      <c r="A296" s="23">
        <v>42996</v>
      </c>
      <c r="B296" s="23"/>
      <c r="C296" s="28">
        <f>ROUND(1.97935047596935,4)</f>
        <v>1.9794</v>
      </c>
      <c r="D296" s="28">
        <f>F296</f>
        <v>1.996</v>
      </c>
      <c r="E296" s="28">
        <f>F296</f>
        <v>1.996</v>
      </c>
      <c r="F296" s="28">
        <f>ROUND(1.996,4)</f>
        <v>1.996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ROUND(1.91860105230579,4)</f>
        <v>1.9186</v>
      </c>
      <c r="D298" s="28">
        <f>F298</f>
        <v>1.9529</v>
      </c>
      <c r="E298" s="28">
        <f>F298</f>
        <v>1.9529</v>
      </c>
      <c r="F298" s="28">
        <f>ROUND(1.9529,4)</f>
        <v>1.9529</v>
      </c>
      <c r="G298" s="25"/>
      <c r="H298" s="26"/>
    </row>
    <row r="299" spans="1:8" ht="12.75" customHeight="1">
      <c r="A299" s="23">
        <v>42905</v>
      </c>
      <c r="B299" s="23"/>
      <c r="C299" s="28">
        <f>ROUND(1.91860105230579,4)</f>
        <v>1.9186</v>
      </c>
      <c r="D299" s="28">
        <f>F299</f>
        <v>2.0001</v>
      </c>
      <c r="E299" s="28">
        <f>F299</f>
        <v>2.0001</v>
      </c>
      <c r="F299" s="28">
        <f>ROUND(2.0001,4)</f>
        <v>2.0001</v>
      </c>
      <c r="G299" s="25"/>
      <c r="H299" s="26"/>
    </row>
    <row r="300" spans="1:8" ht="12.75" customHeight="1">
      <c r="A300" s="23">
        <v>42996</v>
      </c>
      <c r="B300" s="23"/>
      <c r="C300" s="28">
        <f>ROUND(1.91860105230579,4)</f>
        <v>1.9186</v>
      </c>
      <c r="D300" s="28">
        <f>F300</f>
        <v>2.0453</v>
      </c>
      <c r="E300" s="28">
        <f>F300</f>
        <v>2.0453</v>
      </c>
      <c r="F300" s="28">
        <f>ROUND(2.0453,4)</f>
        <v>2.0453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42807</v>
      </c>
      <c r="B302" s="23"/>
      <c r="C302" s="28">
        <f>ROUND(14.26241124,4)</f>
        <v>14.2624</v>
      </c>
      <c r="D302" s="28">
        <f>F302</f>
        <v>14.4841</v>
      </c>
      <c r="E302" s="28">
        <f>F302</f>
        <v>14.4841</v>
      </c>
      <c r="F302" s="28">
        <f>ROUND(14.4841,4)</f>
        <v>14.4841</v>
      </c>
      <c r="G302" s="25"/>
      <c r="H302" s="26"/>
    </row>
    <row r="303" spans="1:8" ht="12.75" customHeight="1">
      <c r="A303" s="23">
        <v>42905</v>
      </c>
      <c r="B303" s="23"/>
      <c r="C303" s="28">
        <f>ROUND(14.26241124,4)</f>
        <v>14.2624</v>
      </c>
      <c r="D303" s="28">
        <f>F303</f>
        <v>14.8284</v>
      </c>
      <c r="E303" s="28">
        <f>F303</f>
        <v>14.8284</v>
      </c>
      <c r="F303" s="28">
        <f>ROUND(14.8284,4)</f>
        <v>14.8284</v>
      </c>
      <c r="G303" s="25"/>
      <c r="H303" s="26"/>
    </row>
    <row r="304" spans="1:8" ht="12.75" customHeight="1">
      <c r="A304" s="23">
        <v>42996</v>
      </c>
      <c r="B304" s="23"/>
      <c r="C304" s="28">
        <f>ROUND(14.26241124,4)</f>
        <v>14.2624</v>
      </c>
      <c r="D304" s="28">
        <f>F304</f>
        <v>15.1556</v>
      </c>
      <c r="E304" s="28">
        <f>F304</f>
        <v>15.1556</v>
      </c>
      <c r="F304" s="28">
        <f>ROUND(15.1556,4)</f>
        <v>15.1556</v>
      </c>
      <c r="G304" s="25"/>
      <c r="H304" s="26"/>
    </row>
    <row r="305" spans="1:8" ht="12.75" customHeight="1">
      <c r="A305" s="23">
        <v>43087</v>
      </c>
      <c r="B305" s="23"/>
      <c r="C305" s="28">
        <f>ROUND(14.26241124,4)</f>
        <v>14.2624</v>
      </c>
      <c r="D305" s="28">
        <f>F305</f>
        <v>15.4881</v>
      </c>
      <c r="E305" s="28">
        <f>F305</f>
        <v>15.4881</v>
      </c>
      <c r="F305" s="28">
        <f>ROUND(15.4881,4)</f>
        <v>15.4881</v>
      </c>
      <c r="G305" s="25"/>
      <c r="H305" s="26"/>
    </row>
    <row r="306" spans="1:8" ht="12.75" customHeight="1">
      <c r="A306" s="23">
        <v>43178</v>
      </c>
      <c r="B306" s="23"/>
      <c r="C306" s="28">
        <f>ROUND(14.26241124,4)</f>
        <v>14.2624</v>
      </c>
      <c r="D306" s="28">
        <f>F306</f>
        <v>15.8023</v>
      </c>
      <c r="E306" s="28">
        <f>F306</f>
        <v>15.8023</v>
      </c>
      <c r="F306" s="28">
        <f>ROUND(15.8023,4)</f>
        <v>15.8023</v>
      </c>
      <c r="G306" s="25"/>
      <c r="H306" s="26"/>
    </row>
    <row r="307" spans="1:8" ht="12.75" customHeight="1">
      <c r="A307" s="23">
        <v>43269</v>
      </c>
      <c r="B307" s="23"/>
      <c r="C307" s="28">
        <f>ROUND(14.26241124,4)</f>
        <v>14.2624</v>
      </c>
      <c r="D307" s="28">
        <f>F307</f>
        <v>16.1813</v>
      </c>
      <c r="E307" s="28">
        <f>F307</f>
        <v>16.1813</v>
      </c>
      <c r="F307" s="28">
        <f>ROUND(16.1813,4)</f>
        <v>16.1813</v>
      </c>
      <c r="G307" s="25"/>
      <c r="H307" s="26"/>
    </row>
    <row r="308" spans="1:8" ht="12.75" customHeight="1">
      <c r="A308" s="23" t="s">
        <v>73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ROUND(13.3025751072961,4)</f>
        <v>13.3026</v>
      </c>
      <c r="D309" s="28">
        <f>F309</f>
        <v>13.519</v>
      </c>
      <c r="E309" s="28">
        <f>F309</f>
        <v>13.519</v>
      </c>
      <c r="F309" s="28">
        <f>ROUND(13.519,4)</f>
        <v>13.519</v>
      </c>
      <c r="G309" s="25"/>
      <c r="H309" s="26"/>
    </row>
    <row r="310" spans="1:8" ht="12.75" customHeight="1">
      <c r="A310" s="23">
        <v>42905</v>
      </c>
      <c r="B310" s="23"/>
      <c r="C310" s="28">
        <f>ROUND(13.3025751072961,4)</f>
        <v>13.3026</v>
      </c>
      <c r="D310" s="28">
        <f>F310</f>
        <v>13.8574</v>
      </c>
      <c r="E310" s="28">
        <f>F310</f>
        <v>13.8574</v>
      </c>
      <c r="F310" s="28">
        <f>ROUND(13.8574,4)</f>
        <v>13.8574</v>
      </c>
      <c r="G310" s="25"/>
      <c r="H310" s="26"/>
    </row>
    <row r="311" spans="1:8" ht="12.75" customHeight="1">
      <c r="A311" s="23">
        <v>42996</v>
      </c>
      <c r="B311" s="23"/>
      <c r="C311" s="28">
        <f>ROUND(13.3025751072961,4)</f>
        <v>13.3026</v>
      </c>
      <c r="D311" s="28">
        <f>F311</f>
        <v>14.1802</v>
      </c>
      <c r="E311" s="28">
        <f>F311</f>
        <v>14.1802</v>
      </c>
      <c r="F311" s="28">
        <f>ROUND(14.1802,4)</f>
        <v>14.1802</v>
      </c>
      <c r="G311" s="25"/>
      <c r="H311" s="26"/>
    </row>
    <row r="312" spans="1:8" ht="12.75" customHeight="1">
      <c r="A312" s="23">
        <v>43087</v>
      </c>
      <c r="B312" s="23"/>
      <c r="C312" s="28">
        <f>ROUND(13.3025751072961,4)</f>
        <v>13.3026</v>
      </c>
      <c r="D312" s="28">
        <f>F312</f>
        <v>14.5068</v>
      </c>
      <c r="E312" s="28">
        <f>F312</f>
        <v>14.5068</v>
      </c>
      <c r="F312" s="28">
        <f>ROUND(14.5068,4)</f>
        <v>14.5068</v>
      </c>
      <c r="G312" s="25"/>
      <c r="H312" s="26"/>
    </row>
    <row r="313" spans="1:8" ht="12.75" customHeight="1">
      <c r="A313" s="23" t="s">
        <v>74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ROUND(16.75676486,4)</f>
        <v>16.7568</v>
      </c>
      <c r="D314" s="28">
        <f>F314</f>
        <v>16.9907</v>
      </c>
      <c r="E314" s="28">
        <f>F314</f>
        <v>16.9907</v>
      </c>
      <c r="F314" s="28">
        <f>ROUND(16.9907,4)</f>
        <v>16.9907</v>
      </c>
      <c r="G314" s="25"/>
      <c r="H314" s="26"/>
    </row>
    <row r="315" spans="1:8" ht="12.75" customHeight="1">
      <c r="A315" s="23">
        <v>42905</v>
      </c>
      <c r="B315" s="23"/>
      <c r="C315" s="28">
        <f>ROUND(16.75676486,4)</f>
        <v>16.7568</v>
      </c>
      <c r="D315" s="28">
        <f>F315</f>
        <v>17.3488</v>
      </c>
      <c r="E315" s="28">
        <f>F315</f>
        <v>17.3488</v>
      </c>
      <c r="F315" s="28">
        <f>ROUND(17.3488,4)</f>
        <v>17.3488</v>
      </c>
      <c r="G315" s="25"/>
      <c r="H315" s="26"/>
    </row>
    <row r="316" spans="1:8" ht="12.75" customHeight="1">
      <c r="A316" s="23">
        <v>42996</v>
      </c>
      <c r="B316" s="23"/>
      <c r="C316" s="28">
        <f>ROUND(16.75676486,4)</f>
        <v>16.7568</v>
      </c>
      <c r="D316" s="28">
        <f>F316</f>
        <v>17.6853</v>
      </c>
      <c r="E316" s="28">
        <f>F316</f>
        <v>17.6853</v>
      </c>
      <c r="F316" s="28">
        <f>ROUND(17.6853,4)</f>
        <v>17.6853</v>
      </c>
      <c r="G316" s="25"/>
      <c r="H316" s="26"/>
    </row>
    <row r="317" spans="1:8" ht="12.75" customHeight="1">
      <c r="A317" s="23">
        <v>43087</v>
      </c>
      <c r="B317" s="23"/>
      <c r="C317" s="28">
        <f>ROUND(16.75676486,4)</f>
        <v>16.7568</v>
      </c>
      <c r="D317" s="28">
        <f>F317</f>
        <v>18.0252</v>
      </c>
      <c r="E317" s="28">
        <f>F317</f>
        <v>18.0252</v>
      </c>
      <c r="F317" s="28">
        <f>ROUND(18.0252,4)</f>
        <v>18.0252</v>
      </c>
      <c r="G317" s="25"/>
      <c r="H317" s="26"/>
    </row>
    <row r="318" spans="1:8" ht="12.75" customHeight="1">
      <c r="A318" s="23">
        <v>43178</v>
      </c>
      <c r="B318" s="23"/>
      <c r="C318" s="28">
        <f>ROUND(16.75676486,4)</f>
        <v>16.7568</v>
      </c>
      <c r="D318" s="28">
        <f>F318</f>
        <v>18.3828</v>
      </c>
      <c r="E318" s="28">
        <f>F318</f>
        <v>18.3828</v>
      </c>
      <c r="F318" s="28">
        <f>ROUND(18.3828,4)</f>
        <v>18.3828</v>
      </c>
      <c r="G318" s="25"/>
      <c r="H318" s="26"/>
    </row>
    <row r="319" spans="1:8" ht="12.75" customHeight="1">
      <c r="A319" s="23">
        <v>43269</v>
      </c>
      <c r="B319" s="23"/>
      <c r="C319" s="28">
        <f>ROUND(16.75676486,4)</f>
        <v>16.7568</v>
      </c>
      <c r="D319" s="28">
        <f>F319</f>
        <v>18.4392</v>
      </c>
      <c r="E319" s="28">
        <f>F319</f>
        <v>18.4392</v>
      </c>
      <c r="F319" s="28">
        <f>ROUND(18.4392,4)</f>
        <v>18.4392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42807</v>
      </c>
      <c r="B321" s="23"/>
      <c r="C321" s="28">
        <f>ROUND(1.75855888383129,4)</f>
        <v>1.7586</v>
      </c>
      <c r="D321" s="28">
        <f>F321</f>
        <v>1.7812</v>
      </c>
      <c r="E321" s="28">
        <f>F321</f>
        <v>1.7812</v>
      </c>
      <c r="F321" s="28">
        <f>ROUND(1.7812,4)</f>
        <v>1.7812</v>
      </c>
      <c r="G321" s="25"/>
      <c r="H321" s="26"/>
    </row>
    <row r="322" spans="1:8" ht="12.75" customHeight="1">
      <c r="A322" s="23">
        <v>42905</v>
      </c>
      <c r="B322" s="23"/>
      <c r="C322" s="28">
        <f>ROUND(1.75855888383129,4)</f>
        <v>1.7586</v>
      </c>
      <c r="D322" s="28">
        <f>F322</f>
        <v>1.8142</v>
      </c>
      <c r="E322" s="28">
        <f>F322</f>
        <v>1.8142</v>
      </c>
      <c r="F322" s="28">
        <f>ROUND(1.8142,4)</f>
        <v>1.8142</v>
      </c>
      <c r="G322" s="25"/>
      <c r="H322" s="26"/>
    </row>
    <row r="323" spans="1:8" ht="12.75" customHeight="1">
      <c r="A323" s="23">
        <v>42996</v>
      </c>
      <c r="B323" s="23"/>
      <c r="C323" s="28">
        <f>ROUND(1.75855888383129,4)</f>
        <v>1.7586</v>
      </c>
      <c r="D323" s="28">
        <f>F323</f>
        <v>1.8441</v>
      </c>
      <c r="E323" s="28">
        <f>F323</f>
        <v>1.8441</v>
      </c>
      <c r="F323" s="28">
        <f>ROUND(1.8441,4)</f>
        <v>1.8441</v>
      </c>
      <c r="G323" s="25"/>
      <c r="H323" s="26"/>
    </row>
    <row r="324" spans="1:8" ht="12.75" customHeight="1">
      <c r="A324" s="23" t="s">
        <v>76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42807</v>
      </c>
      <c r="B325" s="23"/>
      <c r="C325" s="30">
        <f>ROUND(0.116356035236653,6)</f>
        <v>0.116356</v>
      </c>
      <c r="D325" s="30">
        <f>F325</f>
        <v>0.118134</v>
      </c>
      <c r="E325" s="30">
        <f>F325</f>
        <v>0.118134</v>
      </c>
      <c r="F325" s="30">
        <f>ROUND(0.118134,6)</f>
        <v>0.118134</v>
      </c>
      <c r="G325" s="25"/>
      <c r="H325" s="26"/>
    </row>
    <row r="326" spans="1:8" ht="12.75" customHeight="1">
      <c r="A326" s="23">
        <v>42905</v>
      </c>
      <c r="B326" s="23"/>
      <c r="C326" s="30">
        <f>ROUND(0.116356035236653,6)</f>
        <v>0.116356</v>
      </c>
      <c r="D326" s="30">
        <f>F326</f>
        <v>0.120922</v>
      </c>
      <c r="E326" s="30">
        <f>F326</f>
        <v>0.120922</v>
      </c>
      <c r="F326" s="30">
        <f>ROUND(0.120922,6)</f>
        <v>0.120922</v>
      </c>
      <c r="G326" s="25"/>
      <c r="H326" s="26"/>
    </row>
    <row r="327" spans="1:8" ht="12.75" customHeight="1">
      <c r="A327" s="23">
        <v>42996</v>
      </c>
      <c r="B327" s="23"/>
      <c r="C327" s="30">
        <f>ROUND(0.116356035236653,6)</f>
        <v>0.116356</v>
      </c>
      <c r="D327" s="30">
        <f>F327</f>
        <v>0.123588</v>
      </c>
      <c r="E327" s="30">
        <f>F327</f>
        <v>0.123588</v>
      </c>
      <c r="F327" s="30">
        <f>ROUND(0.123588,6)</f>
        <v>0.123588</v>
      </c>
      <c r="G327" s="25"/>
      <c r="H327" s="26"/>
    </row>
    <row r="328" spans="1:8" ht="12.75" customHeight="1">
      <c r="A328" s="23">
        <v>43087</v>
      </c>
      <c r="B328" s="23"/>
      <c r="C328" s="30">
        <f>ROUND(0.116356035236653,6)</f>
        <v>0.116356</v>
      </c>
      <c r="D328" s="30">
        <f>F328</f>
        <v>0.126293</v>
      </c>
      <c r="E328" s="30">
        <f>F328</f>
        <v>0.126293</v>
      </c>
      <c r="F328" s="30">
        <f>ROUND(0.126293,6)</f>
        <v>0.126293</v>
      </c>
      <c r="G328" s="25"/>
      <c r="H328" s="26"/>
    </row>
    <row r="329" spans="1:8" ht="12.75" customHeight="1">
      <c r="A329" s="23" t="s">
        <v>77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42807</v>
      </c>
      <c r="B330" s="23"/>
      <c r="C330" s="28">
        <f>ROUND(0.132170612880185,4)</f>
        <v>0.1322</v>
      </c>
      <c r="D330" s="28">
        <f>F330</f>
        <v>0.1323</v>
      </c>
      <c r="E330" s="28">
        <f>F330</f>
        <v>0.1323</v>
      </c>
      <c r="F330" s="28">
        <f>ROUND(0.1323,4)</f>
        <v>0.1323</v>
      </c>
      <c r="G330" s="25"/>
      <c r="H330" s="26"/>
    </row>
    <row r="331" spans="1:8" ht="12.75" customHeight="1">
      <c r="A331" s="23">
        <v>42905</v>
      </c>
      <c r="B331" s="23"/>
      <c r="C331" s="28">
        <f>ROUND(0.132170612880185,4)</f>
        <v>0.1322</v>
      </c>
      <c r="D331" s="28">
        <f>F331</f>
        <v>0.1323</v>
      </c>
      <c r="E331" s="28">
        <f>F331</f>
        <v>0.1323</v>
      </c>
      <c r="F331" s="28">
        <f>ROUND(0.1323,4)</f>
        <v>0.1323</v>
      </c>
      <c r="G331" s="25"/>
      <c r="H331" s="26"/>
    </row>
    <row r="332" spans="1:8" ht="12.75" customHeight="1">
      <c r="A332" s="23">
        <v>42996</v>
      </c>
      <c r="B332" s="23"/>
      <c r="C332" s="28">
        <f>ROUND(0.132170612880185,4)</f>
        <v>0.1322</v>
      </c>
      <c r="D332" s="28">
        <f>F332</f>
        <v>0.1325</v>
      </c>
      <c r="E332" s="28">
        <f>F332</f>
        <v>0.1325</v>
      </c>
      <c r="F332" s="28">
        <f>ROUND(0.1325,4)</f>
        <v>0.1325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42807</v>
      </c>
      <c r="B334" s="23"/>
      <c r="C334" s="28">
        <f>ROUND(0.0892261001517451,4)</f>
        <v>0.0892</v>
      </c>
      <c r="D334" s="28">
        <f>F334</f>
        <v>0.0404</v>
      </c>
      <c r="E334" s="28">
        <f>F334</f>
        <v>0.0404</v>
      </c>
      <c r="F334" s="28">
        <f>ROUND(0.0404,4)</f>
        <v>0.0404</v>
      </c>
      <c r="G334" s="25"/>
      <c r="H334" s="26"/>
    </row>
    <row r="335" spans="1:8" ht="12.75" customHeight="1">
      <c r="A335" s="23">
        <v>42905</v>
      </c>
      <c r="B335" s="23"/>
      <c r="C335" s="28">
        <f>ROUND(0.0892261001517451,4)</f>
        <v>0.0892</v>
      </c>
      <c r="D335" s="28">
        <f>F335</f>
        <v>0.0391</v>
      </c>
      <c r="E335" s="28">
        <f>F335</f>
        <v>0.0391</v>
      </c>
      <c r="F335" s="28">
        <f>ROUND(0.0391,4)</f>
        <v>0.0391</v>
      </c>
      <c r="G335" s="25"/>
      <c r="H335" s="26"/>
    </row>
    <row r="336" spans="1:8" ht="12.75" customHeight="1">
      <c r="A336" s="23">
        <v>42996</v>
      </c>
      <c r="B336" s="23"/>
      <c r="C336" s="28">
        <f>ROUND(0.0892261001517451,4)</f>
        <v>0.0892</v>
      </c>
      <c r="D336" s="28">
        <f>F336</f>
        <v>0.0383</v>
      </c>
      <c r="E336" s="28">
        <f>F336</f>
        <v>0.0383</v>
      </c>
      <c r="F336" s="28">
        <f>ROUND(0.0383,4)</f>
        <v>0.0383</v>
      </c>
      <c r="G336" s="25"/>
      <c r="H336" s="26"/>
    </row>
    <row r="337" spans="1:8" ht="12.75" customHeight="1">
      <c r="A337" s="23" t="s">
        <v>79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42807</v>
      </c>
      <c r="B338" s="23"/>
      <c r="C338" s="28">
        <f>ROUND(9.48099856,4)</f>
        <v>9.481</v>
      </c>
      <c r="D338" s="28">
        <f>F338</f>
        <v>9.5791</v>
      </c>
      <c r="E338" s="28">
        <f>F338</f>
        <v>9.5791</v>
      </c>
      <c r="F338" s="28">
        <f>ROUND(9.5791,4)</f>
        <v>9.5791</v>
      </c>
      <c r="G338" s="25"/>
      <c r="H338" s="26"/>
    </row>
    <row r="339" spans="1:8" ht="12.75" customHeight="1">
      <c r="A339" s="23">
        <v>42905</v>
      </c>
      <c r="B339" s="23"/>
      <c r="C339" s="28">
        <f>ROUND(9.48099856,4)</f>
        <v>9.481</v>
      </c>
      <c r="D339" s="28">
        <f>F339</f>
        <v>9.7279</v>
      </c>
      <c r="E339" s="28">
        <f>F339</f>
        <v>9.7279</v>
      </c>
      <c r="F339" s="28">
        <f>ROUND(9.7279,4)</f>
        <v>9.7279</v>
      </c>
      <c r="G339" s="25"/>
      <c r="H339" s="26"/>
    </row>
    <row r="340" spans="1:8" ht="12.75" customHeight="1">
      <c r="A340" s="23">
        <v>42996</v>
      </c>
      <c r="B340" s="23"/>
      <c r="C340" s="28">
        <f>ROUND(9.48099856,4)</f>
        <v>9.481</v>
      </c>
      <c r="D340" s="28">
        <f>F340</f>
        <v>9.8679</v>
      </c>
      <c r="E340" s="28">
        <f>F340</f>
        <v>9.8679</v>
      </c>
      <c r="F340" s="28">
        <f>ROUND(9.8679,4)</f>
        <v>9.8679</v>
      </c>
      <c r="G340" s="25"/>
      <c r="H340" s="26"/>
    </row>
    <row r="341" spans="1:8" ht="12.75" customHeight="1">
      <c r="A341" s="23" t="s">
        <v>80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ROUND(9.47398402222994,4)</f>
        <v>9.474</v>
      </c>
      <c r="D342" s="28">
        <f>F342</f>
        <v>9.5909</v>
      </c>
      <c r="E342" s="28">
        <f>F342</f>
        <v>9.5909</v>
      </c>
      <c r="F342" s="28">
        <f>ROUND(9.5909,4)</f>
        <v>9.5909</v>
      </c>
      <c r="G342" s="25"/>
      <c r="H342" s="26"/>
    </row>
    <row r="343" spans="1:8" ht="12.75" customHeight="1">
      <c r="A343" s="23">
        <v>42905</v>
      </c>
      <c r="B343" s="23"/>
      <c r="C343" s="28">
        <f>ROUND(9.47398402222994,4)</f>
        <v>9.474</v>
      </c>
      <c r="D343" s="28">
        <f>F343</f>
        <v>9.7672</v>
      </c>
      <c r="E343" s="28">
        <f>F343</f>
        <v>9.7672</v>
      </c>
      <c r="F343" s="28">
        <f>ROUND(9.7672,4)</f>
        <v>9.7672</v>
      </c>
      <c r="G343" s="25"/>
      <c r="H343" s="26"/>
    </row>
    <row r="344" spans="1:8" ht="12.75" customHeight="1">
      <c r="A344" s="23">
        <v>42996</v>
      </c>
      <c r="B344" s="23"/>
      <c r="C344" s="28">
        <f>ROUND(9.47398402222994,4)</f>
        <v>9.474</v>
      </c>
      <c r="D344" s="28">
        <f>F344</f>
        <v>9.9316</v>
      </c>
      <c r="E344" s="28">
        <f>F344</f>
        <v>9.9316</v>
      </c>
      <c r="F344" s="28">
        <f>ROUND(9.9316,4)</f>
        <v>9.9316</v>
      </c>
      <c r="G344" s="25"/>
      <c r="H344" s="26"/>
    </row>
    <row r="345" spans="1:8" ht="12.75" customHeight="1">
      <c r="A345" s="23" t="s">
        <v>81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ROUND(3.80954775273052,4)</f>
        <v>3.8095</v>
      </c>
      <c r="D346" s="28">
        <f>F346</f>
        <v>3.8023</v>
      </c>
      <c r="E346" s="28">
        <f>F346</f>
        <v>3.8023</v>
      </c>
      <c r="F346" s="28">
        <f>ROUND(3.8023,4)</f>
        <v>3.8023</v>
      </c>
      <c r="G346" s="25"/>
      <c r="H346" s="26"/>
    </row>
    <row r="347" spans="1:8" ht="12.75" customHeight="1">
      <c r="A347" s="23">
        <v>42905</v>
      </c>
      <c r="B347" s="23"/>
      <c r="C347" s="28">
        <f>ROUND(3.80954775273052,4)</f>
        <v>3.8095</v>
      </c>
      <c r="D347" s="28">
        <f>F347</f>
        <v>3.7834</v>
      </c>
      <c r="E347" s="28">
        <f>F347</f>
        <v>3.7834</v>
      </c>
      <c r="F347" s="28">
        <f>ROUND(3.7834,4)</f>
        <v>3.7834</v>
      </c>
      <c r="G347" s="25"/>
      <c r="H347" s="26"/>
    </row>
    <row r="348" spans="1:8" ht="12.75" customHeight="1">
      <c r="A348" s="23" t="s">
        <v>82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42807</v>
      </c>
      <c r="B349" s="23"/>
      <c r="C349" s="28">
        <f>ROUND(13.6378,4)</f>
        <v>13.6378</v>
      </c>
      <c r="D349" s="28">
        <f>F349</f>
        <v>13.8078</v>
      </c>
      <c r="E349" s="28">
        <f>F349</f>
        <v>13.8078</v>
      </c>
      <c r="F349" s="28">
        <f>ROUND(13.8078,4)</f>
        <v>13.8078</v>
      </c>
      <c r="G349" s="25"/>
      <c r="H349" s="26"/>
    </row>
    <row r="350" spans="1:8" ht="12.75" customHeight="1">
      <c r="A350" s="23">
        <v>42905</v>
      </c>
      <c r="B350" s="23"/>
      <c r="C350" s="28">
        <f>ROUND(13.6378,4)</f>
        <v>13.6378</v>
      </c>
      <c r="D350" s="28">
        <f>F350</f>
        <v>14.0636</v>
      </c>
      <c r="E350" s="28">
        <f>F350</f>
        <v>14.0636</v>
      </c>
      <c r="F350" s="28">
        <f>ROUND(14.0636,4)</f>
        <v>14.0636</v>
      </c>
      <c r="G350" s="25"/>
      <c r="H350" s="26"/>
    </row>
    <row r="351" spans="1:8" ht="12.75" customHeight="1">
      <c r="A351" s="23">
        <v>42996</v>
      </c>
      <c r="B351" s="23"/>
      <c r="C351" s="28">
        <f>ROUND(13.6378,4)</f>
        <v>13.6378</v>
      </c>
      <c r="D351" s="28">
        <f>F351</f>
        <v>14.302</v>
      </c>
      <c r="E351" s="28">
        <f>F351</f>
        <v>14.302</v>
      </c>
      <c r="F351" s="28">
        <f>ROUND(14.302,4)</f>
        <v>14.302</v>
      </c>
      <c r="G351" s="25"/>
      <c r="H351" s="26"/>
    </row>
    <row r="352" spans="1:8" ht="12.75" customHeight="1">
      <c r="A352" s="23">
        <v>43087</v>
      </c>
      <c r="B352" s="23"/>
      <c r="C352" s="28">
        <f>ROUND(13.6378,4)</f>
        <v>13.6378</v>
      </c>
      <c r="D352" s="28">
        <f>F352</f>
        <v>14.5372</v>
      </c>
      <c r="E352" s="28">
        <f>F352</f>
        <v>14.5372</v>
      </c>
      <c r="F352" s="28">
        <f>ROUND(14.5372,4)</f>
        <v>14.5372</v>
      </c>
      <c r="G352" s="25"/>
      <c r="H352" s="26"/>
    </row>
    <row r="353" spans="1:8" ht="12.75" customHeight="1">
      <c r="A353" s="23" t="s">
        <v>83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42807</v>
      </c>
      <c r="B354" s="23"/>
      <c r="C354" s="28">
        <f>ROUND(13.6378,4)</f>
        <v>13.6378</v>
      </c>
      <c r="D354" s="28">
        <f>F354</f>
        <v>13.8078</v>
      </c>
      <c r="E354" s="28">
        <f>F354</f>
        <v>13.8078</v>
      </c>
      <c r="F354" s="28">
        <f>ROUND(13.8078,4)</f>
        <v>13.8078</v>
      </c>
      <c r="G354" s="25"/>
      <c r="H354" s="26"/>
    </row>
    <row r="355" spans="1:8" ht="12.75" customHeight="1">
      <c r="A355" s="23">
        <v>42905</v>
      </c>
      <c r="B355" s="23"/>
      <c r="C355" s="28">
        <f>ROUND(13.6378,4)</f>
        <v>13.6378</v>
      </c>
      <c r="D355" s="28">
        <f>F355</f>
        <v>14.0636</v>
      </c>
      <c r="E355" s="28">
        <f>F355</f>
        <v>14.0636</v>
      </c>
      <c r="F355" s="28">
        <f>ROUND(14.0636,4)</f>
        <v>14.0636</v>
      </c>
      <c r="G355" s="25"/>
      <c r="H355" s="26"/>
    </row>
    <row r="356" spans="1:8" ht="12.75" customHeight="1">
      <c r="A356" s="23">
        <v>42996</v>
      </c>
      <c r="B356" s="23"/>
      <c r="C356" s="28">
        <f>ROUND(13.6378,4)</f>
        <v>13.6378</v>
      </c>
      <c r="D356" s="28">
        <f>F356</f>
        <v>14.302</v>
      </c>
      <c r="E356" s="28">
        <f>F356</f>
        <v>14.302</v>
      </c>
      <c r="F356" s="28">
        <f>ROUND(14.302,4)</f>
        <v>14.302</v>
      </c>
      <c r="G356" s="25"/>
      <c r="H356" s="26"/>
    </row>
    <row r="357" spans="1:8" ht="12.75" customHeight="1">
      <c r="A357" s="23">
        <v>43087</v>
      </c>
      <c r="B357" s="23"/>
      <c r="C357" s="28">
        <f>ROUND(13.6378,4)</f>
        <v>13.6378</v>
      </c>
      <c r="D357" s="28">
        <f>F357</f>
        <v>14.5372</v>
      </c>
      <c r="E357" s="28">
        <f>F357</f>
        <v>14.5372</v>
      </c>
      <c r="F357" s="28">
        <f>ROUND(14.5372,4)</f>
        <v>14.5372</v>
      </c>
      <c r="G357" s="25"/>
      <c r="H357" s="26"/>
    </row>
    <row r="358" spans="1:8" ht="12.75" customHeight="1">
      <c r="A358" s="23">
        <v>43175</v>
      </c>
      <c r="B358" s="23"/>
      <c r="C358" s="28">
        <f>ROUND(13.6378,4)</f>
        <v>13.6378</v>
      </c>
      <c r="D358" s="28">
        <f>F358</f>
        <v>17.5004</v>
      </c>
      <c r="E358" s="28">
        <f>F358</f>
        <v>17.5004</v>
      </c>
      <c r="F358" s="28">
        <f>ROUND(17.5004,4)</f>
        <v>17.5004</v>
      </c>
      <c r="G358" s="25"/>
      <c r="H358" s="26"/>
    </row>
    <row r="359" spans="1:8" ht="12.75" customHeight="1">
      <c r="A359" s="23">
        <v>43178</v>
      </c>
      <c r="B359" s="23"/>
      <c r="C359" s="28">
        <f>ROUND(13.6378,4)</f>
        <v>13.6378</v>
      </c>
      <c r="D359" s="28">
        <f>F359</f>
        <v>14.7768</v>
      </c>
      <c r="E359" s="28">
        <f>F359</f>
        <v>14.7768</v>
      </c>
      <c r="F359" s="28">
        <f>ROUND(14.7768,4)</f>
        <v>14.7768</v>
      </c>
      <c r="G359" s="25"/>
      <c r="H359" s="26"/>
    </row>
    <row r="360" spans="1:8" ht="12.75" customHeight="1">
      <c r="A360" s="23">
        <v>43269</v>
      </c>
      <c r="B360" s="23"/>
      <c r="C360" s="28">
        <f>ROUND(13.6378,4)</f>
        <v>13.6378</v>
      </c>
      <c r="D360" s="28">
        <f>F360</f>
        <v>15.0179</v>
      </c>
      <c r="E360" s="28">
        <f>F360</f>
        <v>15.0179</v>
      </c>
      <c r="F360" s="28">
        <f>ROUND(15.0179,4)</f>
        <v>15.0179</v>
      </c>
      <c r="G360" s="25"/>
      <c r="H360" s="26"/>
    </row>
    <row r="361" spans="1:8" ht="12.75" customHeight="1">
      <c r="A361" s="23">
        <v>43360</v>
      </c>
      <c r="B361" s="23"/>
      <c r="C361" s="28">
        <f>ROUND(13.6378,4)</f>
        <v>13.6378</v>
      </c>
      <c r="D361" s="28">
        <f>F361</f>
        <v>15.259</v>
      </c>
      <c r="E361" s="28">
        <f>F361</f>
        <v>15.259</v>
      </c>
      <c r="F361" s="28">
        <f>ROUND(15.259,4)</f>
        <v>15.259</v>
      </c>
      <c r="G361" s="25"/>
      <c r="H361" s="26"/>
    </row>
    <row r="362" spans="1:8" ht="12.75" customHeight="1">
      <c r="A362" s="23">
        <v>43448</v>
      </c>
      <c r="B362" s="23"/>
      <c r="C362" s="28">
        <f>ROUND(13.6378,4)</f>
        <v>13.6378</v>
      </c>
      <c r="D362" s="28">
        <f>F362</f>
        <v>15.4922</v>
      </c>
      <c r="E362" s="28">
        <f>F362</f>
        <v>15.4922</v>
      </c>
      <c r="F362" s="28">
        <f>ROUND(15.4922,4)</f>
        <v>15.4922</v>
      </c>
      <c r="G362" s="25"/>
      <c r="H362" s="26"/>
    </row>
    <row r="363" spans="1:8" ht="12.75" customHeight="1">
      <c r="A363" s="23">
        <v>43542</v>
      </c>
      <c r="B363" s="23"/>
      <c r="C363" s="28">
        <f>ROUND(13.6378,4)</f>
        <v>13.6378</v>
      </c>
      <c r="D363" s="28">
        <f>F363</f>
        <v>15.8205</v>
      </c>
      <c r="E363" s="28">
        <f>F363</f>
        <v>15.8205</v>
      </c>
      <c r="F363" s="28">
        <f>ROUND(15.8205,4)</f>
        <v>15.8205</v>
      </c>
      <c r="G363" s="25"/>
      <c r="H363" s="26"/>
    </row>
    <row r="364" spans="1:8" ht="12.75" customHeight="1">
      <c r="A364" s="23">
        <v>43630</v>
      </c>
      <c r="B364" s="23"/>
      <c r="C364" s="28">
        <f>ROUND(13.6378,4)</f>
        <v>13.6378</v>
      </c>
      <c r="D364" s="28">
        <f>F364</f>
        <v>16.1533</v>
      </c>
      <c r="E364" s="28">
        <f>F364</f>
        <v>16.1533</v>
      </c>
      <c r="F364" s="28">
        <f>ROUND(16.1533,4)</f>
        <v>16.1533</v>
      </c>
      <c r="G364" s="25"/>
      <c r="H364" s="26"/>
    </row>
    <row r="365" spans="1:8" ht="12.75" customHeight="1">
      <c r="A365" s="23">
        <v>43724</v>
      </c>
      <c r="B365" s="23"/>
      <c r="C365" s="28">
        <f>ROUND(13.6378,4)</f>
        <v>13.6378</v>
      </c>
      <c r="D365" s="28">
        <f>F365</f>
        <v>16.5088</v>
      </c>
      <c r="E365" s="28">
        <f>F365</f>
        <v>16.5088</v>
      </c>
      <c r="F365" s="28">
        <f>ROUND(16.5088,4)</f>
        <v>16.5088</v>
      </c>
      <c r="G365" s="25"/>
      <c r="H365" s="26"/>
    </row>
    <row r="366" spans="1:8" ht="12.75" customHeight="1">
      <c r="A366" s="23">
        <v>43812</v>
      </c>
      <c r="B366" s="23"/>
      <c r="C366" s="28">
        <f>ROUND(13.6378,4)</f>
        <v>13.6378</v>
      </c>
      <c r="D366" s="28">
        <f>F366</f>
        <v>16.8415</v>
      </c>
      <c r="E366" s="28">
        <f>F366</f>
        <v>16.8415</v>
      </c>
      <c r="F366" s="28">
        <f>ROUND(16.8415,4)</f>
        <v>16.8415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42807</v>
      </c>
      <c r="B368" s="23"/>
      <c r="C368" s="28">
        <f>ROUND(1.37436259195808,4)</f>
        <v>1.3744</v>
      </c>
      <c r="D368" s="28">
        <f>F368</f>
        <v>1.3471</v>
      </c>
      <c r="E368" s="28">
        <f>F368</f>
        <v>1.3471</v>
      </c>
      <c r="F368" s="28">
        <f>ROUND(1.3471,4)</f>
        <v>1.3471</v>
      </c>
      <c r="G368" s="25"/>
      <c r="H368" s="26"/>
    </row>
    <row r="369" spans="1:8" ht="12.75" customHeight="1">
      <c r="A369" s="23">
        <v>42905</v>
      </c>
      <c r="B369" s="23"/>
      <c r="C369" s="28">
        <f>ROUND(1.37436259195808,4)</f>
        <v>1.3744</v>
      </c>
      <c r="D369" s="28">
        <f>F369</f>
        <v>1.2914</v>
      </c>
      <c r="E369" s="28">
        <f>F369</f>
        <v>1.2914</v>
      </c>
      <c r="F369" s="28">
        <f>ROUND(1.2914,4)</f>
        <v>1.2914</v>
      </c>
      <c r="G369" s="25"/>
      <c r="H369" s="26"/>
    </row>
    <row r="370" spans="1:8" ht="12.75" customHeight="1">
      <c r="A370" s="23">
        <v>42996</v>
      </c>
      <c r="B370" s="23"/>
      <c r="C370" s="28">
        <f>ROUND(1.37436259195808,4)</f>
        <v>1.3744</v>
      </c>
      <c r="D370" s="28">
        <f>F370</f>
        <v>1.2448</v>
      </c>
      <c r="E370" s="28">
        <f>F370</f>
        <v>1.2448</v>
      </c>
      <c r="F370" s="28">
        <f>ROUND(1.2448,4)</f>
        <v>1.2448</v>
      </c>
      <c r="G370" s="25"/>
      <c r="H370" s="26"/>
    </row>
    <row r="371" spans="1:8" ht="12.75" customHeight="1">
      <c r="A371" s="23" t="s">
        <v>85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42768</v>
      </c>
      <c r="B372" s="23"/>
      <c r="C372" s="29">
        <f>ROUND(581.324,3)</f>
        <v>581.324</v>
      </c>
      <c r="D372" s="29">
        <f>F372</f>
        <v>584.778</v>
      </c>
      <c r="E372" s="29">
        <f>F372</f>
        <v>584.778</v>
      </c>
      <c r="F372" s="29">
        <f>ROUND(584.778,3)</f>
        <v>584.778</v>
      </c>
      <c r="G372" s="25"/>
      <c r="H372" s="26"/>
    </row>
    <row r="373" spans="1:8" ht="12.75" customHeight="1">
      <c r="A373" s="23">
        <v>42859</v>
      </c>
      <c r="B373" s="23"/>
      <c r="C373" s="29">
        <f>ROUND(581.324,3)</f>
        <v>581.324</v>
      </c>
      <c r="D373" s="29">
        <f>F373</f>
        <v>596.034</v>
      </c>
      <c r="E373" s="29">
        <f>F373</f>
        <v>596.034</v>
      </c>
      <c r="F373" s="29">
        <f>ROUND(596.034,3)</f>
        <v>596.034</v>
      </c>
      <c r="G373" s="25"/>
      <c r="H373" s="26"/>
    </row>
    <row r="374" spans="1:8" ht="12.75" customHeight="1">
      <c r="A374" s="23">
        <v>42950</v>
      </c>
      <c r="B374" s="23"/>
      <c r="C374" s="29">
        <f>ROUND(581.324,3)</f>
        <v>581.324</v>
      </c>
      <c r="D374" s="29">
        <f>F374</f>
        <v>607.86</v>
      </c>
      <c r="E374" s="29">
        <f>F374</f>
        <v>607.86</v>
      </c>
      <c r="F374" s="29">
        <f>ROUND(607.86,3)</f>
        <v>607.86</v>
      </c>
      <c r="G374" s="25"/>
      <c r="H374" s="26"/>
    </row>
    <row r="375" spans="1:8" ht="12.75" customHeight="1">
      <c r="A375" s="23">
        <v>43041</v>
      </c>
      <c r="B375" s="23"/>
      <c r="C375" s="29">
        <f>ROUND(581.324,3)</f>
        <v>581.324</v>
      </c>
      <c r="D375" s="29">
        <f>F375</f>
        <v>620.363</v>
      </c>
      <c r="E375" s="29">
        <f>F375</f>
        <v>620.363</v>
      </c>
      <c r="F375" s="29">
        <f>ROUND(620.363,3)</f>
        <v>620.363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42768</v>
      </c>
      <c r="B377" s="23"/>
      <c r="C377" s="29">
        <f>ROUND(509.462,3)</f>
        <v>509.462</v>
      </c>
      <c r="D377" s="29">
        <f>F377</f>
        <v>512.489</v>
      </c>
      <c r="E377" s="29">
        <f>F377</f>
        <v>512.489</v>
      </c>
      <c r="F377" s="29">
        <f>ROUND(512.489,3)</f>
        <v>512.489</v>
      </c>
      <c r="G377" s="25"/>
      <c r="H377" s="26"/>
    </row>
    <row r="378" spans="1:8" ht="12.75" customHeight="1">
      <c r="A378" s="23">
        <v>42859</v>
      </c>
      <c r="B378" s="23"/>
      <c r="C378" s="29">
        <f>ROUND(509.462,3)</f>
        <v>509.462</v>
      </c>
      <c r="D378" s="29">
        <f>F378</f>
        <v>522.353</v>
      </c>
      <c r="E378" s="29">
        <f>F378</f>
        <v>522.353</v>
      </c>
      <c r="F378" s="29">
        <f>ROUND(522.353,3)</f>
        <v>522.353</v>
      </c>
      <c r="G378" s="25"/>
      <c r="H378" s="26"/>
    </row>
    <row r="379" spans="1:8" ht="12.75" customHeight="1">
      <c r="A379" s="23">
        <v>42950</v>
      </c>
      <c r="B379" s="23"/>
      <c r="C379" s="29">
        <f>ROUND(509.462,3)</f>
        <v>509.462</v>
      </c>
      <c r="D379" s="29">
        <f>F379</f>
        <v>532.718</v>
      </c>
      <c r="E379" s="29">
        <f>F379</f>
        <v>532.718</v>
      </c>
      <c r="F379" s="29">
        <f>ROUND(532.718,3)</f>
        <v>532.718</v>
      </c>
      <c r="G379" s="25"/>
      <c r="H379" s="26"/>
    </row>
    <row r="380" spans="1:8" ht="12.75" customHeight="1">
      <c r="A380" s="23">
        <v>43041</v>
      </c>
      <c r="B380" s="23"/>
      <c r="C380" s="29">
        <f>ROUND(509.462,3)</f>
        <v>509.462</v>
      </c>
      <c r="D380" s="29">
        <f>F380</f>
        <v>543.675</v>
      </c>
      <c r="E380" s="29">
        <f>F380</f>
        <v>543.675</v>
      </c>
      <c r="F380" s="29">
        <f>ROUND(543.675,3)</f>
        <v>543.675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42768</v>
      </c>
      <c r="B382" s="23"/>
      <c r="C382" s="29">
        <f>ROUND(587.999,3)</f>
        <v>587.999</v>
      </c>
      <c r="D382" s="29">
        <f>F382</f>
        <v>591.493</v>
      </c>
      <c r="E382" s="29">
        <f>F382</f>
        <v>591.493</v>
      </c>
      <c r="F382" s="29">
        <f>ROUND(591.493,3)</f>
        <v>591.493</v>
      </c>
      <c r="G382" s="25"/>
      <c r="H382" s="26"/>
    </row>
    <row r="383" spans="1:8" ht="12.75" customHeight="1">
      <c r="A383" s="23">
        <v>42859</v>
      </c>
      <c r="B383" s="23"/>
      <c r="C383" s="29">
        <f>ROUND(587.999,3)</f>
        <v>587.999</v>
      </c>
      <c r="D383" s="29">
        <f>F383</f>
        <v>602.877</v>
      </c>
      <c r="E383" s="29">
        <f>F383</f>
        <v>602.877</v>
      </c>
      <c r="F383" s="29">
        <f>ROUND(602.877,3)</f>
        <v>602.877</v>
      </c>
      <c r="G383" s="25"/>
      <c r="H383" s="26"/>
    </row>
    <row r="384" spans="1:8" ht="12.75" customHeight="1">
      <c r="A384" s="23">
        <v>42950</v>
      </c>
      <c r="B384" s="23"/>
      <c r="C384" s="29">
        <f>ROUND(587.999,3)</f>
        <v>587.999</v>
      </c>
      <c r="D384" s="29">
        <f>F384</f>
        <v>614.84</v>
      </c>
      <c r="E384" s="29">
        <f>F384</f>
        <v>614.84</v>
      </c>
      <c r="F384" s="29">
        <f>ROUND(614.84,3)</f>
        <v>614.84</v>
      </c>
      <c r="G384" s="25"/>
      <c r="H384" s="26"/>
    </row>
    <row r="385" spans="1:8" ht="12.75" customHeight="1">
      <c r="A385" s="23">
        <v>43041</v>
      </c>
      <c r="B385" s="23"/>
      <c r="C385" s="29">
        <f>ROUND(587.999,3)</f>
        <v>587.999</v>
      </c>
      <c r="D385" s="29">
        <f>F385</f>
        <v>627.486</v>
      </c>
      <c r="E385" s="29">
        <f>F385</f>
        <v>627.486</v>
      </c>
      <c r="F385" s="29">
        <f>ROUND(627.486,3)</f>
        <v>627.486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42768</v>
      </c>
      <c r="B387" s="23"/>
      <c r="C387" s="29">
        <f>ROUND(532.937,3)</f>
        <v>532.937</v>
      </c>
      <c r="D387" s="29">
        <f>F387</f>
        <v>536.104</v>
      </c>
      <c r="E387" s="29">
        <f>F387</f>
        <v>536.104</v>
      </c>
      <c r="F387" s="29">
        <f>ROUND(536.104,3)</f>
        <v>536.104</v>
      </c>
      <c r="G387" s="25"/>
      <c r="H387" s="26"/>
    </row>
    <row r="388" spans="1:8" ht="12.75" customHeight="1">
      <c r="A388" s="23">
        <v>42859</v>
      </c>
      <c r="B388" s="23"/>
      <c r="C388" s="29">
        <f>ROUND(532.937,3)</f>
        <v>532.937</v>
      </c>
      <c r="D388" s="29">
        <f>F388</f>
        <v>546.422</v>
      </c>
      <c r="E388" s="29">
        <f>F388</f>
        <v>546.422</v>
      </c>
      <c r="F388" s="29">
        <f>ROUND(546.422,3)</f>
        <v>546.422</v>
      </c>
      <c r="G388" s="25"/>
      <c r="H388" s="26"/>
    </row>
    <row r="389" spans="1:8" ht="12.75" customHeight="1">
      <c r="A389" s="23">
        <v>42950</v>
      </c>
      <c r="B389" s="23"/>
      <c r="C389" s="29">
        <f>ROUND(532.937,3)</f>
        <v>532.937</v>
      </c>
      <c r="D389" s="29">
        <f>F389</f>
        <v>557.265</v>
      </c>
      <c r="E389" s="29">
        <f>F389</f>
        <v>557.265</v>
      </c>
      <c r="F389" s="29">
        <f>ROUND(557.265,3)</f>
        <v>557.265</v>
      </c>
      <c r="G389" s="25"/>
      <c r="H389" s="26"/>
    </row>
    <row r="390" spans="1:8" ht="12.75" customHeight="1">
      <c r="A390" s="23">
        <v>43041</v>
      </c>
      <c r="B390" s="23"/>
      <c r="C390" s="29">
        <f>ROUND(532.937,3)</f>
        <v>532.937</v>
      </c>
      <c r="D390" s="29">
        <f>F390</f>
        <v>568.727</v>
      </c>
      <c r="E390" s="29">
        <f>F390</f>
        <v>568.727</v>
      </c>
      <c r="F390" s="29">
        <f>ROUND(568.727,3)</f>
        <v>568.727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ROUND(245.445936916783,3)</f>
        <v>245.446</v>
      </c>
      <c r="D392" s="29">
        <f>F392</f>
        <v>246.909</v>
      </c>
      <c r="E392" s="29">
        <f>F392</f>
        <v>246.909</v>
      </c>
      <c r="F392" s="29">
        <f>ROUND(246.909,3)</f>
        <v>246.909</v>
      </c>
      <c r="G392" s="25"/>
      <c r="H392" s="26"/>
    </row>
    <row r="393" spans="1:8" ht="12.75" customHeight="1">
      <c r="A393" s="23">
        <v>42859</v>
      </c>
      <c r="B393" s="23"/>
      <c r="C393" s="29">
        <f>ROUND(245.445936916783,3)</f>
        <v>245.446</v>
      </c>
      <c r="D393" s="29">
        <f>F393</f>
        <v>251.677</v>
      </c>
      <c r="E393" s="29">
        <f>F393</f>
        <v>251.677</v>
      </c>
      <c r="F393" s="29">
        <f>ROUND(251.677,3)</f>
        <v>251.677</v>
      </c>
      <c r="G393" s="25"/>
      <c r="H393" s="26"/>
    </row>
    <row r="394" spans="1:8" ht="12.75" customHeight="1">
      <c r="A394" s="23">
        <v>42950</v>
      </c>
      <c r="B394" s="23"/>
      <c r="C394" s="29">
        <f>ROUND(245.445936916783,3)</f>
        <v>245.446</v>
      </c>
      <c r="D394" s="29">
        <f>F394</f>
        <v>256.686</v>
      </c>
      <c r="E394" s="29">
        <f>F394</f>
        <v>256.686</v>
      </c>
      <c r="F394" s="29">
        <f>ROUND(256.686,3)</f>
        <v>256.686</v>
      </c>
      <c r="G394" s="25"/>
      <c r="H394" s="26"/>
    </row>
    <row r="395" spans="1:8" ht="12.75" customHeight="1">
      <c r="A395" s="23">
        <v>43041</v>
      </c>
      <c r="B395" s="23"/>
      <c r="C395" s="29">
        <f>ROUND(245.445936916783,3)</f>
        <v>245.446</v>
      </c>
      <c r="D395" s="29">
        <f>F395</f>
        <v>261.98</v>
      </c>
      <c r="E395" s="29">
        <f>F395</f>
        <v>261.98</v>
      </c>
      <c r="F395" s="29">
        <f>ROUND(261.98,3)</f>
        <v>261.98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ROUND(666.11,3)</f>
        <v>666.11</v>
      </c>
      <c r="D397" s="29">
        <f>F397</f>
        <v>670.107</v>
      </c>
      <c r="E397" s="29">
        <f>F397</f>
        <v>670.107</v>
      </c>
      <c r="F397" s="29">
        <f>ROUND(670.107,3)</f>
        <v>670.107</v>
      </c>
      <c r="G397" s="25"/>
      <c r="H397" s="26"/>
    </row>
    <row r="398" spans="1:8" ht="12.75" customHeight="1">
      <c r="A398" s="23">
        <v>42859</v>
      </c>
      <c r="B398" s="23"/>
      <c r="C398" s="29">
        <f>ROUND(666.11,3)</f>
        <v>666.11</v>
      </c>
      <c r="D398" s="29">
        <f>F398</f>
        <v>683.089</v>
      </c>
      <c r="E398" s="29">
        <f>F398</f>
        <v>683.089</v>
      </c>
      <c r="F398" s="29">
        <f>ROUND(683.089,3)</f>
        <v>683.089</v>
      </c>
      <c r="G398" s="25"/>
      <c r="H398" s="26"/>
    </row>
    <row r="399" spans="1:8" ht="12.75" customHeight="1">
      <c r="A399" s="23">
        <v>42950</v>
      </c>
      <c r="B399" s="23"/>
      <c r="C399" s="29">
        <f>ROUND(666.11,3)</f>
        <v>666.11</v>
      </c>
      <c r="D399" s="29">
        <f>F399</f>
        <v>696.537</v>
      </c>
      <c r="E399" s="29">
        <f>F399</f>
        <v>696.537</v>
      </c>
      <c r="F399" s="29">
        <f>ROUND(696.537,3)</f>
        <v>696.537</v>
      </c>
      <c r="G399" s="25"/>
      <c r="H399" s="26"/>
    </row>
    <row r="400" spans="1:8" ht="12.75" customHeight="1">
      <c r="A400" s="23">
        <v>43041</v>
      </c>
      <c r="B400" s="23"/>
      <c r="C400" s="29">
        <f>ROUND(666.11,3)</f>
        <v>666.11</v>
      </c>
      <c r="D400" s="29">
        <f>F400</f>
        <v>710.203</v>
      </c>
      <c r="E400" s="29">
        <f>F400</f>
        <v>710.203</v>
      </c>
      <c r="F400" s="29">
        <f>ROUND(710.203,3)</f>
        <v>710.203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42807</v>
      </c>
      <c r="B402" s="23"/>
      <c r="C402" s="25">
        <f>ROUND(22564.91,2)</f>
        <v>22564.91</v>
      </c>
      <c r="D402" s="25">
        <f>F402</f>
        <v>22800.35</v>
      </c>
      <c r="E402" s="25">
        <f>F402</f>
        <v>22800.35</v>
      </c>
      <c r="F402" s="25">
        <f>ROUND(22800.35,2)</f>
        <v>22800.35</v>
      </c>
      <c r="G402" s="25"/>
      <c r="H402" s="26"/>
    </row>
    <row r="403" spans="1:8" ht="12.75" customHeight="1">
      <c r="A403" s="23">
        <v>42905</v>
      </c>
      <c r="B403" s="23"/>
      <c r="C403" s="25">
        <f>ROUND(22564.91,2)</f>
        <v>22564.91</v>
      </c>
      <c r="D403" s="25">
        <f>F403</f>
        <v>23213.39</v>
      </c>
      <c r="E403" s="25">
        <f>F403</f>
        <v>23213.39</v>
      </c>
      <c r="F403" s="25">
        <f>ROUND(23213.39,2)</f>
        <v>23213.39</v>
      </c>
      <c r="G403" s="25"/>
      <c r="H403" s="26"/>
    </row>
    <row r="404" spans="1:8" ht="12.75" customHeight="1">
      <c r="A404" s="23" t="s">
        <v>92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42753</v>
      </c>
      <c r="B405" s="23"/>
      <c r="C405" s="29">
        <f>ROUND(7.358,3)</f>
        <v>7.358</v>
      </c>
      <c r="D405" s="29">
        <f>ROUND(7.44,3)</f>
        <v>7.44</v>
      </c>
      <c r="E405" s="29">
        <f>ROUND(7.34,3)</f>
        <v>7.34</v>
      </c>
      <c r="F405" s="29">
        <f>ROUND(7.39,3)</f>
        <v>7.39</v>
      </c>
      <c r="G405" s="25"/>
      <c r="H405" s="26"/>
    </row>
    <row r="406" spans="1:8" ht="12.75" customHeight="1">
      <c r="A406" s="23">
        <v>42781</v>
      </c>
      <c r="B406" s="23"/>
      <c r="C406" s="29">
        <f>ROUND(7.358,3)</f>
        <v>7.358</v>
      </c>
      <c r="D406" s="29">
        <f>ROUND(7.47,3)</f>
        <v>7.47</v>
      </c>
      <c r="E406" s="29">
        <f>ROUND(7.37,3)</f>
        <v>7.37</v>
      </c>
      <c r="F406" s="29">
        <f>ROUND(7.42,3)</f>
        <v>7.42</v>
      </c>
      <c r="G406" s="25"/>
      <c r="H406" s="26"/>
    </row>
    <row r="407" spans="1:8" ht="12.75" customHeight="1">
      <c r="A407" s="23">
        <v>42809</v>
      </c>
      <c r="B407" s="23"/>
      <c r="C407" s="29">
        <f>ROUND(7.358,3)</f>
        <v>7.358</v>
      </c>
      <c r="D407" s="29">
        <f>ROUND(7.48,3)</f>
        <v>7.48</v>
      </c>
      <c r="E407" s="29">
        <f>ROUND(7.38,3)</f>
        <v>7.38</v>
      </c>
      <c r="F407" s="29">
        <f>ROUND(7.43,3)</f>
        <v>7.43</v>
      </c>
      <c r="G407" s="25"/>
      <c r="H407" s="26"/>
    </row>
    <row r="408" spans="1:8" ht="12.75" customHeight="1">
      <c r="A408" s="23">
        <v>42844</v>
      </c>
      <c r="B408" s="23"/>
      <c r="C408" s="29">
        <f>ROUND(7.358,3)</f>
        <v>7.358</v>
      </c>
      <c r="D408" s="29">
        <f>ROUND(7.5,3)</f>
        <v>7.5</v>
      </c>
      <c r="E408" s="29">
        <f>ROUND(7.4,3)</f>
        <v>7.4</v>
      </c>
      <c r="F408" s="29">
        <f>ROUND(7.45,3)</f>
        <v>7.45</v>
      </c>
      <c r="G408" s="25"/>
      <c r="H408" s="26"/>
    </row>
    <row r="409" spans="1:8" ht="12.75" customHeight="1">
      <c r="A409" s="23">
        <v>42872</v>
      </c>
      <c r="B409" s="23"/>
      <c r="C409" s="29">
        <f>ROUND(7.358,3)</f>
        <v>7.358</v>
      </c>
      <c r="D409" s="29">
        <f>ROUND(7.52,3)</f>
        <v>7.52</v>
      </c>
      <c r="E409" s="29">
        <f>ROUND(7.42,3)</f>
        <v>7.42</v>
      </c>
      <c r="F409" s="29">
        <f>ROUND(7.47,3)</f>
        <v>7.47</v>
      </c>
      <c r="G409" s="25"/>
      <c r="H409" s="26"/>
    </row>
    <row r="410" spans="1:8" ht="12.75" customHeight="1">
      <c r="A410" s="23">
        <v>42907</v>
      </c>
      <c r="B410" s="23"/>
      <c r="C410" s="29">
        <f>ROUND(7.358,3)</f>
        <v>7.358</v>
      </c>
      <c r="D410" s="29">
        <f>ROUND(7.54,3)</f>
        <v>7.54</v>
      </c>
      <c r="E410" s="29">
        <f>ROUND(7.44,3)</f>
        <v>7.44</v>
      </c>
      <c r="F410" s="29">
        <f>ROUND(7.49,3)</f>
        <v>7.49</v>
      </c>
      <c r="G410" s="25"/>
      <c r="H410" s="26"/>
    </row>
    <row r="411" spans="1:8" ht="12.75" customHeight="1">
      <c r="A411" s="23">
        <v>42998</v>
      </c>
      <c r="B411" s="23"/>
      <c r="C411" s="29">
        <f>ROUND(7.358,3)</f>
        <v>7.358</v>
      </c>
      <c r="D411" s="29">
        <f>ROUND(7.58,3)</f>
        <v>7.58</v>
      </c>
      <c r="E411" s="29">
        <f>ROUND(7.48,3)</f>
        <v>7.48</v>
      </c>
      <c r="F411" s="29">
        <f>ROUND(7.53,3)</f>
        <v>7.53</v>
      </c>
      <c r="G411" s="25"/>
      <c r="H411" s="26"/>
    </row>
    <row r="412" spans="1:8" ht="12.75" customHeight="1">
      <c r="A412" s="23">
        <v>43089</v>
      </c>
      <c r="B412" s="23"/>
      <c r="C412" s="29">
        <f>ROUND(7.358,3)</f>
        <v>7.358</v>
      </c>
      <c r="D412" s="29">
        <f>ROUND(7.61,3)</f>
        <v>7.61</v>
      </c>
      <c r="E412" s="29">
        <f>ROUND(7.51,3)</f>
        <v>7.51</v>
      </c>
      <c r="F412" s="29">
        <f>ROUND(7.56,3)</f>
        <v>7.56</v>
      </c>
      <c r="G412" s="25"/>
      <c r="H412" s="26"/>
    </row>
    <row r="413" spans="1:8" ht="12.75" customHeight="1">
      <c r="A413" s="23">
        <v>43179</v>
      </c>
      <c r="B413" s="23"/>
      <c r="C413" s="29">
        <f>ROUND(7.358,3)</f>
        <v>7.358</v>
      </c>
      <c r="D413" s="29">
        <f>ROUND(7.64,3)</f>
        <v>7.64</v>
      </c>
      <c r="E413" s="29">
        <f>ROUND(7.54,3)</f>
        <v>7.54</v>
      </c>
      <c r="F413" s="29">
        <f>ROUND(7.59,3)</f>
        <v>7.59</v>
      </c>
      <c r="G413" s="25"/>
      <c r="H413" s="26"/>
    </row>
    <row r="414" spans="1:8" ht="12.75" customHeight="1">
      <c r="A414" s="23">
        <v>43269</v>
      </c>
      <c r="B414" s="23"/>
      <c r="C414" s="29">
        <f>ROUND(7.358,3)</f>
        <v>7.358</v>
      </c>
      <c r="D414" s="29">
        <f>ROUND(7.51,3)</f>
        <v>7.51</v>
      </c>
      <c r="E414" s="29">
        <f>ROUND(7.41,3)</f>
        <v>7.41</v>
      </c>
      <c r="F414" s="29">
        <f>ROUND(7.46,3)</f>
        <v>7.46</v>
      </c>
      <c r="G414" s="25"/>
      <c r="H414" s="26"/>
    </row>
    <row r="415" spans="1:8" ht="12.75" customHeight="1">
      <c r="A415" s="23">
        <v>43271</v>
      </c>
      <c r="B415" s="23"/>
      <c r="C415" s="29">
        <f>ROUND(7.358,3)</f>
        <v>7.358</v>
      </c>
      <c r="D415" s="29">
        <f>ROUND(7.67,3)</f>
        <v>7.67</v>
      </c>
      <c r="E415" s="29">
        <f>ROUND(7.57,3)</f>
        <v>7.57</v>
      </c>
      <c r="F415" s="29">
        <f>ROUND(7.62,3)</f>
        <v>7.62</v>
      </c>
      <c r="G415" s="25"/>
      <c r="H415" s="26"/>
    </row>
    <row r="416" spans="1:8" ht="12.75" customHeight="1">
      <c r="A416" s="23">
        <v>43362</v>
      </c>
      <c r="B416" s="23"/>
      <c r="C416" s="29">
        <f>ROUND(7.358,3)</f>
        <v>7.358</v>
      </c>
      <c r="D416" s="29">
        <f>ROUND(7.69,3)</f>
        <v>7.69</v>
      </c>
      <c r="E416" s="29">
        <f>ROUND(7.59,3)</f>
        <v>7.59</v>
      </c>
      <c r="F416" s="29">
        <f>ROUND(7.64,3)</f>
        <v>7.64</v>
      </c>
      <c r="G416" s="25"/>
      <c r="H416" s="26"/>
    </row>
    <row r="417" spans="1:8" ht="12.75" customHeight="1">
      <c r="A417" s="23" t="s">
        <v>93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42768</v>
      </c>
      <c r="B418" s="23"/>
      <c r="C418" s="29">
        <f>ROUND(530.914,3)</f>
        <v>530.914</v>
      </c>
      <c r="D418" s="29">
        <f>F418</f>
        <v>534.069</v>
      </c>
      <c r="E418" s="29">
        <f>F418</f>
        <v>534.069</v>
      </c>
      <c r="F418" s="29">
        <f>ROUND(534.069,3)</f>
        <v>534.069</v>
      </c>
      <c r="G418" s="25"/>
      <c r="H418" s="26"/>
    </row>
    <row r="419" spans="1:8" ht="12.75" customHeight="1">
      <c r="A419" s="23">
        <v>42859</v>
      </c>
      <c r="B419" s="23"/>
      <c r="C419" s="29">
        <f>ROUND(530.914,3)</f>
        <v>530.914</v>
      </c>
      <c r="D419" s="29">
        <f>F419</f>
        <v>544.348</v>
      </c>
      <c r="E419" s="29">
        <f>F419</f>
        <v>544.348</v>
      </c>
      <c r="F419" s="29">
        <f>ROUND(544.348,3)</f>
        <v>544.348</v>
      </c>
      <c r="G419" s="25"/>
      <c r="H419" s="26"/>
    </row>
    <row r="420" spans="1:8" ht="12.75" customHeight="1">
      <c r="A420" s="23">
        <v>42950</v>
      </c>
      <c r="B420" s="23"/>
      <c r="C420" s="29">
        <f>ROUND(530.914,3)</f>
        <v>530.914</v>
      </c>
      <c r="D420" s="29">
        <f>F420</f>
        <v>555.149</v>
      </c>
      <c r="E420" s="29">
        <f>F420</f>
        <v>555.149</v>
      </c>
      <c r="F420" s="29">
        <f>ROUND(555.149,3)</f>
        <v>555.149</v>
      </c>
      <c r="G420" s="25"/>
      <c r="H420" s="26"/>
    </row>
    <row r="421" spans="1:8" ht="12.75" customHeight="1">
      <c r="A421" s="23">
        <v>43041</v>
      </c>
      <c r="B421" s="23"/>
      <c r="C421" s="29">
        <f>ROUND(530.914,3)</f>
        <v>530.914</v>
      </c>
      <c r="D421" s="29">
        <f>F421</f>
        <v>566.568</v>
      </c>
      <c r="E421" s="29">
        <f>F421</f>
        <v>566.568</v>
      </c>
      <c r="F421" s="29">
        <f>ROUND(566.568,3)</f>
        <v>566.568</v>
      </c>
      <c r="G421" s="25"/>
      <c r="H421" s="26"/>
    </row>
    <row r="422" spans="1:8" ht="12.75" customHeight="1">
      <c r="A422" s="23" t="s">
        <v>94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42810</v>
      </c>
      <c r="B423" s="23"/>
      <c r="C423" s="24">
        <f>ROUND(99.9365509419961,5)</f>
        <v>99.93655</v>
      </c>
      <c r="D423" s="24">
        <f>F423</f>
        <v>100.00275</v>
      </c>
      <c r="E423" s="24">
        <f>F423</f>
        <v>100.00275</v>
      </c>
      <c r="F423" s="24">
        <f>ROUND(100.002746367296,5)</f>
        <v>100.00275</v>
      </c>
      <c r="G423" s="25"/>
      <c r="H423" s="26"/>
    </row>
    <row r="424" spans="1:8" ht="12.75" customHeight="1">
      <c r="A424" s="23" t="s">
        <v>95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42901</v>
      </c>
      <c r="B425" s="23"/>
      <c r="C425" s="24">
        <f>ROUND(99.9365509419961,5)</f>
        <v>99.93655</v>
      </c>
      <c r="D425" s="24">
        <f>F425</f>
        <v>99.61416</v>
      </c>
      <c r="E425" s="24">
        <f>F425</f>
        <v>99.61416</v>
      </c>
      <c r="F425" s="24">
        <f>ROUND(99.6141601973557,5)</f>
        <v>99.61416</v>
      </c>
      <c r="G425" s="25"/>
      <c r="H425" s="26"/>
    </row>
    <row r="426" spans="1:8" ht="12.75" customHeight="1">
      <c r="A426" s="23" t="s">
        <v>96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42999</v>
      </c>
      <c r="B427" s="23"/>
      <c r="C427" s="24">
        <f>ROUND(99.9365509419961,5)</f>
        <v>99.93655</v>
      </c>
      <c r="D427" s="24">
        <f>F427</f>
        <v>99.64468</v>
      </c>
      <c r="E427" s="24">
        <f>F427</f>
        <v>99.64468</v>
      </c>
      <c r="F427" s="24">
        <f>ROUND(99.6446766097103,5)</f>
        <v>99.64468</v>
      </c>
      <c r="G427" s="25"/>
      <c r="H427" s="26"/>
    </row>
    <row r="428" spans="1:8" ht="12.75" customHeight="1">
      <c r="A428" s="23" t="s">
        <v>97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43090</v>
      </c>
      <c r="B429" s="23"/>
      <c r="C429" s="24">
        <f>ROUND(99.9365509419961,5)</f>
        <v>99.93655</v>
      </c>
      <c r="D429" s="24">
        <f>F429</f>
        <v>99.8998</v>
      </c>
      <c r="E429" s="24">
        <f>F429</f>
        <v>99.8998</v>
      </c>
      <c r="F429" s="24">
        <f>ROUND(99.8997993264921,5)</f>
        <v>99.8998</v>
      </c>
      <c r="G429" s="25"/>
      <c r="H429" s="26"/>
    </row>
    <row r="430" spans="1:8" ht="12.75" customHeight="1">
      <c r="A430" s="23" t="s">
        <v>98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43174</v>
      </c>
      <c r="B431" s="23"/>
      <c r="C431" s="24">
        <f>ROUND(99.9365509419961,5)</f>
        <v>99.93655</v>
      </c>
      <c r="D431" s="24">
        <f>F431</f>
        <v>99.93655</v>
      </c>
      <c r="E431" s="24">
        <f>F431</f>
        <v>99.93655</v>
      </c>
      <c r="F431" s="24">
        <f>ROUND(99.9365509419961,5)</f>
        <v>99.93655</v>
      </c>
      <c r="G431" s="25"/>
      <c r="H431" s="26"/>
    </row>
    <row r="432" spans="1:8" ht="12.75" customHeight="1">
      <c r="A432" s="23" t="s">
        <v>99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43087</v>
      </c>
      <c r="B433" s="23"/>
      <c r="C433" s="24">
        <f>ROUND(99.9781151940396,5)</f>
        <v>99.97812</v>
      </c>
      <c r="D433" s="24">
        <f>F433</f>
        <v>99.92719</v>
      </c>
      <c r="E433" s="24">
        <f>F433</f>
        <v>99.92719</v>
      </c>
      <c r="F433" s="24">
        <f>ROUND(99.9271882841481,5)</f>
        <v>99.92719</v>
      </c>
      <c r="G433" s="25"/>
      <c r="H433" s="26"/>
    </row>
    <row r="434" spans="1:8" ht="12.75" customHeight="1">
      <c r="A434" s="23" t="s">
        <v>100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43175</v>
      </c>
      <c r="B435" s="23"/>
      <c r="C435" s="24">
        <f>ROUND(99.9781151940396,5)</f>
        <v>99.97812</v>
      </c>
      <c r="D435" s="24">
        <f>F435</f>
        <v>99.22192</v>
      </c>
      <c r="E435" s="24">
        <f>F435</f>
        <v>99.22192</v>
      </c>
      <c r="F435" s="24">
        <f>ROUND(99.2219173148883,5)</f>
        <v>99.22192</v>
      </c>
      <c r="G435" s="25"/>
      <c r="H435" s="26"/>
    </row>
    <row r="436" spans="1:8" ht="12.75" customHeight="1">
      <c r="A436" s="23" t="s">
        <v>101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43266</v>
      </c>
      <c r="B437" s="23"/>
      <c r="C437" s="24">
        <f>ROUND(99.9781151940396,5)</f>
        <v>99.97812</v>
      </c>
      <c r="D437" s="24">
        <f>F437</f>
        <v>98.8938</v>
      </c>
      <c r="E437" s="24">
        <f>F437</f>
        <v>98.8938</v>
      </c>
      <c r="F437" s="24">
        <f>ROUND(98.8938044783038,5)</f>
        <v>98.8938</v>
      </c>
      <c r="G437" s="25"/>
      <c r="H437" s="26"/>
    </row>
    <row r="438" spans="1:8" ht="12.75" customHeight="1">
      <c r="A438" s="23" t="s">
        <v>102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43364</v>
      </c>
      <c r="B439" s="23"/>
      <c r="C439" s="24">
        <f>ROUND(99.9781151940396,5)</f>
        <v>99.97812</v>
      </c>
      <c r="D439" s="24">
        <f>F439</f>
        <v>98.96456</v>
      </c>
      <c r="E439" s="24">
        <f>F439</f>
        <v>98.96456</v>
      </c>
      <c r="F439" s="24">
        <f>ROUND(98.9645556866495,5)</f>
        <v>98.96456</v>
      </c>
      <c r="G439" s="25"/>
      <c r="H439" s="26"/>
    </row>
    <row r="440" spans="1:8" ht="12.75" customHeight="1">
      <c r="A440" s="23" t="s">
        <v>103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43455</v>
      </c>
      <c r="B441" s="23"/>
      <c r="C441" s="25">
        <f>ROUND(99.9781151940396,2)</f>
        <v>99.98</v>
      </c>
      <c r="D441" s="25">
        <f>F441</f>
        <v>99.47</v>
      </c>
      <c r="E441" s="25">
        <f>F441</f>
        <v>99.47</v>
      </c>
      <c r="F441" s="25">
        <f>ROUND(99.4673688996813,2)</f>
        <v>99.47</v>
      </c>
      <c r="G441" s="25"/>
      <c r="H441" s="26"/>
    </row>
    <row r="442" spans="1:8" ht="12.75" customHeight="1">
      <c r="A442" s="23" t="s">
        <v>104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43539</v>
      </c>
      <c r="B443" s="23"/>
      <c r="C443" s="24">
        <f>ROUND(99.9781151940396,5)</f>
        <v>99.97812</v>
      </c>
      <c r="D443" s="24">
        <f>F443</f>
        <v>99.97812</v>
      </c>
      <c r="E443" s="24">
        <f>F443</f>
        <v>99.97812</v>
      </c>
      <c r="F443" s="24">
        <f>ROUND(99.9781151940396,5)</f>
        <v>99.97812</v>
      </c>
      <c r="G443" s="25"/>
      <c r="H443" s="26"/>
    </row>
    <row r="444" spans="1:8" ht="12.75" customHeight="1">
      <c r="A444" s="23" t="s">
        <v>105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44182</v>
      </c>
      <c r="B445" s="23"/>
      <c r="C445" s="24">
        <f>ROUND(99.376776240264,5)</f>
        <v>99.37678</v>
      </c>
      <c r="D445" s="24">
        <f>F445</f>
        <v>97.92311</v>
      </c>
      <c r="E445" s="24">
        <f>F445</f>
        <v>97.92311</v>
      </c>
      <c r="F445" s="24">
        <f>ROUND(97.9231130575117,5)</f>
        <v>97.92311</v>
      </c>
      <c r="G445" s="25"/>
      <c r="H445" s="26"/>
    </row>
    <row r="446" spans="1:8" ht="12.75" customHeight="1">
      <c r="A446" s="23" t="s">
        <v>106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44271</v>
      </c>
      <c r="B447" s="23"/>
      <c r="C447" s="24">
        <f>ROUND(99.376776240264,5)</f>
        <v>99.37678</v>
      </c>
      <c r="D447" s="24">
        <f>F447</f>
        <v>97.27388</v>
      </c>
      <c r="E447" s="24">
        <f>F447</f>
        <v>97.27388</v>
      </c>
      <c r="F447" s="24">
        <f>ROUND(97.2738805062856,5)</f>
        <v>97.27388</v>
      </c>
      <c r="G447" s="25"/>
      <c r="H447" s="26"/>
    </row>
    <row r="448" spans="1:8" ht="12.75" customHeight="1">
      <c r="A448" s="23" t="s">
        <v>107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44362</v>
      </c>
      <c r="B449" s="23"/>
      <c r="C449" s="24">
        <f>ROUND(99.376776240264,5)</f>
        <v>99.37678</v>
      </c>
      <c r="D449" s="24">
        <f>F449</f>
        <v>96.59087</v>
      </c>
      <c r="E449" s="24">
        <f>F449</f>
        <v>96.59087</v>
      </c>
      <c r="F449" s="24">
        <f>ROUND(96.5908698834005,5)</f>
        <v>96.59087</v>
      </c>
      <c r="G449" s="25"/>
      <c r="H449" s="26"/>
    </row>
    <row r="450" spans="1:8" ht="12.75" customHeight="1">
      <c r="A450" s="23" t="s">
        <v>108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44460</v>
      </c>
      <c r="B451" s="23"/>
      <c r="C451" s="24">
        <f>ROUND(99.376776240264,5)</f>
        <v>99.37678</v>
      </c>
      <c r="D451" s="24">
        <f>F451</f>
        <v>96.88119</v>
      </c>
      <c r="E451" s="24">
        <f>F451</f>
        <v>96.88119</v>
      </c>
      <c r="F451" s="24">
        <f>ROUND(96.8811917335194,5)</f>
        <v>96.88119</v>
      </c>
      <c r="G451" s="25"/>
      <c r="H451" s="26"/>
    </row>
    <row r="452" spans="1:8" ht="12.75" customHeight="1">
      <c r="A452" s="23" t="s">
        <v>109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44551</v>
      </c>
      <c r="B453" s="23"/>
      <c r="C453" s="24">
        <f>ROUND(99.376776240264,5)</f>
        <v>99.37678</v>
      </c>
      <c r="D453" s="24">
        <f>F453</f>
        <v>99.14901</v>
      </c>
      <c r="E453" s="24">
        <f>F453</f>
        <v>99.14901</v>
      </c>
      <c r="F453" s="24">
        <f>ROUND(99.1490079151165,5)</f>
        <v>99.14901</v>
      </c>
      <c r="G453" s="25"/>
      <c r="H453" s="26"/>
    </row>
    <row r="454" spans="1:8" ht="12.75" customHeight="1">
      <c r="A454" s="23" t="s">
        <v>110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44635</v>
      </c>
      <c r="B455" s="23"/>
      <c r="C455" s="24">
        <f>ROUND(99.376776240264,5)</f>
        <v>99.37678</v>
      </c>
      <c r="D455" s="24">
        <f>F455</f>
        <v>99.37678</v>
      </c>
      <c r="E455" s="24">
        <f>F455</f>
        <v>99.37678</v>
      </c>
      <c r="F455" s="24">
        <f>ROUND(99.376776240264,5)</f>
        <v>99.37678</v>
      </c>
      <c r="G455" s="25"/>
      <c r="H455" s="26"/>
    </row>
    <row r="456" spans="1:8" ht="12.75" customHeight="1">
      <c r="A456" s="23" t="s">
        <v>111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46008</v>
      </c>
      <c r="B457" s="23"/>
      <c r="C457" s="24">
        <f>ROUND(99.0032355633556,5)</f>
        <v>99.00324</v>
      </c>
      <c r="D457" s="24">
        <f>F457</f>
        <v>98.55468</v>
      </c>
      <c r="E457" s="24">
        <f>F457</f>
        <v>98.55468</v>
      </c>
      <c r="F457" s="24">
        <f>ROUND(98.5546762997293,5)</f>
        <v>98.55468</v>
      </c>
      <c r="G457" s="25"/>
      <c r="H457" s="26"/>
    </row>
    <row r="458" spans="1:8" ht="12.75" customHeight="1">
      <c r="A458" s="23" t="s">
        <v>112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46097</v>
      </c>
      <c r="B459" s="23"/>
      <c r="C459" s="24">
        <f>ROUND(99.0032355633556,5)</f>
        <v>99.00324</v>
      </c>
      <c r="D459" s="24">
        <f>F459</f>
        <v>95.68263</v>
      </c>
      <c r="E459" s="24">
        <f>F459</f>
        <v>95.68263</v>
      </c>
      <c r="F459" s="24">
        <f>ROUND(95.682632258865,5)</f>
        <v>95.68263</v>
      </c>
      <c r="G459" s="25"/>
      <c r="H459" s="26"/>
    </row>
    <row r="460" spans="1:8" ht="12.75" customHeight="1">
      <c r="A460" s="23" t="s">
        <v>113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46188</v>
      </c>
      <c r="B461" s="23"/>
      <c r="C461" s="24">
        <f>ROUND(99.0032355633556,5)</f>
        <v>99.00324</v>
      </c>
      <c r="D461" s="24">
        <f>F461</f>
        <v>94.50699</v>
      </c>
      <c r="E461" s="24">
        <f>F461</f>
        <v>94.50699</v>
      </c>
      <c r="F461" s="24">
        <f>ROUND(94.5069852667954,5)</f>
        <v>94.50699</v>
      </c>
      <c r="G461" s="25"/>
      <c r="H461" s="26"/>
    </row>
    <row r="462" spans="1:8" ht="12.75" customHeight="1">
      <c r="A462" s="23" t="s">
        <v>114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46286</v>
      </c>
      <c r="B463" s="23"/>
      <c r="C463" s="24">
        <f>ROUND(99.0032355633556,5)</f>
        <v>99.00324</v>
      </c>
      <c r="D463" s="24">
        <f>F463</f>
        <v>96.65479</v>
      </c>
      <c r="E463" s="24">
        <f>F463</f>
        <v>96.65479</v>
      </c>
      <c r="F463" s="24">
        <f>ROUND(96.6547927723484,5)</f>
        <v>96.65479</v>
      </c>
      <c r="G463" s="25"/>
      <c r="H463" s="26"/>
    </row>
    <row r="464" spans="1:8" ht="12.75" customHeight="1">
      <c r="A464" s="23" t="s">
        <v>115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46377</v>
      </c>
      <c r="B465" s="23"/>
      <c r="C465" s="24">
        <f>ROUND(99.0032355633556,5)</f>
        <v>99.00324</v>
      </c>
      <c r="D465" s="24">
        <f>F465</f>
        <v>100.36627</v>
      </c>
      <c r="E465" s="24">
        <f>F465</f>
        <v>100.36627</v>
      </c>
      <c r="F465" s="24">
        <f>ROUND(100.366265044927,5)</f>
        <v>100.36627</v>
      </c>
      <c r="G465" s="25"/>
      <c r="H465" s="26"/>
    </row>
    <row r="466" spans="1:8" ht="12.75" customHeight="1">
      <c r="A466" s="23" t="s">
        <v>116</v>
      </c>
      <c r="B466" s="23"/>
      <c r="C466" s="27"/>
      <c r="D466" s="27"/>
      <c r="E466" s="27"/>
      <c r="F466" s="27"/>
      <c r="G466" s="25"/>
      <c r="H466" s="26"/>
    </row>
    <row r="467" spans="1:8" ht="12.75" customHeight="1" thickBot="1">
      <c r="A467" s="31">
        <v>46461</v>
      </c>
      <c r="B467" s="31"/>
      <c r="C467" s="32">
        <f>ROUND(99.0032355633556,5)</f>
        <v>99.00324</v>
      </c>
      <c r="D467" s="32">
        <f>F467</f>
        <v>99.00324</v>
      </c>
      <c r="E467" s="32">
        <f>F467</f>
        <v>99.00324</v>
      </c>
      <c r="F467" s="32">
        <f>ROUND(99.0032355633556,5)</f>
        <v>99.00324</v>
      </c>
      <c r="G467" s="33"/>
      <c r="H467" s="34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2017-01-04T16:00:25Z</dcterms:modified>
  <cp:category/>
  <cp:version/>
  <cp:contentType/>
  <cp:contentStatus/>
</cp:coreProperties>
</file>