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<sst xmlns="http://schemas.openxmlformats.org/spreadsheetml/2006/main" count="114" uniqueCount="114">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</sst>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N10" sqref="N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42745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ROUND(2.15,5)</f>
        <v>2.15</v>
      </c>
      <c r="D6" s="25">
        <f>F6</f>
        <v>2.15</v>
      </c>
      <c r="E6" s="25">
        <f>F6</f>
        <v>2.15</v>
      </c>
      <c r="F6" s="25">
        <f>ROUND(2.15,5)</f>
        <v>2.15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ROUND(2.14,5)</f>
        <v>2.14</v>
      </c>
      <c r="D8" s="25">
        <f>F8</f>
        <v>2.14</v>
      </c>
      <c r="E8" s="25">
        <f>F8</f>
        <v>2.14</v>
      </c>
      <c r="F8" s="25">
        <f>ROUND(2.14,5)</f>
        <v>2.14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ROUND(2.18,5)</f>
        <v>2.18</v>
      </c>
      <c r="D10" s="25">
        <f>F10</f>
        <v>2.18</v>
      </c>
      <c r="E10" s="25">
        <f>F10</f>
        <v>2.18</v>
      </c>
      <c r="F10" s="25">
        <f>ROUND(2.18,5)</f>
        <v>2.18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ROUND(2.8,5)</f>
        <v>2.8</v>
      </c>
      <c r="D12" s="25">
        <f>F12</f>
        <v>2.8</v>
      </c>
      <c r="E12" s="25">
        <f>F12</f>
        <v>2.8</v>
      </c>
      <c r="F12" s="25">
        <f>ROUND(2.8,5)</f>
        <v>2.8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ROUND(10.435,5)</f>
        <v>10.435</v>
      </c>
      <c r="D14" s="25">
        <f>F14</f>
        <v>10.435</v>
      </c>
      <c r="E14" s="25">
        <f>F14</f>
        <v>10.435</v>
      </c>
      <c r="F14" s="25">
        <f>ROUND(10.435,5)</f>
        <v>10.435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ROUND(8.485,5)</f>
        <v>8.485</v>
      </c>
      <c r="D16" s="25">
        <f>F16</f>
        <v>8.485</v>
      </c>
      <c r="E16" s="25">
        <f>F16</f>
        <v>8.485</v>
      </c>
      <c r="F16" s="25">
        <f>ROUND(8.485,5)</f>
        <v>8.485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ROUND(8.785,3)</f>
        <v>8.785</v>
      </c>
      <c r="D18" s="27">
        <f>F18</f>
        <v>8.785</v>
      </c>
      <c r="E18" s="27">
        <f>F18</f>
        <v>8.785</v>
      </c>
      <c r="F18" s="27">
        <f>ROUND(8.785,3)</f>
        <v>8.785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ROUND(2.149,3)</f>
        <v>2.149</v>
      </c>
      <c r="D20" s="27">
        <f>F20</f>
        <v>2.149</v>
      </c>
      <c r="E20" s="27">
        <f>F20</f>
        <v>2.149</v>
      </c>
      <c r="F20" s="27">
        <f>ROUND(2.149,3)</f>
        <v>2.149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ROUND(7.68,3)</f>
        <v>7.68</v>
      </c>
      <c r="D24" s="27">
        <f>F24</f>
        <v>7.68</v>
      </c>
      <c r="E24" s="27">
        <f>F24</f>
        <v>7.68</v>
      </c>
      <c r="F24" s="27">
        <f>ROUND(7.68,3)</f>
        <v>7.68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ROUND(7.85,3)</f>
        <v>7.85</v>
      </c>
      <c r="D26" s="27">
        <f>F26</f>
        <v>7.85</v>
      </c>
      <c r="E26" s="27">
        <f>F26</f>
        <v>7.85</v>
      </c>
      <c r="F26" s="27">
        <f>ROUND(7.85,3)</f>
        <v>7.85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ROUND(8.01,3)</f>
        <v>8.01</v>
      </c>
      <c r="D28" s="27">
        <f>F28</f>
        <v>8.01</v>
      </c>
      <c r="E28" s="27">
        <f>F28</f>
        <v>8.01</v>
      </c>
      <c r="F28" s="27">
        <f>ROUND(8.01,3)</f>
        <v>8.01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ROUND(8.145,3)</f>
        <v>8.145</v>
      </c>
      <c r="D30" s="27">
        <f>F30</f>
        <v>8.145</v>
      </c>
      <c r="E30" s="27">
        <f>F30</f>
        <v>8.145</v>
      </c>
      <c r="F30" s="27">
        <f>ROUND(8.145,3)</f>
        <v>8.145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ROUND(2.13,3)</f>
        <v>2.13</v>
      </c>
      <c r="D34" s="27">
        <f>F34</f>
        <v>2.13</v>
      </c>
      <c r="E34" s="27">
        <f>F34</f>
        <v>2.13</v>
      </c>
      <c r="F34" s="27">
        <f>ROUND(2.13,3)</f>
        <v>2.13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ROUND(4,5)</f>
        <v>4</v>
      </c>
      <c r="D36" s="25">
        <f>F36</f>
        <v>4</v>
      </c>
      <c r="E36" s="25">
        <f>F36</f>
        <v>4</v>
      </c>
      <c r="F36" s="25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ROUND(2.17,3)</f>
        <v>2.17</v>
      </c>
      <c r="D38" s="27">
        <f>F38</f>
        <v>2.17</v>
      </c>
      <c r="E38" s="27">
        <f>F38</f>
        <v>2.17</v>
      </c>
      <c r="F38" s="27">
        <f>ROUND(2.17,3)</f>
        <v>2.17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ROUND(9.24,3)</f>
        <v>9.24</v>
      </c>
      <c r="D40" s="27">
        <f>F40</f>
        <v>9.24</v>
      </c>
      <c r="E40" s="27">
        <f>F40</f>
        <v>9.24</v>
      </c>
      <c r="F40" s="27">
        <f>ROUND(9.24,3)</f>
        <v>9.24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ROUND(2.15,5)</f>
        <v>2.15</v>
      </c>
      <c r="D42" s="25">
        <f>F42</f>
        <v>126.62487</v>
      </c>
      <c r="E42" s="25">
        <f>F42</f>
        <v>126.62487</v>
      </c>
      <c r="F42" s="25">
        <f>ROUND(126.62487,5)</f>
        <v>126.62487</v>
      </c>
      <c r="G42" s="24"/>
      <c r="H42" s="36"/>
    </row>
    <row r="43" spans="1:8" ht="12.75" customHeight="1">
      <c r="A43" s="22">
        <v>42859</v>
      </c>
      <c r="B43" s="22"/>
      <c r="C43" s="25">
        <f>ROUND(2.15,5)</f>
        <v>2.15</v>
      </c>
      <c r="D43" s="25">
        <f>F43</f>
        <v>129.06734</v>
      </c>
      <c r="E43" s="25">
        <f>F43</f>
        <v>129.06734</v>
      </c>
      <c r="F43" s="25">
        <f>ROUND(129.06734,5)</f>
        <v>129.06734</v>
      </c>
      <c r="G43" s="24"/>
      <c r="H43" s="36"/>
    </row>
    <row r="44" spans="1:8" ht="12.75" customHeight="1">
      <c r="A44" s="22">
        <v>42950</v>
      </c>
      <c r="B44" s="22"/>
      <c r="C44" s="25">
        <f>ROUND(2.15,5)</f>
        <v>2.15</v>
      </c>
      <c r="D44" s="25">
        <f>F44</f>
        <v>130.29512</v>
      </c>
      <c r="E44" s="25">
        <f>F44</f>
        <v>130.29512</v>
      </c>
      <c r="F44" s="25">
        <f>ROUND(130.29512,5)</f>
        <v>130.29512</v>
      </c>
      <c r="G44" s="24"/>
      <c r="H44" s="36"/>
    </row>
    <row r="45" spans="1:8" ht="12.75" customHeight="1">
      <c r="A45" s="22">
        <v>43041</v>
      </c>
      <c r="B45" s="22"/>
      <c r="C45" s="25">
        <f>ROUND(2.15,5)</f>
        <v>2.15</v>
      </c>
      <c r="D45" s="25">
        <f>F45</f>
        <v>132.97433</v>
      </c>
      <c r="E45" s="25">
        <f>F45</f>
        <v>132.97433</v>
      </c>
      <c r="F45" s="25">
        <f>ROUND(132.97433,5)</f>
        <v>132.97433</v>
      </c>
      <c r="G45" s="24"/>
      <c r="H45" s="36"/>
    </row>
    <row r="46" spans="1:8" ht="12.75" customHeight="1">
      <c r="A46" s="22">
        <v>43132</v>
      </c>
      <c r="B46" s="22"/>
      <c r="C46" s="25">
        <f>ROUND(2.15,5)</f>
        <v>2.15</v>
      </c>
      <c r="D46" s="25">
        <f>F46</f>
        <v>135.73303</v>
      </c>
      <c r="E46" s="25">
        <f>F46</f>
        <v>135.73303</v>
      </c>
      <c r="F46" s="25">
        <f>ROUND(135.73303,5)</f>
        <v>135.73303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ROUND(9.215,5)</f>
        <v>9.215</v>
      </c>
      <c r="D48" s="25">
        <f>F48</f>
        <v>9.22908</v>
      </c>
      <c r="E48" s="25">
        <f>F48</f>
        <v>9.22908</v>
      </c>
      <c r="F48" s="25">
        <f>ROUND(9.22908,5)</f>
        <v>9.22908</v>
      </c>
      <c r="G48" s="24"/>
      <c r="H48" s="36"/>
    </row>
    <row r="49" spans="1:8" ht="12.75" customHeight="1">
      <c r="A49" s="22">
        <v>42859</v>
      </c>
      <c r="B49" s="22"/>
      <c r="C49" s="25">
        <f>ROUND(9.215,5)</f>
        <v>9.215</v>
      </c>
      <c r="D49" s="25">
        <f>F49</f>
        <v>9.27792</v>
      </c>
      <c r="E49" s="25">
        <f>F49</f>
        <v>9.27792</v>
      </c>
      <c r="F49" s="25">
        <f>ROUND(9.27792,5)</f>
        <v>9.27792</v>
      </c>
      <c r="G49" s="24"/>
      <c r="H49" s="36"/>
    </row>
    <row r="50" spans="1:8" ht="12.75" customHeight="1">
      <c r="A50" s="22">
        <v>42950</v>
      </c>
      <c r="B50" s="22"/>
      <c r="C50" s="25">
        <f>ROUND(9.215,5)</f>
        <v>9.215</v>
      </c>
      <c r="D50" s="25">
        <f>F50</f>
        <v>9.32179</v>
      </c>
      <c r="E50" s="25">
        <f>F50</f>
        <v>9.32179</v>
      </c>
      <c r="F50" s="25">
        <f>ROUND(9.32179,5)</f>
        <v>9.32179</v>
      </c>
      <c r="G50" s="24"/>
      <c r="H50" s="36"/>
    </row>
    <row r="51" spans="1:8" ht="12.75" customHeight="1">
      <c r="A51" s="22">
        <v>43041</v>
      </c>
      <c r="B51" s="22"/>
      <c r="C51" s="25">
        <f>ROUND(9.215,5)</f>
        <v>9.215</v>
      </c>
      <c r="D51" s="25">
        <f>F51</f>
        <v>9.35235</v>
      </c>
      <c r="E51" s="25">
        <f>F51</f>
        <v>9.35235</v>
      </c>
      <c r="F51" s="25">
        <f>ROUND(9.35235,5)</f>
        <v>9.35235</v>
      </c>
      <c r="G51" s="24"/>
      <c r="H51" s="36"/>
    </row>
    <row r="52" spans="1:8" ht="12.75" customHeight="1">
      <c r="A52" s="22">
        <v>43132</v>
      </c>
      <c r="B52" s="22"/>
      <c r="C52" s="25">
        <f>ROUND(9.215,5)</f>
        <v>9.215</v>
      </c>
      <c r="D52" s="25">
        <f>F52</f>
        <v>9.37745</v>
      </c>
      <c r="E52" s="25">
        <f>F52</f>
        <v>9.37745</v>
      </c>
      <c r="F52" s="25">
        <f>ROUND(9.37745,5)</f>
        <v>9.37745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ROUND(9.365,5)</f>
        <v>9.365</v>
      </c>
      <c r="D54" s="25">
        <f>F54</f>
        <v>9.37992</v>
      </c>
      <c r="E54" s="25">
        <f>F54</f>
        <v>9.37992</v>
      </c>
      <c r="F54" s="25">
        <f>ROUND(9.37992,5)</f>
        <v>9.37992</v>
      </c>
      <c r="G54" s="24"/>
      <c r="H54" s="36"/>
    </row>
    <row r="55" spans="1:8" ht="12.75" customHeight="1">
      <c r="A55" s="22">
        <v>42859</v>
      </c>
      <c r="B55" s="22"/>
      <c r="C55" s="25">
        <f>ROUND(9.365,5)</f>
        <v>9.365</v>
      </c>
      <c r="D55" s="25">
        <f>F55</f>
        <v>9.42849</v>
      </c>
      <c r="E55" s="25">
        <f>F55</f>
        <v>9.42849</v>
      </c>
      <c r="F55" s="25">
        <f>ROUND(9.42849,5)</f>
        <v>9.42849</v>
      </c>
      <c r="G55" s="24"/>
      <c r="H55" s="36"/>
    </row>
    <row r="56" spans="1:8" ht="12.75" customHeight="1">
      <c r="A56" s="22">
        <v>42950</v>
      </c>
      <c r="B56" s="22"/>
      <c r="C56" s="25">
        <f>ROUND(9.365,5)</f>
        <v>9.365</v>
      </c>
      <c r="D56" s="25">
        <f>F56</f>
        <v>9.47075</v>
      </c>
      <c r="E56" s="25">
        <f>F56</f>
        <v>9.47075</v>
      </c>
      <c r="F56" s="25">
        <f>ROUND(9.47075,5)</f>
        <v>9.47075</v>
      </c>
      <c r="G56" s="24"/>
      <c r="H56" s="36"/>
    </row>
    <row r="57" spans="1:8" ht="12.75" customHeight="1">
      <c r="A57" s="22">
        <v>43041</v>
      </c>
      <c r="B57" s="22"/>
      <c r="C57" s="25">
        <f>ROUND(9.365,5)</f>
        <v>9.365</v>
      </c>
      <c r="D57" s="25">
        <f>F57</f>
        <v>9.50646</v>
      </c>
      <c r="E57" s="25">
        <f>F57</f>
        <v>9.50646</v>
      </c>
      <c r="F57" s="25">
        <f>ROUND(9.50646,5)</f>
        <v>9.50646</v>
      </c>
      <c r="G57" s="24"/>
      <c r="H57" s="36"/>
    </row>
    <row r="58" spans="1:8" ht="12.75" customHeight="1">
      <c r="A58" s="22">
        <v>43132</v>
      </c>
      <c r="B58" s="22"/>
      <c r="C58" s="25">
        <f>ROUND(9.365,5)</f>
        <v>9.365</v>
      </c>
      <c r="D58" s="25">
        <f>F58</f>
        <v>9.53714</v>
      </c>
      <c r="E58" s="25">
        <f>F58</f>
        <v>9.53714</v>
      </c>
      <c r="F58" s="25">
        <f>ROUND(9.53714,5)</f>
        <v>9.53714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ROUND(105.26065,5)</f>
        <v>105.26065</v>
      </c>
      <c r="D60" s="25">
        <f>F60</f>
        <v>105.80046</v>
      </c>
      <c r="E60" s="25">
        <f>F60</f>
        <v>105.80046</v>
      </c>
      <c r="F60" s="25">
        <f>ROUND(105.80046,5)</f>
        <v>105.80046</v>
      </c>
      <c r="G60" s="24"/>
      <c r="H60" s="36"/>
    </row>
    <row r="61" spans="1:8" ht="12.75" customHeight="1">
      <c r="A61" s="22">
        <v>42859</v>
      </c>
      <c r="B61" s="22"/>
      <c r="C61" s="25">
        <f>ROUND(105.26065,5)</f>
        <v>105.26065</v>
      </c>
      <c r="D61" s="25">
        <f>F61</f>
        <v>106.80067</v>
      </c>
      <c r="E61" s="25">
        <f>F61</f>
        <v>106.80067</v>
      </c>
      <c r="F61" s="25">
        <f>ROUND(106.80067,5)</f>
        <v>106.80067</v>
      </c>
      <c r="G61" s="24"/>
      <c r="H61" s="36"/>
    </row>
    <row r="62" spans="1:8" ht="12.75" customHeight="1">
      <c r="A62" s="22">
        <v>42950</v>
      </c>
      <c r="B62" s="22"/>
      <c r="C62" s="25">
        <f>ROUND(105.26065,5)</f>
        <v>105.26065</v>
      </c>
      <c r="D62" s="25">
        <f>F62</f>
        <v>108.92097</v>
      </c>
      <c r="E62" s="25">
        <f>F62</f>
        <v>108.92097</v>
      </c>
      <c r="F62" s="25">
        <f>ROUND(108.92097,5)</f>
        <v>108.92097</v>
      </c>
      <c r="G62" s="24"/>
      <c r="H62" s="36"/>
    </row>
    <row r="63" spans="1:8" ht="12.75" customHeight="1">
      <c r="A63" s="22">
        <v>43041</v>
      </c>
      <c r="B63" s="22"/>
      <c r="C63" s="25">
        <f>ROUND(105.26065,5)</f>
        <v>105.26065</v>
      </c>
      <c r="D63" s="25">
        <f>F63</f>
        <v>110.0776</v>
      </c>
      <c r="E63" s="25">
        <f>F63</f>
        <v>110.0776</v>
      </c>
      <c r="F63" s="25">
        <f>ROUND(110.0776,5)</f>
        <v>110.0776</v>
      </c>
      <c r="G63" s="24"/>
      <c r="H63" s="36"/>
    </row>
    <row r="64" spans="1:8" ht="12.75" customHeight="1">
      <c r="A64" s="22">
        <v>43132</v>
      </c>
      <c r="B64" s="22"/>
      <c r="C64" s="25">
        <f>ROUND(105.26065,5)</f>
        <v>105.26065</v>
      </c>
      <c r="D64" s="25">
        <f>F64</f>
        <v>112.36129</v>
      </c>
      <c r="E64" s="25">
        <f>F64</f>
        <v>112.36129</v>
      </c>
      <c r="F64" s="25">
        <f>ROUND(112.36129,5)</f>
        <v>112.36129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ROUND(9.53,5)</f>
        <v>9.53</v>
      </c>
      <c r="D66" s="25">
        <f>F66</f>
        <v>9.54436</v>
      </c>
      <c r="E66" s="25">
        <f>F66</f>
        <v>9.54436</v>
      </c>
      <c r="F66" s="25">
        <f>ROUND(9.54436,5)</f>
        <v>9.54436</v>
      </c>
      <c r="G66" s="24"/>
      <c r="H66" s="36"/>
    </row>
    <row r="67" spans="1:8" ht="12.75" customHeight="1">
      <c r="A67" s="22">
        <v>42859</v>
      </c>
      <c r="B67" s="22"/>
      <c r="C67" s="25">
        <f>ROUND(9.53,5)</f>
        <v>9.53</v>
      </c>
      <c r="D67" s="25">
        <f>F67</f>
        <v>9.59441</v>
      </c>
      <c r="E67" s="25">
        <f>F67</f>
        <v>9.59441</v>
      </c>
      <c r="F67" s="25">
        <f>ROUND(9.59441,5)</f>
        <v>9.59441</v>
      </c>
      <c r="G67" s="24"/>
      <c r="H67" s="36"/>
    </row>
    <row r="68" spans="1:8" ht="12.75" customHeight="1">
      <c r="A68" s="22">
        <v>42950</v>
      </c>
      <c r="B68" s="22"/>
      <c r="C68" s="25">
        <f>ROUND(9.53,5)</f>
        <v>9.53</v>
      </c>
      <c r="D68" s="25">
        <f>F68</f>
        <v>9.64034</v>
      </c>
      <c r="E68" s="25">
        <f>F68</f>
        <v>9.64034</v>
      </c>
      <c r="F68" s="25">
        <f>ROUND(9.64034,5)</f>
        <v>9.64034</v>
      </c>
      <c r="G68" s="24"/>
      <c r="H68" s="36"/>
    </row>
    <row r="69" spans="1:8" ht="12.75" customHeight="1">
      <c r="A69" s="22">
        <v>43041</v>
      </c>
      <c r="B69" s="22"/>
      <c r="C69" s="25">
        <f>ROUND(9.53,5)</f>
        <v>9.53</v>
      </c>
      <c r="D69" s="25">
        <f>F69</f>
        <v>9.67465</v>
      </c>
      <c r="E69" s="25">
        <f>F69</f>
        <v>9.67465</v>
      </c>
      <c r="F69" s="25">
        <f>ROUND(9.67465,5)</f>
        <v>9.67465</v>
      </c>
      <c r="G69" s="24"/>
      <c r="H69" s="36"/>
    </row>
    <row r="70" spans="1:8" ht="12.75" customHeight="1">
      <c r="A70" s="22">
        <v>43132</v>
      </c>
      <c r="B70" s="22"/>
      <c r="C70" s="25">
        <f>ROUND(9.53,5)</f>
        <v>9.53</v>
      </c>
      <c r="D70" s="25">
        <f>F70</f>
        <v>9.70462</v>
      </c>
      <c r="E70" s="25">
        <f>F70</f>
        <v>9.70462</v>
      </c>
      <c r="F70" s="25">
        <f>ROUND(9.70462,5)</f>
        <v>9.70462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ROUND(2.14,5)</f>
        <v>2.14</v>
      </c>
      <c r="D72" s="25">
        <f>F72</f>
        <v>130.40224</v>
      </c>
      <c r="E72" s="25">
        <f>F72</f>
        <v>130.40224</v>
      </c>
      <c r="F72" s="25">
        <f>ROUND(130.40224,5)</f>
        <v>130.40224</v>
      </c>
      <c r="G72" s="24"/>
      <c r="H72" s="36"/>
    </row>
    <row r="73" spans="1:8" ht="12.75" customHeight="1">
      <c r="A73" s="22">
        <v>42859</v>
      </c>
      <c r="B73" s="22"/>
      <c r="C73" s="25">
        <f>ROUND(2.14,5)</f>
        <v>2.14</v>
      </c>
      <c r="D73" s="25">
        <f>F73</f>
        <v>132.91751</v>
      </c>
      <c r="E73" s="25">
        <f>F73</f>
        <v>132.91751</v>
      </c>
      <c r="F73" s="25">
        <f>ROUND(132.91751,5)</f>
        <v>132.91751</v>
      </c>
      <c r="G73" s="24"/>
      <c r="H73" s="36"/>
    </row>
    <row r="74" spans="1:8" ht="12.75" customHeight="1">
      <c r="A74" s="22">
        <v>42950</v>
      </c>
      <c r="B74" s="22"/>
      <c r="C74" s="25">
        <f>ROUND(2.14,5)</f>
        <v>2.14</v>
      </c>
      <c r="D74" s="25">
        <f>F74</f>
        <v>134.05489</v>
      </c>
      <c r="E74" s="25">
        <f>F74</f>
        <v>134.05489</v>
      </c>
      <c r="F74" s="25">
        <f>ROUND(134.05489,5)</f>
        <v>134.05489</v>
      </c>
      <c r="G74" s="24"/>
      <c r="H74" s="36"/>
    </row>
    <row r="75" spans="1:8" ht="12.75" customHeight="1">
      <c r="A75" s="22">
        <v>43041</v>
      </c>
      <c r="B75" s="22"/>
      <c r="C75" s="25">
        <f>ROUND(2.14,5)</f>
        <v>2.14</v>
      </c>
      <c r="D75" s="25">
        <f>F75</f>
        <v>136.81159</v>
      </c>
      <c r="E75" s="25">
        <f>F75</f>
        <v>136.81159</v>
      </c>
      <c r="F75" s="25">
        <f>ROUND(136.81159,5)</f>
        <v>136.81159</v>
      </c>
      <c r="G75" s="24"/>
      <c r="H75" s="36"/>
    </row>
    <row r="76" spans="1:8" ht="12.75" customHeight="1">
      <c r="A76" s="22">
        <v>43132</v>
      </c>
      <c r="B76" s="22"/>
      <c r="C76" s="25">
        <f>ROUND(2.14,5)</f>
        <v>2.14</v>
      </c>
      <c r="D76" s="25">
        <f>F76</f>
        <v>139.64991</v>
      </c>
      <c r="E76" s="25">
        <f>F76</f>
        <v>139.64991</v>
      </c>
      <c r="F76" s="25">
        <f>ROUND(139.64991,5)</f>
        <v>139.64991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ROUND(9.535,5)</f>
        <v>9.535</v>
      </c>
      <c r="D78" s="25">
        <f>F78</f>
        <v>9.54896</v>
      </c>
      <c r="E78" s="25">
        <f>F78</f>
        <v>9.54896</v>
      </c>
      <c r="F78" s="25">
        <f>ROUND(9.54896,5)</f>
        <v>9.54896</v>
      </c>
      <c r="G78" s="24"/>
      <c r="H78" s="36"/>
    </row>
    <row r="79" spans="1:8" ht="12.75" customHeight="1">
      <c r="A79" s="22">
        <v>42859</v>
      </c>
      <c r="B79" s="22"/>
      <c r="C79" s="25">
        <f>ROUND(9.535,5)</f>
        <v>9.535</v>
      </c>
      <c r="D79" s="25">
        <f>F79</f>
        <v>9.59752</v>
      </c>
      <c r="E79" s="25">
        <f>F79</f>
        <v>9.59752</v>
      </c>
      <c r="F79" s="25">
        <f>ROUND(9.59752,5)</f>
        <v>9.59752</v>
      </c>
      <c r="G79" s="24"/>
      <c r="H79" s="36"/>
    </row>
    <row r="80" spans="1:8" ht="12.75" customHeight="1">
      <c r="A80" s="22">
        <v>42950</v>
      </c>
      <c r="B80" s="22"/>
      <c r="C80" s="25">
        <f>ROUND(9.535,5)</f>
        <v>9.535</v>
      </c>
      <c r="D80" s="25">
        <f>F80</f>
        <v>9.64204</v>
      </c>
      <c r="E80" s="25">
        <f>F80</f>
        <v>9.64204</v>
      </c>
      <c r="F80" s="25">
        <f>ROUND(9.64204,5)</f>
        <v>9.64204</v>
      </c>
      <c r="G80" s="24"/>
      <c r="H80" s="36"/>
    </row>
    <row r="81" spans="1:8" ht="12.75" customHeight="1">
      <c r="A81" s="22">
        <v>43041</v>
      </c>
      <c r="B81" s="22"/>
      <c r="C81" s="25">
        <f>ROUND(9.535,5)</f>
        <v>9.535</v>
      </c>
      <c r="D81" s="25">
        <f>F81</f>
        <v>9.67523</v>
      </c>
      <c r="E81" s="25">
        <f>F81</f>
        <v>9.67523</v>
      </c>
      <c r="F81" s="25">
        <f>ROUND(9.67523,5)</f>
        <v>9.67523</v>
      </c>
      <c r="G81" s="24"/>
      <c r="H81" s="36"/>
    </row>
    <row r="82" spans="1:8" ht="12.75" customHeight="1">
      <c r="A82" s="22">
        <v>43132</v>
      </c>
      <c r="B82" s="22"/>
      <c r="C82" s="25">
        <f>ROUND(9.535,5)</f>
        <v>9.535</v>
      </c>
      <c r="D82" s="25">
        <f>F82</f>
        <v>9.70418</v>
      </c>
      <c r="E82" s="25">
        <f>F82</f>
        <v>9.70418</v>
      </c>
      <c r="F82" s="25">
        <f>ROUND(9.70418,5)</f>
        <v>9.70418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ROUND(9.545,5)</f>
        <v>9.545</v>
      </c>
      <c r="D84" s="25">
        <f>F84</f>
        <v>9.55845</v>
      </c>
      <c r="E84" s="25">
        <f>F84</f>
        <v>9.55845</v>
      </c>
      <c r="F84" s="25">
        <f>ROUND(9.55845,5)</f>
        <v>9.55845</v>
      </c>
      <c r="G84" s="24"/>
      <c r="H84" s="36"/>
    </row>
    <row r="85" spans="1:8" ht="12.75" customHeight="1">
      <c r="A85" s="22">
        <v>42859</v>
      </c>
      <c r="B85" s="22"/>
      <c r="C85" s="25">
        <f>ROUND(9.545,5)</f>
        <v>9.545</v>
      </c>
      <c r="D85" s="25">
        <f>F85</f>
        <v>9.6052</v>
      </c>
      <c r="E85" s="25">
        <f>F85</f>
        <v>9.6052</v>
      </c>
      <c r="F85" s="25">
        <f>ROUND(9.6052,5)</f>
        <v>9.6052</v>
      </c>
      <c r="G85" s="24"/>
      <c r="H85" s="36"/>
    </row>
    <row r="86" spans="1:8" ht="12.75" customHeight="1">
      <c r="A86" s="22">
        <v>42950</v>
      </c>
      <c r="B86" s="22"/>
      <c r="C86" s="25">
        <f>ROUND(9.545,5)</f>
        <v>9.545</v>
      </c>
      <c r="D86" s="25">
        <f>F86</f>
        <v>9.64799</v>
      </c>
      <c r="E86" s="25">
        <f>F86</f>
        <v>9.64799</v>
      </c>
      <c r="F86" s="25">
        <f>ROUND(9.64799,5)</f>
        <v>9.64799</v>
      </c>
      <c r="G86" s="24"/>
      <c r="H86" s="36"/>
    </row>
    <row r="87" spans="1:8" ht="12.75" customHeight="1">
      <c r="A87" s="22">
        <v>43041</v>
      </c>
      <c r="B87" s="22"/>
      <c r="C87" s="25">
        <f>ROUND(9.545,5)</f>
        <v>9.545</v>
      </c>
      <c r="D87" s="25">
        <f>F87</f>
        <v>9.67987</v>
      </c>
      <c r="E87" s="25">
        <f>F87</f>
        <v>9.67987</v>
      </c>
      <c r="F87" s="25">
        <f>ROUND(9.67987,5)</f>
        <v>9.67987</v>
      </c>
      <c r="G87" s="24"/>
      <c r="H87" s="36"/>
    </row>
    <row r="88" spans="1:8" ht="12.75" customHeight="1">
      <c r="A88" s="22">
        <v>43132</v>
      </c>
      <c r="B88" s="22"/>
      <c r="C88" s="25">
        <f>ROUND(9.545,5)</f>
        <v>9.545</v>
      </c>
      <c r="D88" s="25">
        <f>F88</f>
        <v>9.70765</v>
      </c>
      <c r="E88" s="25">
        <f>F88</f>
        <v>9.70765</v>
      </c>
      <c r="F88" s="25">
        <f>ROUND(9.70765,5)</f>
        <v>9.70765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ROUND(130.81486,5)</f>
        <v>130.81486</v>
      </c>
      <c r="D90" s="25">
        <f>F90</f>
        <v>131.48563</v>
      </c>
      <c r="E90" s="25">
        <f>F90</f>
        <v>131.48563</v>
      </c>
      <c r="F90" s="25">
        <f>ROUND(131.48563,5)</f>
        <v>131.48563</v>
      </c>
      <c r="G90" s="24"/>
      <c r="H90" s="36"/>
    </row>
    <row r="91" spans="1:8" ht="12.75" customHeight="1">
      <c r="A91" s="22">
        <v>42859</v>
      </c>
      <c r="B91" s="22"/>
      <c r="C91" s="25">
        <f>ROUND(130.81486,5)</f>
        <v>130.81486</v>
      </c>
      <c r="D91" s="25">
        <f>F91</f>
        <v>132.49185</v>
      </c>
      <c r="E91" s="25">
        <f>F91</f>
        <v>132.49185</v>
      </c>
      <c r="F91" s="25">
        <f>ROUND(132.49185,5)</f>
        <v>132.49185</v>
      </c>
      <c r="G91" s="24"/>
      <c r="H91" s="36"/>
    </row>
    <row r="92" spans="1:8" ht="12.75" customHeight="1">
      <c r="A92" s="22">
        <v>42950</v>
      </c>
      <c r="B92" s="22"/>
      <c r="C92" s="25">
        <f>ROUND(130.81486,5)</f>
        <v>130.81486</v>
      </c>
      <c r="D92" s="25">
        <f>F92</f>
        <v>135.12193</v>
      </c>
      <c r="E92" s="25">
        <f>F92</f>
        <v>135.12193</v>
      </c>
      <c r="F92" s="25">
        <f>ROUND(135.12193,5)</f>
        <v>135.12193</v>
      </c>
      <c r="G92" s="24"/>
      <c r="H92" s="36"/>
    </row>
    <row r="93" spans="1:8" ht="12.75" customHeight="1">
      <c r="A93" s="22">
        <v>43041</v>
      </c>
      <c r="B93" s="22"/>
      <c r="C93" s="25">
        <f>ROUND(130.81486,5)</f>
        <v>130.81486</v>
      </c>
      <c r="D93" s="25">
        <f>F93</f>
        <v>136.30573</v>
      </c>
      <c r="E93" s="25">
        <f>F93</f>
        <v>136.30573</v>
      </c>
      <c r="F93" s="25">
        <f>ROUND(136.30573,5)</f>
        <v>136.30573</v>
      </c>
      <c r="G93" s="24"/>
      <c r="H93" s="36"/>
    </row>
    <row r="94" spans="1:8" ht="12.75" customHeight="1">
      <c r="A94" s="22">
        <v>43132</v>
      </c>
      <c r="B94" s="22"/>
      <c r="C94" s="25">
        <f>ROUND(130.81486,5)</f>
        <v>130.81486</v>
      </c>
      <c r="D94" s="25">
        <f>F94</f>
        <v>139.13359</v>
      </c>
      <c r="E94" s="25">
        <f>F94</f>
        <v>139.13359</v>
      </c>
      <c r="F94" s="25">
        <f>ROUND(139.13359,5)</f>
        <v>139.13359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ROUND(2.18,5)</f>
        <v>2.18</v>
      </c>
      <c r="D96" s="25">
        <f>F96</f>
        <v>137.95603</v>
      </c>
      <c r="E96" s="25">
        <f>F96</f>
        <v>137.95603</v>
      </c>
      <c r="F96" s="25">
        <f>ROUND(137.95603,5)</f>
        <v>137.95603</v>
      </c>
      <c r="G96" s="24"/>
      <c r="H96" s="36"/>
    </row>
    <row r="97" spans="1:8" ht="12.75" customHeight="1">
      <c r="A97" s="22">
        <v>42859</v>
      </c>
      <c r="B97" s="22"/>
      <c r="C97" s="25">
        <f>ROUND(2.18,5)</f>
        <v>2.18</v>
      </c>
      <c r="D97" s="25">
        <f>F97</f>
        <v>140.61679</v>
      </c>
      <c r="E97" s="25">
        <f>F97</f>
        <v>140.61679</v>
      </c>
      <c r="F97" s="25">
        <f>ROUND(140.61679,5)</f>
        <v>140.61679</v>
      </c>
      <c r="G97" s="24"/>
      <c r="H97" s="36"/>
    </row>
    <row r="98" spans="1:8" ht="12.75" customHeight="1">
      <c r="A98" s="22">
        <v>42950</v>
      </c>
      <c r="B98" s="22"/>
      <c r="C98" s="25">
        <f>ROUND(2.18,5)</f>
        <v>2.18</v>
      </c>
      <c r="D98" s="25">
        <f>F98</f>
        <v>141.74452</v>
      </c>
      <c r="E98" s="25">
        <f>F98</f>
        <v>141.74452</v>
      </c>
      <c r="F98" s="25">
        <f>ROUND(141.74452,5)</f>
        <v>141.74452</v>
      </c>
      <c r="G98" s="24"/>
      <c r="H98" s="36"/>
    </row>
    <row r="99" spans="1:8" ht="12.75" customHeight="1">
      <c r="A99" s="22">
        <v>43041</v>
      </c>
      <c r="B99" s="22"/>
      <c r="C99" s="25">
        <f>ROUND(2.18,5)</f>
        <v>2.18</v>
      </c>
      <c r="D99" s="25">
        <f>F99</f>
        <v>144.65908</v>
      </c>
      <c r="E99" s="25">
        <f>F99</f>
        <v>144.65908</v>
      </c>
      <c r="F99" s="25">
        <f>ROUND(144.65908,5)</f>
        <v>144.65908</v>
      </c>
      <c r="G99" s="24"/>
      <c r="H99" s="36"/>
    </row>
    <row r="100" spans="1:8" ht="12.75" customHeight="1">
      <c r="A100" s="22">
        <v>43132</v>
      </c>
      <c r="B100" s="22"/>
      <c r="C100" s="25">
        <f>ROUND(2.18,5)</f>
        <v>2.18</v>
      </c>
      <c r="D100" s="25">
        <f>F100</f>
        <v>147.66019</v>
      </c>
      <c r="E100" s="25">
        <f>F100</f>
        <v>147.66019</v>
      </c>
      <c r="F100" s="25">
        <f>ROUND(147.66019,5)</f>
        <v>147.66019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ROUND(2.8,5)</f>
        <v>2.8</v>
      </c>
      <c r="D102" s="25">
        <f>F102</f>
        <v>127.83679</v>
      </c>
      <c r="E102" s="25">
        <f>F102</f>
        <v>127.83679</v>
      </c>
      <c r="F102" s="25">
        <f>ROUND(127.83679,5)</f>
        <v>127.83679</v>
      </c>
      <c r="G102" s="24"/>
      <c r="H102" s="36"/>
    </row>
    <row r="103" spans="1:8" ht="12.75" customHeight="1">
      <c r="A103" s="22">
        <v>42859</v>
      </c>
      <c r="B103" s="22"/>
      <c r="C103" s="25">
        <f>ROUND(2.8,5)</f>
        <v>2.8</v>
      </c>
      <c r="D103" s="25">
        <f>F103</f>
        <v>128.61817</v>
      </c>
      <c r="E103" s="25">
        <f>F103</f>
        <v>128.61817</v>
      </c>
      <c r="F103" s="25">
        <f>ROUND(128.61817,5)</f>
        <v>128.61817</v>
      </c>
      <c r="G103" s="24"/>
      <c r="H103" s="36"/>
    </row>
    <row r="104" spans="1:8" ht="12.75" customHeight="1">
      <c r="A104" s="22">
        <v>42950</v>
      </c>
      <c r="B104" s="22"/>
      <c r="C104" s="25">
        <f>ROUND(2.8,5)</f>
        <v>2.8</v>
      </c>
      <c r="D104" s="25">
        <f>F104</f>
        <v>131.17168</v>
      </c>
      <c r="E104" s="25">
        <f>F104</f>
        <v>131.17168</v>
      </c>
      <c r="F104" s="25">
        <f>ROUND(131.17168,5)</f>
        <v>131.17168</v>
      </c>
      <c r="G104" s="24"/>
      <c r="H104" s="36"/>
    </row>
    <row r="105" spans="1:8" ht="12.75" customHeight="1">
      <c r="A105" s="22">
        <v>43041</v>
      </c>
      <c r="B105" s="22"/>
      <c r="C105" s="25">
        <f>ROUND(2.8,5)</f>
        <v>2.8</v>
      </c>
      <c r="D105" s="25">
        <f>F105</f>
        <v>133.86877</v>
      </c>
      <c r="E105" s="25">
        <f>F105</f>
        <v>133.86877</v>
      </c>
      <c r="F105" s="25">
        <f>ROUND(133.86877,5)</f>
        <v>133.86877</v>
      </c>
      <c r="G105" s="24"/>
      <c r="H105" s="36"/>
    </row>
    <row r="106" spans="1:8" ht="12.75" customHeight="1">
      <c r="A106" s="22">
        <v>43132</v>
      </c>
      <c r="B106" s="22"/>
      <c r="C106" s="25">
        <f>ROUND(2.8,5)</f>
        <v>2.8</v>
      </c>
      <c r="D106" s="25">
        <f>F106</f>
        <v>136.646</v>
      </c>
      <c r="E106" s="25">
        <f>F106</f>
        <v>136.646</v>
      </c>
      <c r="F106" s="25">
        <f>ROUND(136.646,5)</f>
        <v>136.646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ROUND(10.435,5)</f>
        <v>10.435</v>
      </c>
      <c r="D108" s="25">
        <f>F108</f>
        <v>10.45898</v>
      </c>
      <c r="E108" s="25">
        <f>F108</f>
        <v>10.45898</v>
      </c>
      <c r="F108" s="25">
        <f>ROUND(10.45898,5)</f>
        <v>10.45898</v>
      </c>
      <c r="G108" s="24"/>
      <c r="H108" s="36"/>
    </row>
    <row r="109" spans="1:8" ht="12.75" customHeight="1">
      <c r="A109" s="22">
        <v>42859</v>
      </c>
      <c r="B109" s="22"/>
      <c r="C109" s="25">
        <f>ROUND(10.435,5)</f>
        <v>10.435</v>
      </c>
      <c r="D109" s="25">
        <f>F109</f>
        <v>10.53806</v>
      </c>
      <c r="E109" s="25">
        <f>F109</f>
        <v>10.53806</v>
      </c>
      <c r="F109" s="25">
        <f>ROUND(10.53806,5)</f>
        <v>10.53806</v>
      </c>
      <c r="G109" s="24"/>
      <c r="H109" s="36"/>
    </row>
    <row r="110" spans="1:8" ht="12.75" customHeight="1">
      <c r="A110" s="22">
        <v>42950</v>
      </c>
      <c r="B110" s="22"/>
      <c r="C110" s="25">
        <f>ROUND(10.435,5)</f>
        <v>10.435</v>
      </c>
      <c r="D110" s="25">
        <f>F110</f>
        <v>10.61133</v>
      </c>
      <c r="E110" s="25">
        <f>F110</f>
        <v>10.61133</v>
      </c>
      <c r="F110" s="25">
        <f>ROUND(10.61133,5)</f>
        <v>10.61133</v>
      </c>
      <c r="G110" s="24"/>
      <c r="H110" s="36"/>
    </row>
    <row r="111" spans="1:8" ht="12.75" customHeight="1">
      <c r="A111" s="22">
        <v>43041</v>
      </c>
      <c r="B111" s="22"/>
      <c r="C111" s="25">
        <f>ROUND(10.435,5)</f>
        <v>10.435</v>
      </c>
      <c r="D111" s="25">
        <f>F111</f>
        <v>10.6813</v>
      </c>
      <c r="E111" s="25">
        <f>F111</f>
        <v>10.6813</v>
      </c>
      <c r="F111" s="25">
        <f>ROUND(10.6813,5)</f>
        <v>10.6813</v>
      </c>
      <c r="G111" s="24"/>
      <c r="H111" s="36"/>
    </row>
    <row r="112" spans="1:8" ht="12.75" customHeight="1">
      <c r="A112" s="22">
        <v>43132</v>
      </c>
      <c r="B112" s="22"/>
      <c r="C112" s="25">
        <f>ROUND(10.435,5)</f>
        <v>10.435</v>
      </c>
      <c r="D112" s="25">
        <f>F112</f>
        <v>10.74947</v>
      </c>
      <c r="E112" s="25">
        <f>F112</f>
        <v>10.74947</v>
      </c>
      <c r="F112" s="25">
        <f>ROUND(10.74947,5)</f>
        <v>10.74947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ROUND(10.555,5)</f>
        <v>10.555</v>
      </c>
      <c r="D114" s="25">
        <f>F114</f>
        <v>10.57742</v>
      </c>
      <c r="E114" s="25">
        <f>F114</f>
        <v>10.57742</v>
      </c>
      <c r="F114" s="25">
        <f>ROUND(10.57742,5)</f>
        <v>10.57742</v>
      </c>
      <c r="G114" s="24"/>
      <c r="H114" s="36"/>
    </row>
    <row r="115" spans="1:8" ht="12.75" customHeight="1">
      <c r="A115" s="22">
        <v>42859</v>
      </c>
      <c r="B115" s="22"/>
      <c r="C115" s="25">
        <f>ROUND(10.555,5)</f>
        <v>10.555</v>
      </c>
      <c r="D115" s="25">
        <f>F115</f>
        <v>10.65562</v>
      </c>
      <c r="E115" s="25">
        <f>F115</f>
        <v>10.65562</v>
      </c>
      <c r="F115" s="25">
        <f>ROUND(10.65562,5)</f>
        <v>10.65562</v>
      </c>
      <c r="G115" s="24"/>
      <c r="H115" s="36"/>
    </row>
    <row r="116" spans="1:8" ht="12.75" customHeight="1">
      <c r="A116" s="22">
        <v>42950</v>
      </c>
      <c r="B116" s="22"/>
      <c r="C116" s="25">
        <f>ROUND(10.555,5)</f>
        <v>10.555</v>
      </c>
      <c r="D116" s="25">
        <f>F116</f>
        <v>10.7272</v>
      </c>
      <c r="E116" s="25">
        <f>F116</f>
        <v>10.7272</v>
      </c>
      <c r="F116" s="25">
        <f>ROUND(10.7272,5)</f>
        <v>10.7272</v>
      </c>
      <c r="G116" s="24"/>
      <c r="H116" s="36"/>
    </row>
    <row r="117" spans="1:8" ht="12.75" customHeight="1">
      <c r="A117" s="22">
        <v>43041</v>
      </c>
      <c r="B117" s="22"/>
      <c r="C117" s="25">
        <f>ROUND(10.555,5)</f>
        <v>10.555</v>
      </c>
      <c r="D117" s="25">
        <f>F117</f>
        <v>10.79455</v>
      </c>
      <c r="E117" s="25">
        <f>F117</f>
        <v>10.79455</v>
      </c>
      <c r="F117" s="25">
        <f>ROUND(10.79455,5)</f>
        <v>10.79455</v>
      </c>
      <c r="G117" s="24"/>
      <c r="H117" s="36"/>
    </row>
    <row r="118" spans="1:8" ht="12.75" customHeight="1">
      <c r="A118" s="22">
        <v>43132</v>
      </c>
      <c r="B118" s="22"/>
      <c r="C118" s="25">
        <f>ROUND(10.555,5)</f>
        <v>10.555</v>
      </c>
      <c r="D118" s="25">
        <f>F118</f>
        <v>10.85774</v>
      </c>
      <c r="E118" s="25">
        <f>F118</f>
        <v>10.85774</v>
      </c>
      <c r="F118" s="25">
        <f>ROUND(10.85774,5)</f>
        <v>10.85774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ROUND(8.485,5)</f>
        <v>8.485</v>
      </c>
      <c r="D122" s="25">
        <f>F122</f>
        <v>8.49904</v>
      </c>
      <c r="E122" s="25">
        <f>F122</f>
        <v>8.49904</v>
      </c>
      <c r="F122" s="25">
        <f>ROUND(8.49904,5)</f>
        <v>8.49904</v>
      </c>
      <c r="G122" s="24"/>
      <c r="H122" s="36"/>
    </row>
    <row r="123" spans="1:8" ht="12.75" customHeight="1">
      <c r="A123" s="22">
        <v>42859</v>
      </c>
      <c r="B123" s="22"/>
      <c r="C123" s="25">
        <f>ROUND(8.485,5)</f>
        <v>8.485</v>
      </c>
      <c r="D123" s="25">
        <f>F123</f>
        <v>8.53531</v>
      </c>
      <c r="E123" s="25">
        <f>F123</f>
        <v>8.53531</v>
      </c>
      <c r="F123" s="25">
        <f>ROUND(8.53531,5)</f>
        <v>8.53531</v>
      </c>
      <c r="G123" s="24"/>
      <c r="H123" s="36"/>
    </row>
    <row r="124" spans="1:8" ht="12.75" customHeight="1">
      <c r="A124" s="22">
        <v>42950</v>
      </c>
      <c r="B124" s="22"/>
      <c r="C124" s="25">
        <f>ROUND(8.485,5)</f>
        <v>8.485</v>
      </c>
      <c r="D124" s="25">
        <f>F124</f>
        <v>8.56034</v>
      </c>
      <c r="E124" s="25">
        <f>F124</f>
        <v>8.56034</v>
      </c>
      <c r="F124" s="25">
        <f>ROUND(8.56034,5)</f>
        <v>8.56034</v>
      </c>
      <c r="G124" s="24"/>
      <c r="H124" s="36"/>
    </row>
    <row r="125" spans="1:8" ht="12.75" customHeight="1">
      <c r="A125" s="22">
        <v>43041</v>
      </c>
      <c r="B125" s="22"/>
      <c r="C125" s="25">
        <f>ROUND(8.485,5)</f>
        <v>8.485</v>
      </c>
      <c r="D125" s="25">
        <f>F125</f>
        <v>8.57662</v>
      </c>
      <c r="E125" s="25">
        <f>F125</f>
        <v>8.57662</v>
      </c>
      <c r="F125" s="25">
        <f>ROUND(8.57662,5)</f>
        <v>8.57662</v>
      </c>
      <c r="G125" s="24"/>
      <c r="H125" s="36"/>
    </row>
    <row r="126" spans="1:8" ht="12.75" customHeight="1">
      <c r="A126" s="22">
        <v>43132</v>
      </c>
      <c r="B126" s="22"/>
      <c r="C126" s="25">
        <f>ROUND(8.485,5)</f>
        <v>8.485</v>
      </c>
      <c r="D126" s="25">
        <f>F126</f>
        <v>8.58297</v>
      </c>
      <c r="E126" s="25">
        <f>F126</f>
        <v>8.58297</v>
      </c>
      <c r="F126" s="25">
        <f>ROUND(8.58297,5)</f>
        <v>8.58297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ROUND(9.48,5)</f>
        <v>9.48</v>
      </c>
      <c r="D128" s="25">
        <f>F128</f>
        <v>9.49558</v>
      </c>
      <c r="E128" s="25">
        <f>F128</f>
        <v>9.49558</v>
      </c>
      <c r="F128" s="25">
        <f>ROUND(9.49558,5)</f>
        <v>9.49558</v>
      </c>
      <c r="G128" s="24"/>
      <c r="H128" s="36"/>
    </row>
    <row r="129" spans="1:8" ht="12.75" customHeight="1">
      <c r="A129" s="22">
        <v>42859</v>
      </c>
      <c r="B129" s="22"/>
      <c r="C129" s="25">
        <f>ROUND(9.48,5)</f>
        <v>9.48</v>
      </c>
      <c r="D129" s="25">
        <f>F129</f>
        <v>9.54316</v>
      </c>
      <c r="E129" s="25">
        <f>F129</f>
        <v>9.54316</v>
      </c>
      <c r="F129" s="25">
        <f>ROUND(9.54316,5)</f>
        <v>9.54316</v>
      </c>
      <c r="G129" s="24"/>
      <c r="H129" s="36"/>
    </row>
    <row r="130" spans="1:8" ht="12.75" customHeight="1">
      <c r="A130" s="22">
        <v>42950</v>
      </c>
      <c r="B130" s="22"/>
      <c r="C130" s="25">
        <f>ROUND(9.48,5)</f>
        <v>9.48</v>
      </c>
      <c r="D130" s="25">
        <f>F130</f>
        <v>9.58517</v>
      </c>
      <c r="E130" s="25">
        <f>F130</f>
        <v>9.58517</v>
      </c>
      <c r="F130" s="25">
        <f>ROUND(9.58517,5)</f>
        <v>9.58517</v>
      </c>
      <c r="G130" s="24"/>
      <c r="H130" s="36"/>
    </row>
    <row r="131" spans="1:8" ht="12.75" customHeight="1">
      <c r="A131" s="22">
        <v>43041</v>
      </c>
      <c r="B131" s="22"/>
      <c r="C131" s="25">
        <f>ROUND(9.48,5)</f>
        <v>9.48</v>
      </c>
      <c r="D131" s="25">
        <f>F131</f>
        <v>9.6231</v>
      </c>
      <c r="E131" s="25">
        <f>F131</f>
        <v>9.6231</v>
      </c>
      <c r="F131" s="25">
        <f>ROUND(9.6231,5)</f>
        <v>9.6231</v>
      </c>
      <c r="G131" s="24"/>
      <c r="H131" s="36"/>
    </row>
    <row r="132" spans="1:8" ht="12.75" customHeight="1">
      <c r="A132" s="22">
        <v>43132</v>
      </c>
      <c r="B132" s="22"/>
      <c r="C132" s="25">
        <f>ROUND(9.48,5)</f>
        <v>9.48</v>
      </c>
      <c r="D132" s="25">
        <f>F132</f>
        <v>9.65726</v>
      </c>
      <c r="E132" s="25">
        <f>F132</f>
        <v>9.65726</v>
      </c>
      <c r="F132" s="25">
        <f>ROUND(9.65726,5)</f>
        <v>9.65726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ROUND(8.785,5)</f>
        <v>8.785</v>
      </c>
      <c r="D134" s="25">
        <f>F134</f>
        <v>8.79798</v>
      </c>
      <c r="E134" s="25">
        <f>F134</f>
        <v>8.79798</v>
      </c>
      <c r="F134" s="25">
        <f>ROUND(8.79798,5)</f>
        <v>8.79798</v>
      </c>
      <c r="G134" s="24"/>
      <c r="H134" s="36"/>
    </row>
    <row r="135" spans="1:8" ht="12.75" customHeight="1">
      <c r="A135" s="22">
        <v>42859</v>
      </c>
      <c r="B135" s="22"/>
      <c r="C135" s="25">
        <f>ROUND(8.785,5)</f>
        <v>8.785</v>
      </c>
      <c r="D135" s="25">
        <f>F135</f>
        <v>8.83953</v>
      </c>
      <c r="E135" s="25">
        <f>F135</f>
        <v>8.83953</v>
      </c>
      <c r="F135" s="25">
        <f>ROUND(8.83953,5)</f>
        <v>8.83953</v>
      </c>
      <c r="G135" s="24"/>
      <c r="H135" s="36"/>
    </row>
    <row r="136" spans="1:8" ht="12.75" customHeight="1">
      <c r="A136" s="22">
        <v>42950</v>
      </c>
      <c r="B136" s="22"/>
      <c r="C136" s="25">
        <f>ROUND(8.785,5)</f>
        <v>8.785</v>
      </c>
      <c r="D136" s="25">
        <f>F136</f>
        <v>8.87296</v>
      </c>
      <c r="E136" s="25">
        <f>F136</f>
        <v>8.87296</v>
      </c>
      <c r="F136" s="25">
        <f>ROUND(8.87296,5)</f>
        <v>8.87296</v>
      </c>
      <c r="G136" s="24"/>
      <c r="H136" s="36"/>
    </row>
    <row r="137" spans="1:8" ht="12.75" customHeight="1">
      <c r="A137" s="22">
        <v>43041</v>
      </c>
      <c r="B137" s="22"/>
      <c r="C137" s="25">
        <f>ROUND(8.785,5)</f>
        <v>8.785</v>
      </c>
      <c r="D137" s="25">
        <f>F137</f>
        <v>8.89517</v>
      </c>
      <c r="E137" s="25">
        <f>F137</f>
        <v>8.89517</v>
      </c>
      <c r="F137" s="25">
        <f>ROUND(8.89517,5)</f>
        <v>8.89517</v>
      </c>
      <c r="G137" s="24"/>
      <c r="H137" s="36"/>
    </row>
    <row r="138" spans="1:8" ht="12.75" customHeight="1">
      <c r="A138" s="22">
        <v>43132</v>
      </c>
      <c r="B138" s="22"/>
      <c r="C138" s="25">
        <f>ROUND(8.785,5)</f>
        <v>8.785</v>
      </c>
      <c r="D138" s="25">
        <f>F138</f>
        <v>8.90995</v>
      </c>
      <c r="E138" s="25">
        <f>F138</f>
        <v>8.90995</v>
      </c>
      <c r="F138" s="25">
        <f>ROUND(8.90995,5)</f>
        <v>8.90995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ROUND(2.149,5)</f>
        <v>2.149</v>
      </c>
      <c r="D140" s="25">
        <f>F140</f>
        <v>294.6489</v>
      </c>
      <c r="E140" s="25">
        <f>F140</f>
        <v>294.6489</v>
      </c>
      <c r="F140" s="25">
        <f>ROUND(294.6489,5)</f>
        <v>294.6489</v>
      </c>
      <c r="G140" s="24"/>
      <c r="H140" s="36"/>
    </row>
    <row r="141" spans="1:8" ht="12.75" customHeight="1">
      <c r="A141" s="22">
        <v>42859</v>
      </c>
      <c r="B141" s="22"/>
      <c r="C141" s="25">
        <f>ROUND(2.149,5)</f>
        <v>2.149</v>
      </c>
      <c r="D141" s="25">
        <f>F141</f>
        <v>300.33212</v>
      </c>
      <c r="E141" s="25">
        <f>F141</f>
        <v>300.33212</v>
      </c>
      <c r="F141" s="25">
        <f>ROUND(300.33212,5)</f>
        <v>300.33212</v>
      </c>
      <c r="G141" s="24"/>
      <c r="H141" s="36"/>
    </row>
    <row r="142" spans="1:8" ht="12.75" customHeight="1">
      <c r="A142" s="22">
        <v>42950</v>
      </c>
      <c r="B142" s="22"/>
      <c r="C142" s="25">
        <f>ROUND(2.149,5)</f>
        <v>2.149</v>
      </c>
      <c r="D142" s="25">
        <f>F142</f>
        <v>299.38603</v>
      </c>
      <c r="E142" s="25">
        <f>F142</f>
        <v>299.38603</v>
      </c>
      <c r="F142" s="25">
        <f>ROUND(299.38603,5)</f>
        <v>299.38603</v>
      </c>
      <c r="G142" s="24"/>
      <c r="H142" s="36"/>
    </row>
    <row r="143" spans="1:8" ht="12.75" customHeight="1">
      <c r="A143" s="22">
        <v>43041</v>
      </c>
      <c r="B143" s="22"/>
      <c r="C143" s="25">
        <f>ROUND(2.149,5)</f>
        <v>2.149</v>
      </c>
      <c r="D143" s="25">
        <f>F143</f>
        <v>305.54268</v>
      </c>
      <c r="E143" s="25">
        <f>F143</f>
        <v>305.54268</v>
      </c>
      <c r="F143" s="25">
        <f>ROUND(305.54268,5)</f>
        <v>305.54268</v>
      </c>
      <c r="G143" s="24"/>
      <c r="H143" s="36"/>
    </row>
    <row r="144" spans="1:8" ht="12.75" customHeight="1">
      <c r="A144" s="22">
        <v>43132</v>
      </c>
      <c r="B144" s="22"/>
      <c r="C144" s="25">
        <f>ROUND(2.149,5)</f>
        <v>2.149</v>
      </c>
      <c r="D144" s="25">
        <f>F144</f>
        <v>311.88156</v>
      </c>
      <c r="E144" s="25">
        <f>F144</f>
        <v>311.88156</v>
      </c>
      <c r="F144" s="25">
        <f>ROUND(311.88156,5)</f>
        <v>311.88156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ROUND(2.15,5)</f>
        <v>2.15</v>
      </c>
      <c r="D146" s="25">
        <f>F146</f>
        <v>242.85202</v>
      </c>
      <c r="E146" s="25">
        <f>F146</f>
        <v>242.85202</v>
      </c>
      <c r="F146" s="25">
        <f>ROUND(242.85202,5)</f>
        <v>242.85202</v>
      </c>
      <c r="G146" s="24"/>
      <c r="H146" s="36"/>
    </row>
    <row r="147" spans="1:8" ht="12.75" customHeight="1">
      <c r="A147" s="22">
        <v>42859</v>
      </c>
      <c r="B147" s="22"/>
      <c r="C147" s="25">
        <f>ROUND(2.15,5)</f>
        <v>2.15</v>
      </c>
      <c r="D147" s="25">
        <f>F147</f>
        <v>247.53626</v>
      </c>
      <c r="E147" s="25">
        <f>F147</f>
        <v>247.53626</v>
      </c>
      <c r="F147" s="25">
        <f>ROUND(247.53626,5)</f>
        <v>247.53626</v>
      </c>
      <c r="G147" s="24"/>
      <c r="H147" s="36"/>
    </row>
    <row r="148" spans="1:8" ht="12.75" customHeight="1">
      <c r="A148" s="22">
        <v>42950</v>
      </c>
      <c r="B148" s="22"/>
      <c r="C148" s="25">
        <f>ROUND(2.15,5)</f>
        <v>2.15</v>
      </c>
      <c r="D148" s="25">
        <f>F148</f>
        <v>248.78085</v>
      </c>
      <c r="E148" s="25">
        <f>F148</f>
        <v>248.78085</v>
      </c>
      <c r="F148" s="25">
        <f>ROUND(248.78085,5)</f>
        <v>248.78085</v>
      </c>
      <c r="G148" s="24"/>
      <c r="H148" s="36"/>
    </row>
    <row r="149" spans="1:8" ht="12.75" customHeight="1">
      <c r="A149" s="22">
        <v>43041</v>
      </c>
      <c r="B149" s="22"/>
      <c r="C149" s="25">
        <f>ROUND(2.15,5)</f>
        <v>2.15</v>
      </c>
      <c r="D149" s="25">
        <f>F149</f>
        <v>253.8966</v>
      </c>
      <c r="E149" s="25">
        <f>F149</f>
        <v>253.8966</v>
      </c>
      <c r="F149" s="25">
        <f>ROUND(253.8966,5)</f>
        <v>253.8966</v>
      </c>
      <c r="G149" s="24"/>
      <c r="H149" s="36"/>
    </row>
    <row r="150" spans="1:8" ht="12.75" customHeight="1">
      <c r="A150" s="22">
        <v>43132</v>
      </c>
      <c r="B150" s="22"/>
      <c r="C150" s="25">
        <f>ROUND(2.15,5)</f>
        <v>2.15</v>
      </c>
      <c r="D150" s="25">
        <f>F150</f>
        <v>259.16397</v>
      </c>
      <c r="E150" s="25">
        <f>F150</f>
        <v>259.16397</v>
      </c>
      <c r="F150" s="25">
        <f>ROUND(259.16397,5)</f>
        <v>259.16397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ROUND(7.68,5)</f>
        <v>7.68</v>
      </c>
      <c r="D152" s="25">
        <f>F152</f>
        <v>7.69904</v>
      </c>
      <c r="E152" s="25">
        <f>F152</f>
        <v>7.69904</v>
      </c>
      <c r="F152" s="25">
        <f>ROUND(7.69904,5)</f>
        <v>7.69904</v>
      </c>
      <c r="G152" s="24"/>
      <c r="H152" s="36"/>
    </row>
    <row r="153" spans="1:8" ht="12.75" customHeight="1">
      <c r="A153" s="22">
        <v>42859</v>
      </c>
      <c r="B153" s="22"/>
      <c r="C153" s="25">
        <f>ROUND(7.68,5)</f>
        <v>7.68</v>
      </c>
      <c r="D153" s="25">
        <f>F153</f>
        <v>7.52302</v>
      </c>
      <c r="E153" s="25">
        <f>F153</f>
        <v>7.52302</v>
      </c>
      <c r="F153" s="25">
        <f>ROUND(7.52302,5)</f>
        <v>7.52302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5">
        <f>ROUND(7.85,5)</f>
        <v>7.85</v>
      </c>
      <c r="D155" s="25">
        <f>F155</f>
        <v>7.86125</v>
      </c>
      <c r="E155" s="25">
        <f>F155</f>
        <v>7.86125</v>
      </c>
      <c r="F155" s="25">
        <f>ROUND(7.86125,5)</f>
        <v>7.86125</v>
      </c>
      <c r="G155" s="24"/>
      <c r="H155" s="36"/>
    </row>
    <row r="156" spans="1:8" ht="12.75" customHeight="1">
      <c r="A156" s="22">
        <v>42859</v>
      </c>
      <c r="B156" s="22"/>
      <c r="C156" s="25">
        <f>ROUND(7.85,5)</f>
        <v>7.85</v>
      </c>
      <c r="D156" s="25">
        <f>F156</f>
        <v>7.8773</v>
      </c>
      <c r="E156" s="25">
        <f>F156</f>
        <v>7.8773</v>
      </c>
      <c r="F156" s="25">
        <f>ROUND(7.8773,5)</f>
        <v>7.8773</v>
      </c>
      <c r="G156" s="24"/>
      <c r="H156" s="36"/>
    </row>
    <row r="157" spans="1:8" ht="12.75" customHeight="1">
      <c r="A157" s="22">
        <v>42950</v>
      </c>
      <c r="B157" s="22"/>
      <c r="C157" s="25">
        <f>ROUND(7.85,5)</f>
        <v>7.85</v>
      </c>
      <c r="D157" s="25">
        <f>F157</f>
        <v>7.84994</v>
      </c>
      <c r="E157" s="25">
        <f>F157</f>
        <v>7.84994</v>
      </c>
      <c r="F157" s="25">
        <f>ROUND(7.84994,5)</f>
        <v>7.84994</v>
      </c>
      <c r="G157" s="24"/>
      <c r="H157" s="36"/>
    </row>
    <row r="158" spans="1:8" ht="12.75" customHeight="1">
      <c r="A158" s="22">
        <v>43041</v>
      </c>
      <c r="B158" s="22"/>
      <c r="C158" s="25">
        <f>ROUND(7.85,5)</f>
        <v>7.85</v>
      </c>
      <c r="D158" s="25">
        <f>F158</f>
        <v>7.73657</v>
      </c>
      <c r="E158" s="25">
        <f>F158</f>
        <v>7.73657</v>
      </c>
      <c r="F158" s="25">
        <f>ROUND(7.73657,5)</f>
        <v>7.73657</v>
      </c>
      <c r="G158" s="24"/>
      <c r="H158" s="36"/>
    </row>
    <row r="159" spans="1:8" ht="12.75" customHeight="1">
      <c r="A159" s="22">
        <v>43132</v>
      </c>
      <c r="B159" s="22"/>
      <c r="C159" s="25">
        <f>ROUND(7.85,5)</f>
        <v>7.85</v>
      </c>
      <c r="D159" s="25">
        <f>F159</f>
        <v>7.49636</v>
      </c>
      <c r="E159" s="25">
        <f>F159</f>
        <v>7.49636</v>
      </c>
      <c r="F159" s="25">
        <f>ROUND(7.49636,5)</f>
        <v>7.49636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5">
        <f>ROUND(8.01,5)</f>
        <v>8.01</v>
      </c>
      <c r="D161" s="25">
        <f>F161</f>
        <v>8.02235</v>
      </c>
      <c r="E161" s="25">
        <f>F161</f>
        <v>8.02235</v>
      </c>
      <c r="F161" s="25">
        <f>ROUND(8.02235,5)</f>
        <v>8.02235</v>
      </c>
      <c r="G161" s="24"/>
      <c r="H161" s="36"/>
    </row>
    <row r="162" spans="1:8" ht="12.75" customHeight="1">
      <c r="A162" s="22">
        <v>42859</v>
      </c>
      <c r="B162" s="22"/>
      <c r="C162" s="25">
        <f>ROUND(8.01,5)</f>
        <v>8.01</v>
      </c>
      <c r="D162" s="25">
        <f>F162</f>
        <v>8.05352</v>
      </c>
      <c r="E162" s="25">
        <f>F162</f>
        <v>8.05352</v>
      </c>
      <c r="F162" s="25">
        <f>ROUND(8.05352,5)</f>
        <v>8.05352</v>
      </c>
      <c r="G162" s="24"/>
      <c r="H162" s="36"/>
    </row>
    <row r="163" spans="1:8" ht="12.75" customHeight="1">
      <c r="A163" s="22">
        <v>42950</v>
      </c>
      <c r="B163" s="22"/>
      <c r="C163" s="25">
        <f>ROUND(8.01,5)</f>
        <v>8.01</v>
      </c>
      <c r="D163" s="25">
        <f>F163</f>
        <v>8.06136</v>
      </c>
      <c r="E163" s="25">
        <f>F163</f>
        <v>8.06136</v>
      </c>
      <c r="F163" s="25">
        <f>ROUND(8.06136,5)</f>
        <v>8.06136</v>
      </c>
      <c r="G163" s="24"/>
      <c r="H163" s="36"/>
    </row>
    <row r="164" spans="1:8" ht="12.75" customHeight="1">
      <c r="A164" s="22">
        <v>43041</v>
      </c>
      <c r="B164" s="22"/>
      <c r="C164" s="25">
        <f>ROUND(8.01,5)</f>
        <v>8.01</v>
      </c>
      <c r="D164" s="25">
        <f>F164</f>
        <v>8.02205</v>
      </c>
      <c r="E164" s="25">
        <f>F164</f>
        <v>8.02205</v>
      </c>
      <c r="F164" s="25">
        <f>ROUND(8.02205,5)</f>
        <v>8.02205</v>
      </c>
      <c r="G164" s="24"/>
      <c r="H164" s="36"/>
    </row>
    <row r="165" spans="1:8" ht="12.75" customHeight="1">
      <c r="A165" s="22">
        <v>43132</v>
      </c>
      <c r="B165" s="22"/>
      <c r="C165" s="25">
        <f>ROUND(8.01,5)</f>
        <v>8.01</v>
      </c>
      <c r="D165" s="25">
        <f>F165</f>
        <v>7.94457</v>
      </c>
      <c r="E165" s="25">
        <f>F165</f>
        <v>7.94457</v>
      </c>
      <c r="F165" s="25">
        <f>ROUND(7.94457,5)</f>
        <v>7.94457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5">
        <f>ROUND(8.145,5)</f>
        <v>8.145</v>
      </c>
      <c r="D167" s="25">
        <f>F167</f>
        <v>8.15619</v>
      </c>
      <c r="E167" s="25">
        <f>F167</f>
        <v>8.15619</v>
      </c>
      <c r="F167" s="25">
        <f>ROUND(8.15619,5)</f>
        <v>8.15619</v>
      </c>
      <c r="G167" s="24"/>
      <c r="H167" s="36"/>
    </row>
    <row r="168" spans="1:8" ht="12.75" customHeight="1">
      <c r="A168" s="22">
        <v>42859</v>
      </c>
      <c r="B168" s="22"/>
      <c r="C168" s="25">
        <f>ROUND(8.145,5)</f>
        <v>8.145</v>
      </c>
      <c r="D168" s="25">
        <f>F168</f>
        <v>8.18376</v>
      </c>
      <c r="E168" s="25">
        <f>F168</f>
        <v>8.18376</v>
      </c>
      <c r="F168" s="25">
        <f>ROUND(8.18376,5)</f>
        <v>8.18376</v>
      </c>
      <c r="G168" s="24"/>
      <c r="H168" s="36"/>
    </row>
    <row r="169" spans="1:8" ht="12.75" customHeight="1">
      <c r="A169" s="22">
        <v>42950</v>
      </c>
      <c r="B169" s="22"/>
      <c r="C169" s="25">
        <f>ROUND(8.145,5)</f>
        <v>8.145</v>
      </c>
      <c r="D169" s="25">
        <f>F169</f>
        <v>8.19482</v>
      </c>
      <c r="E169" s="25">
        <f>F169</f>
        <v>8.19482</v>
      </c>
      <c r="F169" s="25">
        <f>ROUND(8.19482,5)</f>
        <v>8.19482</v>
      </c>
      <c r="G169" s="24"/>
      <c r="H169" s="36"/>
    </row>
    <row r="170" spans="1:8" ht="12.75" customHeight="1">
      <c r="A170" s="22">
        <v>43041</v>
      </c>
      <c r="B170" s="22"/>
      <c r="C170" s="25">
        <f>ROUND(8.145,5)</f>
        <v>8.145</v>
      </c>
      <c r="D170" s="25">
        <f>F170</f>
        <v>8.18482</v>
      </c>
      <c r="E170" s="25">
        <f>F170</f>
        <v>8.18482</v>
      </c>
      <c r="F170" s="25">
        <f>ROUND(8.18482,5)</f>
        <v>8.18482</v>
      </c>
      <c r="G170" s="24"/>
      <c r="H170" s="36"/>
    </row>
    <row r="171" spans="1:8" ht="12.75" customHeight="1">
      <c r="A171" s="22">
        <v>43132</v>
      </c>
      <c r="B171" s="22"/>
      <c r="C171" s="25">
        <f>ROUND(8.145,5)</f>
        <v>8.145</v>
      </c>
      <c r="D171" s="25">
        <f>F171</f>
        <v>8.15498</v>
      </c>
      <c r="E171" s="25">
        <f>F171</f>
        <v>8.15498</v>
      </c>
      <c r="F171" s="25">
        <f>ROUND(8.15498,5)</f>
        <v>8.15498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5">
        <f>ROUND(9.42,5)</f>
        <v>9.42</v>
      </c>
      <c r="D173" s="25">
        <f>F173</f>
        <v>9.4332</v>
      </c>
      <c r="E173" s="25">
        <f>F173</f>
        <v>9.4332</v>
      </c>
      <c r="F173" s="25">
        <f>ROUND(9.4332,5)</f>
        <v>9.4332</v>
      </c>
      <c r="G173" s="24"/>
      <c r="H173" s="36"/>
    </row>
    <row r="174" spans="1:8" ht="12.75" customHeight="1">
      <c r="A174" s="22">
        <v>42859</v>
      </c>
      <c r="B174" s="22"/>
      <c r="C174" s="25">
        <f>ROUND(9.42,5)</f>
        <v>9.42</v>
      </c>
      <c r="D174" s="25">
        <f>F174</f>
        <v>9.47619</v>
      </c>
      <c r="E174" s="25">
        <f>F174</f>
        <v>9.47619</v>
      </c>
      <c r="F174" s="25">
        <f>ROUND(9.47619,5)</f>
        <v>9.47619</v>
      </c>
      <c r="G174" s="24"/>
      <c r="H174" s="36"/>
    </row>
    <row r="175" spans="1:8" ht="12.75" customHeight="1">
      <c r="A175" s="22">
        <v>42950</v>
      </c>
      <c r="B175" s="22"/>
      <c r="C175" s="25">
        <f>ROUND(9.42,5)</f>
        <v>9.42</v>
      </c>
      <c r="D175" s="25">
        <f>F175</f>
        <v>9.51351</v>
      </c>
      <c r="E175" s="25">
        <f>F175</f>
        <v>9.51351</v>
      </c>
      <c r="F175" s="25">
        <f>ROUND(9.51351,5)</f>
        <v>9.51351</v>
      </c>
      <c r="G175" s="24"/>
      <c r="H175" s="36"/>
    </row>
    <row r="176" spans="1:8" ht="12.75" customHeight="1">
      <c r="A176" s="22">
        <v>43041</v>
      </c>
      <c r="B176" s="22"/>
      <c r="C176" s="25">
        <f>ROUND(9.42,5)</f>
        <v>9.42</v>
      </c>
      <c r="D176" s="25">
        <f>F176</f>
        <v>9.54503</v>
      </c>
      <c r="E176" s="25">
        <f>F176</f>
        <v>9.54503</v>
      </c>
      <c r="F176" s="25">
        <f>ROUND(9.54503,5)</f>
        <v>9.54503</v>
      </c>
      <c r="G176" s="24"/>
      <c r="H176" s="36"/>
    </row>
    <row r="177" spans="1:8" ht="12.75" customHeight="1">
      <c r="A177" s="22">
        <v>43132</v>
      </c>
      <c r="B177" s="22"/>
      <c r="C177" s="25">
        <f>ROUND(9.42,5)</f>
        <v>9.42</v>
      </c>
      <c r="D177" s="25">
        <f>F177</f>
        <v>9.57209</v>
      </c>
      <c r="E177" s="25">
        <f>F177</f>
        <v>9.57209</v>
      </c>
      <c r="F177" s="25">
        <f>ROUND(9.57209,5)</f>
        <v>9.57209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5">
        <f>ROUND(2.13,5)</f>
        <v>2.13</v>
      </c>
      <c r="D179" s="25">
        <f>F179</f>
        <v>185.60712</v>
      </c>
      <c r="E179" s="25">
        <f>F179</f>
        <v>185.60712</v>
      </c>
      <c r="F179" s="25">
        <f>ROUND(185.60712,5)</f>
        <v>185.60712</v>
      </c>
      <c r="G179" s="24"/>
      <c r="H179" s="36"/>
    </row>
    <row r="180" spans="1:8" ht="12.75" customHeight="1">
      <c r="A180" s="22">
        <v>42859</v>
      </c>
      <c r="B180" s="22"/>
      <c r="C180" s="25">
        <f>ROUND(2.13,5)</f>
        <v>2.13</v>
      </c>
      <c r="D180" s="25">
        <f>F180</f>
        <v>186.86761</v>
      </c>
      <c r="E180" s="25">
        <f>F180</f>
        <v>186.86761</v>
      </c>
      <c r="F180" s="25">
        <f>ROUND(186.86761,5)</f>
        <v>186.86761</v>
      </c>
      <c r="G180" s="24"/>
      <c r="H180" s="36"/>
    </row>
    <row r="181" spans="1:8" ht="12.75" customHeight="1">
      <c r="A181" s="22">
        <v>42950</v>
      </c>
      <c r="B181" s="22"/>
      <c r="C181" s="25">
        <f>ROUND(2.13,5)</f>
        <v>2.13</v>
      </c>
      <c r="D181" s="25">
        <f>F181</f>
        <v>190.57749</v>
      </c>
      <c r="E181" s="25">
        <f>F181</f>
        <v>190.57749</v>
      </c>
      <c r="F181" s="25">
        <f>ROUND(190.57749,5)</f>
        <v>190.57749</v>
      </c>
      <c r="G181" s="24"/>
      <c r="H181" s="36"/>
    </row>
    <row r="182" spans="1:8" ht="12.75" customHeight="1">
      <c r="A182" s="22">
        <v>43041</v>
      </c>
      <c r="B182" s="22"/>
      <c r="C182" s="25">
        <f>ROUND(2.13,5)</f>
        <v>2.13</v>
      </c>
      <c r="D182" s="25">
        <f>F182</f>
        <v>192.07865</v>
      </c>
      <c r="E182" s="25">
        <f>F182</f>
        <v>192.07865</v>
      </c>
      <c r="F182" s="25">
        <f>ROUND(192.07865,5)</f>
        <v>192.07865</v>
      </c>
      <c r="G182" s="24"/>
      <c r="H182" s="36"/>
    </row>
    <row r="183" spans="1:8" ht="12.75" customHeight="1">
      <c r="A183" s="22">
        <v>43132</v>
      </c>
      <c r="B183" s="22"/>
      <c r="C183" s="25">
        <f>ROUND(2.13,5)</f>
        <v>2.13</v>
      </c>
      <c r="D183" s="25">
        <f>F183</f>
        <v>196.0636</v>
      </c>
      <c r="E183" s="25">
        <f>F183</f>
        <v>196.0636</v>
      </c>
      <c r="F183" s="25">
        <f>ROUND(196.0636,5)</f>
        <v>196.0636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5">
        <f>ROUND(2.17,5)</f>
        <v>2.17</v>
      </c>
      <c r="D185" s="25">
        <f>F185</f>
        <v>145.75151</v>
      </c>
      <c r="E185" s="25">
        <f>F185</f>
        <v>145.75151</v>
      </c>
      <c r="F185" s="25">
        <f>ROUND(145.75151,5)</f>
        <v>145.75151</v>
      </c>
      <c r="G185" s="24"/>
      <c r="H185" s="36"/>
    </row>
    <row r="186" spans="1:8" ht="12.75" customHeight="1">
      <c r="A186" s="22">
        <v>42859</v>
      </c>
      <c r="B186" s="22"/>
      <c r="C186" s="25">
        <f>ROUND(2.17,5)</f>
        <v>2.17</v>
      </c>
      <c r="D186" s="25">
        <f>F186</f>
        <v>148.56294</v>
      </c>
      <c r="E186" s="25">
        <f>F186</f>
        <v>148.56294</v>
      </c>
      <c r="F186" s="25">
        <f>ROUND(148.56294,5)</f>
        <v>148.56294</v>
      </c>
      <c r="G186" s="24"/>
      <c r="H186" s="36"/>
    </row>
    <row r="187" spans="1:8" ht="12.75" customHeight="1">
      <c r="A187" s="22">
        <v>42950</v>
      </c>
      <c r="B187" s="22"/>
      <c r="C187" s="25">
        <f>ROUND(2.17,5)</f>
        <v>2.17</v>
      </c>
      <c r="D187" s="25">
        <f>F187</f>
        <v>149.47888</v>
      </c>
      <c r="E187" s="25">
        <f>F187</f>
        <v>149.47888</v>
      </c>
      <c r="F187" s="25">
        <f>ROUND(149.47888,5)</f>
        <v>149.47888</v>
      </c>
      <c r="G187" s="24"/>
      <c r="H187" s="36"/>
    </row>
    <row r="188" spans="1:8" ht="12.75" customHeight="1">
      <c r="A188" s="22">
        <v>43041</v>
      </c>
      <c r="B188" s="22"/>
      <c r="C188" s="25">
        <f>ROUND(2.17,5)</f>
        <v>2.17</v>
      </c>
      <c r="D188" s="25">
        <f>F188</f>
        <v>152.55278</v>
      </c>
      <c r="E188" s="25">
        <f>F188</f>
        <v>152.55278</v>
      </c>
      <c r="F188" s="25">
        <f>ROUND(152.55278,5)</f>
        <v>152.55278</v>
      </c>
      <c r="G188" s="24"/>
      <c r="H188" s="36"/>
    </row>
    <row r="189" spans="1:8" ht="12.75" customHeight="1">
      <c r="A189" s="22">
        <v>43132</v>
      </c>
      <c r="B189" s="22"/>
      <c r="C189" s="25">
        <f>ROUND(2.17,5)</f>
        <v>2.17</v>
      </c>
      <c r="D189" s="25">
        <f>F189</f>
        <v>155.71768</v>
      </c>
      <c r="E189" s="25">
        <f>F189</f>
        <v>155.71768</v>
      </c>
      <c r="F189" s="25">
        <f>ROUND(155.71768,5)</f>
        <v>155.71768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5">
        <f>ROUND(9.24,5)</f>
        <v>9.24</v>
      </c>
      <c r="D191" s="25">
        <f>F191</f>
        <v>9.25434</v>
      </c>
      <c r="E191" s="25">
        <f>F191</f>
        <v>9.25434</v>
      </c>
      <c r="F191" s="25">
        <f>ROUND(9.25434,5)</f>
        <v>9.25434</v>
      </c>
      <c r="G191" s="24"/>
      <c r="H191" s="36"/>
    </row>
    <row r="192" spans="1:8" ht="12.75" customHeight="1">
      <c r="A192" s="22">
        <v>42859</v>
      </c>
      <c r="B192" s="22"/>
      <c r="C192" s="25">
        <f>ROUND(9.24,5)</f>
        <v>9.24</v>
      </c>
      <c r="D192" s="25">
        <f>F192</f>
        <v>9.29722</v>
      </c>
      <c r="E192" s="25">
        <f>F192</f>
        <v>9.29722</v>
      </c>
      <c r="F192" s="25">
        <f>ROUND(9.29722,5)</f>
        <v>9.29722</v>
      </c>
      <c r="G192" s="24"/>
      <c r="H192" s="36"/>
    </row>
    <row r="193" spans="1:8" ht="12.75" customHeight="1">
      <c r="A193" s="22">
        <v>42950</v>
      </c>
      <c r="B193" s="22"/>
      <c r="C193" s="25">
        <f>ROUND(9.24,5)</f>
        <v>9.24</v>
      </c>
      <c r="D193" s="25">
        <f>F193</f>
        <v>9.33406</v>
      </c>
      <c r="E193" s="25">
        <f>F193</f>
        <v>9.33406</v>
      </c>
      <c r="F193" s="25">
        <f>ROUND(9.33406,5)</f>
        <v>9.33406</v>
      </c>
      <c r="G193" s="24"/>
      <c r="H193" s="36"/>
    </row>
    <row r="194" spans="1:8" ht="12.75" customHeight="1">
      <c r="A194" s="22">
        <v>43041</v>
      </c>
      <c r="B194" s="22"/>
      <c r="C194" s="25">
        <f>ROUND(9.24,5)</f>
        <v>9.24</v>
      </c>
      <c r="D194" s="25">
        <f>F194</f>
        <v>9.36652</v>
      </c>
      <c r="E194" s="25">
        <f>F194</f>
        <v>9.36652</v>
      </c>
      <c r="F194" s="25">
        <f>ROUND(9.36652,5)</f>
        <v>9.36652</v>
      </c>
      <c r="G194" s="24"/>
      <c r="H194" s="36"/>
    </row>
    <row r="195" spans="1:8" ht="12.75" customHeight="1">
      <c r="A195" s="22">
        <v>43132</v>
      </c>
      <c r="B195" s="22"/>
      <c r="C195" s="25">
        <f>ROUND(9.24,5)</f>
        <v>9.24</v>
      </c>
      <c r="D195" s="25">
        <f>F195</f>
        <v>9.39472</v>
      </c>
      <c r="E195" s="25">
        <f>F195</f>
        <v>9.39472</v>
      </c>
      <c r="F195" s="25">
        <f>ROUND(9.39472,5)</f>
        <v>9.39472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5">
        <f>ROUND(9.48,5)</f>
        <v>9.48</v>
      </c>
      <c r="D197" s="25">
        <f>F197</f>
        <v>9.49344</v>
      </c>
      <c r="E197" s="25">
        <f>F197</f>
        <v>9.49344</v>
      </c>
      <c r="F197" s="25">
        <f>ROUND(9.49344,5)</f>
        <v>9.49344</v>
      </c>
      <c r="G197" s="24"/>
      <c r="H197" s="36"/>
    </row>
    <row r="198" spans="1:8" ht="12.75" customHeight="1">
      <c r="A198" s="22">
        <v>42859</v>
      </c>
      <c r="B198" s="22"/>
      <c r="C198" s="25">
        <f>ROUND(9.48,5)</f>
        <v>9.48</v>
      </c>
      <c r="D198" s="25">
        <f>F198</f>
        <v>9.53431</v>
      </c>
      <c r="E198" s="25">
        <f>F198</f>
        <v>9.53431</v>
      </c>
      <c r="F198" s="25">
        <f>ROUND(9.53431,5)</f>
        <v>9.53431</v>
      </c>
      <c r="G198" s="24"/>
      <c r="H198" s="36"/>
    </row>
    <row r="199" spans="1:8" ht="12.75" customHeight="1">
      <c r="A199" s="22">
        <v>42950</v>
      </c>
      <c r="B199" s="22"/>
      <c r="C199" s="25">
        <f>ROUND(9.48,5)</f>
        <v>9.48</v>
      </c>
      <c r="D199" s="25">
        <f>F199</f>
        <v>9.57012</v>
      </c>
      <c r="E199" s="25">
        <f>F199</f>
        <v>9.57012</v>
      </c>
      <c r="F199" s="25">
        <f>ROUND(9.57012,5)</f>
        <v>9.57012</v>
      </c>
      <c r="G199" s="24"/>
      <c r="H199" s="36"/>
    </row>
    <row r="200" spans="1:8" ht="12.75" customHeight="1">
      <c r="A200" s="22">
        <v>43041</v>
      </c>
      <c r="B200" s="22"/>
      <c r="C200" s="25">
        <f>ROUND(9.48,5)</f>
        <v>9.48</v>
      </c>
      <c r="D200" s="25">
        <f>F200</f>
        <v>9.60219</v>
      </c>
      <c r="E200" s="25">
        <f>F200</f>
        <v>9.60219</v>
      </c>
      <c r="F200" s="25">
        <f>ROUND(9.60219,5)</f>
        <v>9.60219</v>
      </c>
      <c r="G200" s="24"/>
      <c r="H200" s="36"/>
    </row>
    <row r="201" spans="1:8" ht="12.75" customHeight="1">
      <c r="A201" s="22">
        <v>43132</v>
      </c>
      <c r="B201" s="22"/>
      <c r="C201" s="25">
        <f>ROUND(9.48,5)</f>
        <v>9.48</v>
      </c>
      <c r="D201" s="25">
        <f>F201</f>
        <v>9.63079</v>
      </c>
      <c r="E201" s="25">
        <f>F201</f>
        <v>9.63079</v>
      </c>
      <c r="F201" s="25">
        <f>ROUND(9.63079,5)</f>
        <v>9.63079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5">
        <f>ROUND(9.53,5)</f>
        <v>9.53</v>
      </c>
      <c r="D203" s="25">
        <f>F203</f>
        <v>9.54386</v>
      </c>
      <c r="E203" s="25">
        <f>F203</f>
        <v>9.54386</v>
      </c>
      <c r="F203" s="25">
        <f>ROUND(9.54386,5)</f>
        <v>9.54386</v>
      </c>
      <c r="G203" s="24"/>
      <c r="H203" s="36"/>
    </row>
    <row r="204" spans="1:8" ht="12.75" customHeight="1">
      <c r="A204" s="22">
        <v>42859</v>
      </c>
      <c r="B204" s="22"/>
      <c r="C204" s="25">
        <f>ROUND(9.53,5)</f>
        <v>9.53</v>
      </c>
      <c r="D204" s="25">
        <f>F204</f>
        <v>9.58618</v>
      </c>
      <c r="E204" s="25">
        <f>F204</f>
        <v>9.58618</v>
      </c>
      <c r="F204" s="25">
        <f>ROUND(9.58618,5)</f>
        <v>9.58618</v>
      </c>
      <c r="G204" s="24"/>
      <c r="H204" s="36"/>
    </row>
    <row r="205" spans="1:8" ht="12.75" customHeight="1">
      <c r="A205" s="22">
        <v>42950</v>
      </c>
      <c r="B205" s="22"/>
      <c r="C205" s="25">
        <f>ROUND(9.53,5)</f>
        <v>9.53</v>
      </c>
      <c r="D205" s="25">
        <f>F205</f>
        <v>9.62347</v>
      </c>
      <c r="E205" s="25">
        <f>F205</f>
        <v>9.62347</v>
      </c>
      <c r="F205" s="25">
        <f>ROUND(9.62347,5)</f>
        <v>9.62347</v>
      </c>
      <c r="G205" s="24"/>
      <c r="H205" s="36"/>
    </row>
    <row r="206" spans="1:8" ht="12.75" customHeight="1">
      <c r="A206" s="22">
        <v>43041</v>
      </c>
      <c r="B206" s="22"/>
      <c r="C206" s="25">
        <f>ROUND(9.53,5)</f>
        <v>9.53</v>
      </c>
      <c r="D206" s="25">
        <f>F206</f>
        <v>9.657</v>
      </c>
      <c r="E206" s="25">
        <f>F206</f>
        <v>9.657</v>
      </c>
      <c r="F206" s="25">
        <f>ROUND(9.657,5)</f>
        <v>9.657</v>
      </c>
      <c r="G206" s="24"/>
      <c r="H206" s="36"/>
    </row>
    <row r="207" spans="1:8" ht="12.75" customHeight="1">
      <c r="A207" s="22">
        <v>43132</v>
      </c>
      <c r="B207" s="22"/>
      <c r="C207" s="25">
        <f>ROUND(9.53,5)</f>
        <v>9.53</v>
      </c>
      <c r="D207" s="25">
        <f>F207</f>
        <v>9.6871</v>
      </c>
      <c r="E207" s="25">
        <f>F207</f>
        <v>9.6871</v>
      </c>
      <c r="F207" s="25">
        <f>ROUND(9.6871,5)</f>
        <v>9.6871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6">
        <f>ROUND(14.4508248,4)</f>
        <v>14.4508</v>
      </c>
      <c r="D209" s="26">
        <f>F209</f>
        <v>14.4827</v>
      </c>
      <c r="E209" s="26">
        <f>F209</f>
        <v>14.4827</v>
      </c>
      <c r="F209" s="26">
        <f>ROUND(14.4827,4)</f>
        <v>14.4827</v>
      </c>
      <c r="G209" s="24"/>
      <c r="H209" s="36"/>
    </row>
    <row r="210" spans="1:8" ht="12.75" customHeight="1">
      <c r="A210" s="22">
        <v>42760</v>
      </c>
      <c r="B210" s="22"/>
      <c r="C210" s="26">
        <f>ROUND(14.4508248,4)</f>
        <v>14.4508</v>
      </c>
      <c r="D210" s="26">
        <f>F210</f>
        <v>14.4893</v>
      </c>
      <c r="E210" s="26">
        <f>F210</f>
        <v>14.4893</v>
      </c>
      <c r="F210" s="26">
        <f>ROUND(14.4893,4)</f>
        <v>14.4893</v>
      </c>
      <c r="G210" s="24"/>
      <c r="H210" s="36"/>
    </row>
    <row r="211" spans="1:8" ht="12.75" customHeight="1">
      <c r="A211" s="22">
        <v>42766</v>
      </c>
      <c r="B211" s="22"/>
      <c r="C211" s="26">
        <f>ROUND(14.4508248,4)</f>
        <v>14.4508</v>
      </c>
      <c r="D211" s="26">
        <f>F211</f>
        <v>14.5089</v>
      </c>
      <c r="E211" s="26">
        <f>F211</f>
        <v>14.5089</v>
      </c>
      <c r="F211" s="26">
        <f>ROUND(14.5089,4)</f>
        <v>14.5089</v>
      </c>
      <c r="G211" s="24"/>
      <c r="H211" s="36"/>
    </row>
    <row r="212" spans="1:8" ht="12.75" customHeight="1">
      <c r="A212" s="22">
        <v>42790</v>
      </c>
      <c r="B212" s="22"/>
      <c r="C212" s="26">
        <f>ROUND(14.4508248,4)</f>
        <v>14.4508</v>
      </c>
      <c r="D212" s="26">
        <f>F212</f>
        <v>14.5933</v>
      </c>
      <c r="E212" s="26">
        <f>F212</f>
        <v>14.5933</v>
      </c>
      <c r="F212" s="26">
        <f>ROUND(14.5933,4)</f>
        <v>14.5933</v>
      </c>
      <c r="G212" s="24"/>
      <c r="H212" s="36"/>
    </row>
    <row r="213" spans="1:8" ht="12.75" customHeight="1">
      <c r="A213" s="22">
        <v>42794</v>
      </c>
      <c r="B213" s="22"/>
      <c r="C213" s="26">
        <f>ROUND(14.4508248,4)</f>
        <v>14.4508</v>
      </c>
      <c r="D213" s="26">
        <f>F213</f>
        <v>14.6068</v>
      </c>
      <c r="E213" s="26">
        <f>F213</f>
        <v>14.6068</v>
      </c>
      <c r="F213" s="26">
        <f>ROUND(14.6068,4)</f>
        <v>14.6068</v>
      </c>
      <c r="G213" s="24"/>
      <c r="H213" s="36"/>
    </row>
    <row r="214" spans="1:8" ht="12.75" customHeight="1">
      <c r="A214" s="22">
        <v>42809</v>
      </c>
      <c r="B214" s="22"/>
      <c r="C214" s="26">
        <f>ROUND(14.4508248,4)</f>
        <v>14.4508</v>
      </c>
      <c r="D214" s="26">
        <f>F214</f>
        <v>14.6577</v>
      </c>
      <c r="E214" s="26">
        <f>F214</f>
        <v>14.6577</v>
      </c>
      <c r="F214" s="26">
        <f>ROUND(14.6577,4)</f>
        <v>14.6577</v>
      </c>
      <c r="G214" s="24"/>
      <c r="H214" s="36"/>
    </row>
    <row r="215" spans="1:8" ht="12.75" customHeight="1">
      <c r="A215" s="22">
        <v>42825</v>
      </c>
      <c r="B215" s="22"/>
      <c r="C215" s="26">
        <f>ROUND(14.4508248,4)</f>
        <v>14.4508</v>
      </c>
      <c r="D215" s="26">
        <f>F215</f>
        <v>14.7165</v>
      </c>
      <c r="E215" s="26">
        <f>F215</f>
        <v>14.7165</v>
      </c>
      <c r="F215" s="26">
        <f>ROUND(14.7165,4)</f>
        <v>14.7165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42766</v>
      </c>
      <c r="B217" s="22"/>
      <c r="C217" s="26">
        <f>ROUND(16.590627,4)</f>
        <v>16.5906</v>
      </c>
      <c r="D217" s="26">
        <f>F217</f>
        <v>16.6525</v>
      </c>
      <c r="E217" s="26">
        <f>F217</f>
        <v>16.6525</v>
      </c>
      <c r="F217" s="26">
        <f>ROUND(16.6525,4)</f>
        <v>16.6525</v>
      </c>
      <c r="G217" s="24"/>
      <c r="H217" s="36"/>
    </row>
    <row r="218" spans="1:8" ht="12.75" customHeight="1">
      <c r="A218" s="22">
        <v>42794</v>
      </c>
      <c r="B218" s="22"/>
      <c r="C218" s="26">
        <f>ROUND(16.590627,4)</f>
        <v>16.5906</v>
      </c>
      <c r="D218" s="26">
        <f>F218</f>
        <v>16.7533</v>
      </c>
      <c r="E218" s="26">
        <f>F218</f>
        <v>16.7533</v>
      </c>
      <c r="F218" s="26">
        <f>ROUND(16.7533,4)</f>
        <v>16.7533</v>
      </c>
      <c r="G218" s="24"/>
      <c r="H218" s="36"/>
    </row>
    <row r="219" spans="1:8" ht="12.75" customHeight="1">
      <c r="A219" s="22">
        <v>42825</v>
      </c>
      <c r="B219" s="22"/>
      <c r="C219" s="26">
        <f>ROUND(16.590627,4)</f>
        <v>16.5906</v>
      </c>
      <c r="D219" s="26">
        <f>F219</f>
        <v>16.8656</v>
      </c>
      <c r="E219" s="26">
        <f>F219</f>
        <v>16.8656</v>
      </c>
      <c r="F219" s="26">
        <f>ROUND(16.8656,4)</f>
        <v>16.8656</v>
      </c>
      <c r="G219" s="24"/>
      <c r="H219" s="36"/>
    </row>
    <row r="220" spans="1:8" ht="12.75" customHeight="1">
      <c r="A220" s="22">
        <v>42850</v>
      </c>
      <c r="B220" s="22"/>
      <c r="C220" s="26">
        <f>ROUND(16.590627,4)</f>
        <v>16.5906</v>
      </c>
      <c r="D220" s="26">
        <f>F220</f>
        <v>16.9567</v>
      </c>
      <c r="E220" s="26">
        <f>F220</f>
        <v>16.9567</v>
      </c>
      <c r="F220" s="26">
        <f>ROUND(16.9567,4)</f>
        <v>16.9567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42746</v>
      </c>
      <c r="B222" s="22"/>
      <c r="C222" s="26">
        <f>ROUND(13.638,4)</f>
        <v>13.638</v>
      </c>
      <c r="D222" s="26">
        <f>F222</f>
        <v>13.6404</v>
      </c>
      <c r="E222" s="26">
        <f>F222</f>
        <v>13.6404</v>
      </c>
      <c r="F222" s="26">
        <f>ROUND(13.6404,4)</f>
        <v>13.6404</v>
      </c>
      <c r="G222" s="24"/>
      <c r="H222" s="36"/>
    </row>
    <row r="223" spans="1:8" ht="12.75" customHeight="1">
      <c r="A223" s="22">
        <v>42748</v>
      </c>
      <c r="B223" s="22"/>
      <c r="C223" s="26">
        <f>ROUND(13.638,4)</f>
        <v>13.638</v>
      </c>
      <c r="D223" s="26">
        <f>F223</f>
        <v>13.6404</v>
      </c>
      <c r="E223" s="26">
        <f>F223</f>
        <v>13.6404</v>
      </c>
      <c r="F223" s="26">
        <f>ROUND(13.6404,4)</f>
        <v>13.6404</v>
      </c>
      <c r="G223" s="24"/>
      <c r="H223" s="36"/>
    </row>
    <row r="224" spans="1:8" ht="12.75" customHeight="1">
      <c r="A224" s="22">
        <v>42752</v>
      </c>
      <c r="B224" s="22"/>
      <c r="C224" s="26">
        <f>ROUND(13.638,4)</f>
        <v>13.638</v>
      </c>
      <c r="D224" s="26">
        <f>F224</f>
        <v>13.649</v>
      </c>
      <c r="E224" s="26">
        <f>F224</f>
        <v>13.649</v>
      </c>
      <c r="F224" s="26">
        <f>ROUND(13.649,4)</f>
        <v>13.649</v>
      </c>
      <c r="G224" s="24"/>
      <c r="H224" s="36"/>
    </row>
    <row r="225" spans="1:8" ht="12.75" customHeight="1">
      <c r="A225" s="22">
        <v>42753</v>
      </c>
      <c r="B225" s="22"/>
      <c r="C225" s="26">
        <f>ROUND(13.638,4)</f>
        <v>13.638</v>
      </c>
      <c r="D225" s="26">
        <f>F225</f>
        <v>13.6511</v>
      </c>
      <c r="E225" s="26">
        <f>F225</f>
        <v>13.6511</v>
      </c>
      <c r="F225" s="26">
        <f>ROUND(13.6511,4)</f>
        <v>13.6511</v>
      </c>
      <c r="G225" s="24"/>
      <c r="H225" s="36"/>
    </row>
    <row r="226" spans="1:8" ht="12.75" customHeight="1">
      <c r="A226" s="22">
        <v>42755</v>
      </c>
      <c r="B226" s="22"/>
      <c r="C226" s="26">
        <f>ROUND(13.638,4)</f>
        <v>13.638</v>
      </c>
      <c r="D226" s="26">
        <f>F226</f>
        <v>13.6554</v>
      </c>
      <c r="E226" s="26">
        <f>F226</f>
        <v>13.6554</v>
      </c>
      <c r="F226" s="26">
        <f>ROUND(13.6554,4)</f>
        <v>13.6554</v>
      </c>
      <c r="G226" s="24"/>
      <c r="H226" s="36"/>
    </row>
    <row r="227" spans="1:8" ht="12.75" customHeight="1">
      <c r="A227" s="22">
        <v>42758</v>
      </c>
      <c r="B227" s="22"/>
      <c r="C227" s="26">
        <f>ROUND(13.638,4)</f>
        <v>13.638</v>
      </c>
      <c r="D227" s="26">
        <f>F227</f>
        <v>13.6634</v>
      </c>
      <c r="E227" s="26">
        <f>F227</f>
        <v>13.6634</v>
      </c>
      <c r="F227" s="26">
        <f>ROUND(13.6634,4)</f>
        <v>13.6634</v>
      </c>
      <c r="G227" s="24"/>
      <c r="H227" s="36"/>
    </row>
    <row r="228" spans="1:8" ht="12.75" customHeight="1">
      <c r="A228" s="22">
        <v>42760</v>
      </c>
      <c r="B228" s="22"/>
      <c r="C228" s="26">
        <f>ROUND(13.638,4)</f>
        <v>13.638</v>
      </c>
      <c r="D228" s="26">
        <f>F228</f>
        <v>13.6688</v>
      </c>
      <c r="E228" s="26">
        <f>F228</f>
        <v>13.6688</v>
      </c>
      <c r="F228" s="26">
        <f>ROUND(13.6688,4)</f>
        <v>13.6688</v>
      </c>
      <c r="G228" s="24"/>
      <c r="H228" s="36"/>
    </row>
    <row r="229" spans="1:8" ht="12.75" customHeight="1">
      <c r="A229" s="22">
        <v>42761</v>
      </c>
      <c r="B229" s="22"/>
      <c r="C229" s="26">
        <f>ROUND(13.638,4)</f>
        <v>13.638</v>
      </c>
      <c r="D229" s="26">
        <f>F229</f>
        <v>13.6714</v>
      </c>
      <c r="E229" s="26">
        <f>F229</f>
        <v>13.6714</v>
      </c>
      <c r="F229" s="26">
        <f>ROUND(13.6714,4)</f>
        <v>13.6714</v>
      </c>
      <c r="G229" s="24"/>
      <c r="H229" s="36"/>
    </row>
    <row r="230" spans="1:8" ht="12.75" customHeight="1">
      <c r="A230" s="22">
        <v>42762</v>
      </c>
      <c r="B230" s="22"/>
      <c r="C230" s="26">
        <f>ROUND(13.638,4)</f>
        <v>13.638</v>
      </c>
      <c r="D230" s="26">
        <f>F230</f>
        <v>13.6741</v>
      </c>
      <c r="E230" s="26">
        <f>F230</f>
        <v>13.6741</v>
      </c>
      <c r="F230" s="26">
        <f>ROUND(13.6741,4)</f>
        <v>13.6741</v>
      </c>
      <c r="G230" s="24"/>
      <c r="H230" s="36"/>
    </row>
    <row r="231" spans="1:8" ht="12.75" customHeight="1">
      <c r="A231" s="22">
        <v>42765</v>
      </c>
      <c r="B231" s="22"/>
      <c r="C231" s="26">
        <f>ROUND(13.638,4)</f>
        <v>13.638</v>
      </c>
      <c r="D231" s="26">
        <f>F231</f>
        <v>13.6821</v>
      </c>
      <c r="E231" s="26">
        <f>F231</f>
        <v>13.6821</v>
      </c>
      <c r="F231" s="26">
        <f>ROUND(13.6821,4)</f>
        <v>13.6821</v>
      </c>
      <c r="G231" s="24"/>
      <c r="H231" s="36"/>
    </row>
    <row r="232" spans="1:8" ht="12.75" customHeight="1">
      <c r="A232" s="22">
        <v>42766</v>
      </c>
      <c r="B232" s="22"/>
      <c r="C232" s="26">
        <f>ROUND(13.638,4)</f>
        <v>13.638</v>
      </c>
      <c r="D232" s="26">
        <f>F232</f>
        <v>13.6848</v>
      </c>
      <c r="E232" s="26">
        <f>F232</f>
        <v>13.6848</v>
      </c>
      <c r="F232" s="26">
        <f>ROUND(13.6848,4)</f>
        <v>13.6848</v>
      </c>
      <c r="G232" s="24"/>
      <c r="H232" s="36"/>
    </row>
    <row r="233" spans="1:8" ht="12.75" customHeight="1">
      <c r="A233" s="22">
        <v>42783</v>
      </c>
      <c r="B233" s="22"/>
      <c r="C233" s="26">
        <f>ROUND(13.638,4)</f>
        <v>13.638</v>
      </c>
      <c r="D233" s="26">
        <f>F233</f>
        <v>13.7299</v>
      </c>
      <c r="E233" s="26">
        <f>F233</f>
        <v>13.7299</v>
      </c>
      <c r="F233" s="26">
        <f>ROUND(13.7299,4)</f>
        <v>13.7299</v>
      </c>
      <c r="G233" s="24"/>
      <c r="H233" s="36"/>
    </row>
    <row r="234" spans="1:8" ht="12.75" customHeight="1">
      <c r="A234" s="22">
        <v>42790</v>
      </c>
      <c r="B234" s="22"/>
      <c r="C234" s="26">
        <f>ROUND(13.638,4)</f>
        <v>13.638</v>
      </c>
      <c r="D234" s="26">
        <f>F234</f>
        <v>13.7478</v>
      </c>
      <c r="E234" s="26">
        <f>F234</f>
        <v>13.7478</v>
      </c>
      <c r="F234" s="26">
        <f>ROUND(13.7478,4)</f>
        <v>13.7478</v>
      </c>
      <c r="G234" s="24"/>
      <c r="H234" s="36"/>
    </row>
    <row r="235" spans="1:8" ht="12.75" customHeight="1">
      <c r="A235" s="22">
        <v>42793</v>
      </c>
      <c r="B235" s="22"/>
      <c r="C235" s="26">
        <f>ROUND(13.638,4)</f>
        <v>13.638</v>
      </c>
      <c r="D235" s="26">
        <f>F235</f>
        <v>13.7555</v>
      </c>
      <c r="E235" s="26">
        <f>F235</f>
        <v>13.7555</v>
      </c>
      <c r="F235" s="26">
        <f>ROUND(13.7555,4)</f>
        <v>13.7555</v>
      </c>
      <c r="G235" s="24"/>
      <c r="H235" s="36"/>
    </row>
    <row r="236" spans="1:8" ht="12.75" customHeight="1">
      <c r="A236" s="22">
        <v>42794</v>
      </c>
      <c r="B236" s="22"/>
      <c r="C236" s="26">
        <f>ROUND(13.638,4)</f>
        <v>13.638</v>
      </c>
      <c r="D236" s="26">
        <f>F236</f>
        <v>13.7581</v>
      </c>
      <c r="E236" s="26">
        <f>F236</f>
        <v>13.7581</v>
      </c>
      <c r="F236" s="26">
        <f>ROUND(13.7581,4)</f>
        <v>13.7581</v>
      </c>
      <c r="G236" s="24"/>
      <c r="H236" s="36"/>
    </row>
    <row r="237" spans="1:8" ht="12.75" customHeight="1">
      <c r="A237" s="22">
        <v>42795</v>
      </c>
      <c r="B237" s="22"/>
      <c r="C237" s="26">
        <f>ROUND(13.638,4)</f>
        <v>13.638</v>
      </c>
      <c r="D237" s="26">
        <f>F237</f>
        <v>13.7606</v>
      </c>
      <c r="E237" s="26">
        <f>F237</f>
        <v>13.7606</v>
      </c>
      <c r="F237" s="26">
        <f>ROUND(13.7606,4)</f>
        <v>13.7606</v>
      </c>
      <c r="G237" s="24"/>
      <c r="H237" s="36"/>
    </row>
    <row r="238" spans="1:8" ht="12.75" customHeight="1">
      <c r="A238" s="22">
        <v>42823</v>
      </c>
      <c r="B238" s="22"/>
      <c r="C238" s="26">
        <f>ROUND(13.638,4)</f>
        <v>13.638</v>
      </c>
      <c r="D238" s="26">
        <f>F238</f>
        <v>13.7966</v>
      </c>
      <c r="E238" s="26">
        <f>F238</f>
        <v>13.7966</v>
      </c>
      <c r="F238" s="26">
        <f>ROUND(13.7966,4)</f>
        <v>13.7966</v>
      </c>
      <c r="G238" s="24"/>
      <c r="H238" s="36"/>
    </row>
    <row r="239" spans="1:8" ht="12.75" customHeight="1">
      <c r="A239" s="22">
        <v>42825</v>
      </c>
      <c r="B239" s="22"/>
      <c r="C239" s="26">
        <f>ROUND(13.638,4)</f>
        <v>13.638</v>
      </c>
      <c r="D239" s="26">
        <f>F239</f>
        <v>13.838</v>
      </c>
      <c r="E239" s="26">
        <f>F239</f>
        <v>13.838</v>
      </c>
      <c r="F239" s="26">
        <f>ROUND(13.838,4)</f>
        <v>13.838</v>
      </c>
      <c r="G239" s="24"/>
      <c r="H239" s="36"/>
    </row>
    <row r="240" spans="1:8" ht="12.75" customHeight="1">
      <c r="A240" s="22">
        <v>42836</v>
      </c>
      <c r="B240" s="22"/>
      <c r="C240" s="26">
        <f>ROUND(13.638,4)</f>
        <v>13.638</v>
      </c>
      <c r="D240" s="26">
        <f>F240</f>
        <v>13.8665</v>
      </c>
      <c r="E240" s="26">
        <f>F240</f>
        <v>13.8665</v>
      </c>
      <c r="F240" s="26">
        <f>ROUND(13.8665,4)</f>
        <v>13.8665</v>
      </c>
      <c r="G240" s="24"/>
      <c r="H240" s="36"/>
    </row>
    <row r="241" spans="1:8" ht="12.75" customHeight="1">
      <c r="A241" s="22">
        <v>42837</v>
      </c>
      <c r="B241" s="22"/>
      <c r="C241" s="26">
        <f>ROUND(13.638,4)</f>
        <v>13.638</v>
      </c>
      <c r="D241" s="26">
        <f>F241</f>
        <v>13.8691</v>
      </c>
      <c r="E241" s="26">
        <f>F241</f>
        <v>13.8691</v>
      </c>
      <c r="F241" s="26">
        <f>ROUND(13.8691,4)</f>
        <v>13.8691</v>
      </c>
      <c r="G241" s="24"/>
      <c r="H241" s="36"/>
    </row>
    <row r="242" spans="1:8" ht="12.75" customHeight="1">
      <c r="A242" s="22">
        <v>42838</v>
      </c>
      <c r="B242" s="22"/>
      <c r="C242" s="26">
        <f>ROUND(13.638,4)</f>
        <v>13.638</v>
      </c>
      <c r="D242" s="26">
        <f>F242</f>
        <v>13.8717</v>
      </c>
      <c r="E242" s="26">
        <f>F242</f>
        <v>13.8717</v>
      </c>
      <c r="F242" s="26">
        <f>ROUND(13.8717,4)</f>
        <v>13.8717</v>
      </c>
      <c r="G242" s="24"/>
      <c r="H242" s="36"/>
    </row>
    <row r="243" spans="1:8" ht="12.75" customHeight="1">
      <c r="A243" s="22">
        <v>42843</v>
      </c>
      <c r="B243" s="22"/>
      <c r="C243" s="26">
        <f>ROUND(13.638,4)</f>
        <v>13.638</v>
      </c>
      <c r="D243" s="26">
        <f>F243</f>
        <v>13.8846</v>
      </c>
      <c r="E243" s="26">
        <f>F243</f>
        <v>13.8846</v>
      </c>
      <c r="F243" s="26">
        <f>ROUND(13.8846,4)</f>
        <v>13.8846</v>
      </c>
      <c r="G243" s="24"/>
      <c r="H243" s="36"/>
    </row>
    <row r="244" spans="1:8" ht="12.75" customHeight="1">
      <c r="A244" s="22">
        <v>42846</v>
      </c>
      <c r="B244" s="22"/>
      <c r="C244" s="26">
        <f>ROUND(13.638,4)</f>
        <v>13.638</v>
      </c>
      <c r="D244" s="26">
        <f>F244</f>
        <v>13.8923</v>
      </c>
      <c r="E244" s="26">
        <f>F244</f>
        <v>13.8923</v>
      </c>
      <c r="F244" s="26">
        <f>ROUND(13.8923,4)</f>
        <v>13.8923</v>
      </c>
      <c r="G244" s="24"/>
      <c r="H244" s="36"/>
    </row>
    <row r="245" spans="1:8" ht="12.75" customHeight="1">
      <c r="A245" s="22">
        <v>42850</v>
      </c>
      <c r="B245" s="22"/>
      <c r="C245" s="26">
        <f>ROUND(13.638,4)</f>
        <v>13.638</v>
      </c>
      <c r="D245" s="26">
        <f>F245</f>
        <v>13.9026</v>
      </c>
      <c r="E245" s="26">
        <f>F245</f>
        <v>13.9026</v>
      </c>
      <c r="F245" s="26">
        <f>ROUND(13.9026,4)</f>
        <v>13.9026</v>
      </c>
      <c r="G245" s="24"/>
      <c r="H245" s="36"/>
    </row>
    <row r="246" spans="1:8" ht="12.75" customHeight="1">
      <c r="A246" s="22">
        <v>42881</v>
      </c>
      <c r="B246" s="22"/>
      <c r="C246" s="26">
        <f>ROUND(13.638,4)</f>
        <v>13.638</v>
      </c>
      <c r="D246" s="26">
        <f>F246</f>
        <v>13.9824</v>
      </c>
      <c r="E246" s="26">
        <f>F246</f>
        <v>13.9824</v>
      </c>
      <c r="F246" s="26">
        <f>ROUND(13.9824,4)</f>
        <v>13.9824</v>
      </c>
      <c r="G246" s="24"/>
      <c r="H246" s="36"/>
    </row>
    <row r="247" spans="1:8" ht="12.75" customHeight="1">
      <c r="A247" s="22">
        <v>42914</v>
      </c>
      <c r="B247" s="22"/>
      <c r="C247" s="26">
        <f>ROUND(13.638,4)</f>
        <v>13.638</v>
      </c>
      <c r="D247" s="26">
        <f>F247</f>
        <v>14.0673</v>
      </c>
      <c r="E247" s="26">
        <f>F247</f>
        <v>14.0673</v>
      </c>
      <c r="F247" s="26">
        <f>ROUND(14.0673,4)</f>
        <v>14.0673</v>
      </c>
      <c r="G247" s="24"/>
      <c r="H247" s="36"/>
    </row>
    <row r="248" spans="1:8" ht="12.75" customHeight="1">
      <c r="A248" s="22">
        <v>42928</v>
      </c>
      <c r="B248" s="22"/>
      <c r="C248" s="26">
        <f>ROUND(13.638,4)</f>
        <v>13.638</v>
      </c>
      <c r="D248" s="26">
        <f>F248</f>
        <v>14.1033</v>
      </c>
      <c r="E248" s="26">
        <f>F248</f>
        <v>14.1033</v>
      </c>
      <c r="F248" s="26">
        <f>ROUND(14.1033,4)</f>
        <v>14.1033</v>
      </c>
      <c r="G248" s="24"/>
      <c r="H248" s="36"/>
    </row>
    <row r="249" spans="1:8" ht="12.75" customHeight="1">
      <c r="A249" s="22">
        <v>42937</v>
      </c>
      <c r="B249" s="22"/>
      <c r="C249" s="26">
        <f>ROUND(13.638,4)</f>
        <v>13.638</v>
      </c>
      <c r="D249" s="26">
        <f>F249</f>
        <v>14.1264</v>
      </c>
      <c r="E249" s="26">
        <f>F249</f>
        <v>14.1264</v>
      </c>
      <c r="F249" s="26">
        <f>ROUND(14.1264,4)</f>
        <v>14.1264</v>
      </c>
      <c r="G249" s="24"/>
      <c r="H249" s="36"/>
    </row>
    <row r="250" spans="1:8" ht="12.75" customHeight="1">
      <c r="A250" s="22">
        <v>42943</v>
      </c>
      <c r="B250" s="22"/>
      <c r="C250" s="26">
        <f>ROUND(13.638,4)</f>
        <v>13.638</v>
      </c>
      <c r="D250" s="26">
        <f>F250</f>
        <v>14.1418</v>
      </c>
      <c r="E250" s="26">
        <f>F250</f>
        <v>14.1418</v>
      </c>
      <c r="F250" s="26">
        <f>ROUND(14.1418,4)</f>
        <v>14.1418</v>
      </c>
      <c r="G250" s="24"/>
      <c r="H250" s="36"/>
    </row>
    <row r="251" spans="1:8" ht="12.75" customHeight="1">
      <c r="A251" s="22">
        <v>42976</v>
      </c>
      <c r="B251" s="22"/>
      <c r="C251" s="26">
        <f>ROUND(13.638,4)</f>
        <v>13.638</v>
      </c>
      <c r="D251" s="26">
        <f>F251</f>
        <v>14.2264</v>
      </c>
      <c r="E251" s="26">
        <f>F251</f>
        <v>14.2264</v>
      </c>
      <c r="F251" s="26">
        <f>ROUND(14.2264,4)</f>
        <v>14.2264</v>
      </c>
      <c r="G251" s="24"/>
      <c r="H251" s="36"/>
    </row>
    <row r="252" spans="1:8" ht="12.75" customHeight="1">
      <c r="A252" s="22">
        <v>43005</v>
      </c>
      <c r="B252" s="22"/>
      <c r="C252" s="26">
        <f>ROUND(13.638,4)</f>
        <v>13.638</v>
      </c>
      <c r="D252" s="26">
        <f>F252</f>
        <v>14.3007</v>
      </c>
      <c r="E252" s="26">
        <f>F252</f>
        <v>14.3007</v>
      </c>
      <c r="F252" s="26">
        <f>ROUND(14.3007,4)</f>
        <v>14.3007</v>
      </c>
      <c r="G252" s="24"/>
      <c r="H252" s="36"/>
    </row>
    <row r="253" spans="1:8" ht="12.75" customHeight="1">
      <c r="A253" s="22">
        <v>43031</v>
      </c>
      <c r="B253" s="22"/>
      <c r="C253" s="26">
        <f>ROUND(13.638,4)</f>
        <v>13.638</v>
      </c>
      <c r="D253" s="26">
        <f>F253</f>
        <v>14.3674</v>
      </c>
      <c r="E253" s="26">
        <f>F253</f>
        <v>14.3674</v>
      </c>
      <c r="F253" s="26">
        <f>ROUND(14.3674,4)</f>
        <v>14.3674</v>
      </c>
      <c r="G253" s="24"/>
      <c r="H253" s="36"/>
    </row>
    <row r="254" spans="1:8" ht="12.75" customHeight="1">
      <c r="A254" s="22">
        <v>43035</v>
      </c>
      <c r="B254" s="22"/>
      <c r="C254" s="26">
        <f>ROUND(13.638,4)</f>
        <v>13.638</v>
      </c>
      <c r="D254" s="26">
        <f>F254</f>
        <v>14.3777</v>
      </c>
      <c r="E254" s="26">
        <f>F254</f>
        <v>14.3777</v>
      </c>
      <c r="F254" s="26">
        <f>ROUND(14.3777,4)</f>
        <v>14.3777</v>
      </c>
      <c r="G254" s="24"/>
      <c r="H254" s="36"/>
    </row>
    <row r="255" spans="1:8" ht="12.75" customHeight="1">
      <c r="A255" s="22">
        <v>43067</v>
      </c>
      <c r="B255" s="22"/>
      <c r="C255" s="26">
        <f>ROUND(13.638,4)</f>
        <v>13.638</v>
      </c>
      <c r="D255" s="26">
        <f>F255</f>
        <v>14.4597</v>
      </c>
      <c r="E255" s="26">
        <f>F255</f>
        <v>14.4597</v>
      </c>
      <c r="F255" s="26">
        <f>ROUND(14.4597,4)</f>
        <v>14.4597</v>
      </c>
      <c r="G255" s="24"/>
      <c r="H255" s="36"/>
    </row>
    <row r="256" spans="1:8" ht="12.75" customHeight="1">
      <c r="A256" s="22">
        <v>43091</v>
      </c>
      <c r="B256" s="22"/>
      <c r="C256" s="26">
        <f>ROUND(13.638,4)</f>
        <v>13.638</v>
      </c>
      <c r="D256" s="26">
        <f>F256</f>
        <v>14.5212</v>
      </c>
      <c r="E256" s="26">
        <f>F256</f>
        <v>14.5212</v>
      </c>
      <c r="F256" s="26">
        <f>ROUND(14.5212,4)</f>
        <v>14.5212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42807</v>
      </c>
      <c r="B258" s="22"/>
      <c r="C258" s="26">
        <f>ROUND(1.0596,4)</f>
        <v>1.0596</v>
      </c>
      <c r="D258" s="26">
        <f>F258</f>
        <v>1.0623</v>
      </c>
      <c r="E258" s="26">
        <f>F258</f>
        <v>1.0623</v>
      </c>
      <c r="F258" s="26">
        <f>ROUND(1.0623,4)</f>
        <v>1.0623</v>
      </c>
      <c r="G258" s="24"/>
      <c r="H258" s="36"/>
    </row>
    <row r="259" spans="1:8" ht="12.75" customHeight="1">
      <c r="A259" s="22">
        <v>42905</v>
      </c>
      <c r="B259" s="22"/>
      <c r="C259" s="26">
        <f>ROUND(1.0596,4)</f>
        <v>1.0596</v>
      </c>
      <c r="D259" s="26">
        <f>F259</f>
        <v>1.0679</v>
      </c>
      <c r="E259" s="26">
        <f>F259</f>
        <v>1.0679</v>
      </c>
      <c r="F259" s="26">
        <f>ROUND(1.0679,4)</f>
        <v>1.0679</v>
      </c>
      <c r="G259" s="24"/>
      <c r="H259" s="36"/>
    </row>
    <row r="260" spans="1:8" ht="12.75" customHeight="1">
      <c r="A260" s="22">
        <v>42996</v>
      </c>
      <c r="B260" s="22"/>
      <c r="C260" s="26">
        <f>ROUND(1.0596,4)</f>
        <v>1.0596</v>
      </c>
      <c r="D260" s="26">
        <f>F260</f>
        <v>1.0733</v>
      </c>
      <c r="E260" s="26">
        <f>F260</f>
        <v>1.0733</v>
      </c>
      <c r="F260" s="26">
        <f>ROUND(1.0733,4)</f>
        <v>1.0733</v>
      </c>
      <c r="G260" s="24"/>
      <c r="H260" s="36"/>
    </row>
    <row r="261" spans="1:8" ht="12.75" customHeight="1">
      <c r="A261" s="22">
        <v>43087</v>
      </c>
      <c r="B261" s="22"/>
      <c r="C261" s="26">
        <f>ROUND(1.0596,4)</f>
        <v>1.0596</v>
      </c>
      <c r="D261" s="26">
        <f>F261</f>
        <v>1.0791</v>
      </c>
      <c r="E261" s="26">
        <f>F261</f>
        <v>1.0791</v>
      </c>
      <c r="F261" s="26">
        <f>ROUND(1.0791,4)</f>
        <v>1.0791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42807</v>
      </c>
      <c r="B263" s="22"/>
      <c r="C263" s="26">
        <f>ROUND(1.2165,4)</f>
        <v>1.2165</v>
      </c>
      <c r="D263" s="26">
        <f>F263</f>
        <v>1.218</v>
      </c>
      <c r="E263" s="26">
        <f>F263</f>
        <v>1.218</v>
      </c>
      <c r="F263" s="26">
        <f>ROUND(1.218,4)</f>
        <v>1.218</v>
      </c>
      <c r="G263" s="24"/>
      <c r="H263" s="36"/>
    </row>
    <row r="264" spans="1:8" ht="12.75" customHeight="1">
      <c r="A264" s="22">
        <v>42905</v>
      </c>
      <c r="B264" s="22"/>
      <c r="C264" s="26">
        <f>ROUND(1.2165,4)</f>
        <v>1.2165</v>
      </c>
      <c r="D264" s="26">
        <f>F264</f>
        <v>1.2213</v>
      </c>
      <c r="E264" s="26">
        <f>F264</f>
        <v>1.2213</v>
      </c>
      <c r="F264" s="26">
        <f>ROUND(1.2213,4)</f>
        <v>1.2213</v>
      </c>
      <c r="G264" s="24"/>
      <c r="H264" s="36"/>
    </row>
    <row r="265" spans="1:8" ht="12.75" customHeight="1">
      <c r="A265" s="22">
        <v>42996</v>
      </c>
      <c r="B265" s="22"/>
      <c r="C265" s="26">
        <f>ROUND(1.2165,4)</f>
        <v>1.2165</v>
      </c>
      <c r="D265" s="26">
        <f>F265</f>
        <v>1.2245</v>
      </c>
      <c r="E265" s="26">
        <f>F265</f>
        <v>1.2245</v>
      </c>
      <c r="F265" s="26">
        <f>ROUND(1.2245,4)</f>
        <v>1.2245</v>
      </c>
      <c r="G265" s="24"/>
      <c r="H265" s="36"/>
    </row>
    <row r="266" spans="1:8" ht="12.75" customHeight="1">
      <c r="A266" s="22">
        <v>43087</v>
      </c>
      <c r="B266" s="22"/>
      <c r="C266" s="26">
        <f>ROUND(1.2165,4)</f>
        <v>1.2165</v>
      </c>
      <c r="D266" s="26">
        <f>F266</f>
        <v>1.2279</v>
      </c>
      <c r="E266" s="26">
        <f>F266</f>
        <v>1.2279</v>
      </c>
      <c r="F266" s="26">
        <f>ROUND(1.2279,4)</f>
        <v>1.2279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42807</v>
      </c>
      <c r="B268" s="22"/>
      <c r="C268" s="26">
        <f>ROUND(10.0498422,4)</f>
        <v>10.0498</v>
      </c>
      <c r="D268" s="26">
        <f>F268</f>
        <v>10.1475</v>
      </c>
      <c r="E268" s="26">
        <f>F268</f>
        <v>10.1475</v>
      </c>
      <c r="F268" s="26">
        <f>ROUND(10.1475,4)</f>
        <v>10.1475</v>
      </c>
      <c r="G268" s="24"/>
      <c r="H268" s="36"/>
    </row>
    <row r="269" spans="1:8" ht="12.75" customHeight="1">
      <c r="A269" s="22">
        <v>42905</v>
      </c>
      <c r="B269" s="22"/>
      <c r="C269" s="26">
        <f>ROUND(10.0498422,4)</f>
        <v>10.0498</v>
      </c>
      <c r="D269" s="26">
        <f>F269</f>
        <v>10.3102</v>
      </c>
      <c r="E269" s="26">
        <f>F269</f>
        <v>10.3102</v>
      </c>
      <c r="F269" s="26">
        <f>ROUND(10.3102,4)</f>
        <v>10.3102</v>
      </c>
      <c r="G269" s="24"/>
      <c r="H269" s="36"/>
    </row>
    <row r="270" spans="1:8" ht="12.75" customHeight="1">
      <c r="A270" s="22">
        <v>42996</v>
      </c>
      <c r="B270" s="22"/>
      <c r="C270" s="26">
        <f>ROUND(10.0498422,4)</f>
        <v>10.0498</v>
      </c>
      <c r="D270" s="26">
        <f>F270</f>
        <v>10.4632</v>
      </c>
      <c r="E270" s="26">
        <f>F270</f>
        <v>10.4632</v>
      </c>
      <c r="F270" s="26">
        <f>ROUND(10.4632,4)</f>
        <v>10.4632</v>
      </c>
      <c r="G270" s="24"/>
      <c r="H270" s="36"/>
    </row>
    <row r="271" spans="1:8" ht="12.75" customHeight="1">
      <c r="A271" s="22">
        <v>43087</v>
      </c>
      <c r="B271" s="22"/>
      <c r="C271" s="26">
        <f>ROUND(10.0498422,4)</f>
        <v>10.0498</v>
      </c>
      <c r="D271" s="26">
        <f>F271</f>
        <v>10.6169</v>
      </c>
      <c r="E271" s="26">
        <f>F271</f>
        <v>10.6169</v>
      </c>
      <c r="F271" s="26">
        <f>ROUND(10.6169,4)</f>
        <v>10.6169</v>
      </c>
      <c r="G271" s="24"/>
      <c r="H271" s="36"/>
    </row>
    <row r="272" spans="1:8" ht="12.75" customHeight="1">
      <c r="A272" s="22">
        <v>43178</v>
      </c>
      <c r="B272" s="22"/>
      <c r="C272" s="26">
        <f>ROUND(10.0498422,4)</f>
        <v>10.0498</v>
      </c>
      <c r="D272" s="26">
        <f>F272</f>
        <v>10.7738</v>
      </c>
      <c r="E272" s="26">
        <f>F272</f>
        <v>10.7738</v>
      </c>
      <c r="F272" s="26">
        <f>ROUND(10.7738,4)</f>
        <v>10.7738</v>
      </c>
      <c r="G272" s="24"/>
      <c r="H272" s="36"/>
    </row>
    <row r="273" spans="1:8" ht="12.75" customHeight="1">
      <c r="A273" s="22">
        <v>43269</v>
      </c>
      <c r="B273" s="22"/>
      <c r="C273" s="26">
        <f>ROUND(10.0498422,4)</f>
        <v>10.0498</v>
      </c>
      <c r="D273" s="26">
        <f>F273</f>
        <v>10.9316</v>
      </c>
      <c r="E273" s="26">
        <f>F273</f>
        <v>10.9316</v>
      </c>
      <c r="F273" s="26">
        <f>ROUND(10.9316,4)</f>
        <v>10.9316</v>
      </c>
      <c r="G273" s="24"/>
      <c r="H273" s="36"/>
    </row>
    <row r="274" spans="1:8" ht="12.75" customHeight="1">
      <c r="A274" s="22">
        <v>43360</v>
      </c>
      <c r="B274" s="22"/>
      <c r="C274" s="26">
        <f>ROUND(10.0498422,4)</f>
        <v>10.0498</v>
      </c>
      <c r="D274" s="26">
        <f>F274</f>
        <v>11.0896</v>
      </c>
      <c r="E274" s="26">
        <f>F274</f>
        <v>11.0896</v>
      </c>
      <c r="F274" s="26">
        <f>ROUND(11.0896,4)</f>
        <v>11.0896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42807</v>
      </c>
      <c r="B276" s="22"/>
      <c r="C276" s="26">
        <f>ROUND(3.71294002341347,4)</f>
        <v>3.7129</v>
      </c>
      <c r="D276" s="26">
        <f>F276</f>
        <v>4.1449</v>
      </c>
      <c r="E276" s="26">
        <f>F276</f>
        <v>4.1449</v>
      </c>
      <c r="F276" s="26">
        <f>ROUND(4.1449,4)</f>
        <v>4.1449</v>
      </c>
      <c r="G276" s="24"/>
      <c r="H276" s="36"/>
    </row>
    <row r="277" spans="1:8" ht="12.75" customHeight="1">
      <c r="A277" s="22">
        <v>42905</v>
      </c>
      <c r="B277" s="22"/>
      <c r="C277" s="26">
        <f>ROUND(3.71294002341347,4)</f>
        <v>3.7129</v>
      </c>
      <c r="D277" s="26">
        <f>F277</f>
        <v>4.2077</v>
      </c>
      <c r="E277" s="26">
        <f>F277</f>
        <v>4.2077</v>
      </c>
      <c r="F277" s="26">
        <f>ROUND(4.2077,4)</f>
        <v>4.2077</v>
      </c>
      <c r="G277" s="24"/>
      <c r="H277" s="36"/>
    </row>
    <row r="278" spans="1:8" ht="12.75" customHeight="1">
      <c r="A278" s="22">
        <v>42996</v>
      </c>
      <c r="B278" s="22"/>
      <c r="C278" s="26">
        <f>ROUND(3.71294002341347,4)</f>
        <v>3.7129</v>
      </c>
      <c r="D278" s="26">
        <f>F278</f>
        <v>4.2956</v>
      </c>
      <c r="E278" s="26">
        <f>F278</f>
        <v>4.2956</v>
      </c>
      <c r="F278" s="26">
        <f>ROUND(4.2956,4)</f>
        <v>4.2956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6">
        <f>ROUND(1.2785625,4)</f>
        <v>1.2786</v>
      </c>
      <c r="D280" s="26">
        <f>F280</f>
        <v>1.291</v>
      </c>
      <c r="E280" s="26">
        <f>F280</f>
        <v>1.291</v>
      </c>
      <c r="F280" s="26">
        <f>ROUND(1.291,4)</f>
        <v>1.291</v>
      </c>
      <c r="G280" s="24"/>
      <c r="H280" s="36"/>
    </row>
    <row r="281" spans="1:8" ht="12.75" customHeight="1">
      <c r="A281" s="22">
        <v>42905</v>
      </c>
      <c r="B281" s="22"/>
      <c r="C281" s="26">
        <f>ROUND(1.2785625,4)</f>
        <v>1.2786</v>
      </c>
      <c r="D281" s="26">
        <f>F281</f>
        <v>1.3126</v>
      </c>
      <c r="E281" s="26">
        <f>F281</f>
        <v>1.3126</v>
      </c>
      <c r="F281" s="26">
        <f>ROUND(1.3126,4)</f>
        <v>1.3126</v>
      </c>
      <c r="G281" s="24"/>
      <c r="H281" s="36"/>
    </row>
    <row r="282" spans="1:8" ht="12.75" customHeight="1">
      <c r="A282" s="22">
        <v>42996</v>
      </c>
      <c r="B282" s="22"/>
      <c r="C282" s="26">
        <f>ROUND(1.2785625,4)</f>
        <v>1.2786</v>
      </c>
      <c r="D282" s="26">
        <f>F282</f>
        <v>1.3293</v>
      </c>
      <c r="E282" s="26">
        <f>F282</f>
        <v>1.3293</v>
      </c>
      <c r="F282" s="26">
        <f>ROUND(1.3293,4)</f>
        <v>1.3293</v>
      </c>
      <c r="G282" s="24"/>
      <c r="H282" s="36"/>
    </row>
    <row r="283" spans="1:8" ht="12.75" customHeight="1">
      <c r="A283" s="22">
        <v>43087</v>
      </c>
      <c r="B283" s="22"/>
      <c r="C283" s="26">
        <f>ROUND(1.2785625,4)</f>
        <v>1.2786</v>
      </c>
      <c r="D283" s="26">
        <f>F283</f>
        <v>1.3428</v>
      </c>
      <c r="E283" s="26">
        <f>F283</f>
        <v>1.3428</v>
      </c>
      <c r="F283" s="26">
        <f>ROUND(1.3428,4)</f>
        <v>1.3428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42807</v>
      </c>
      <c r="B285" s="22"/>
      <c r="C285" s="26">
        <f>ROUND(10.3271240345298,4)</f>
        <v>10.3271</v>
      </c>
      <c r="D285" s="26">
        <f>F285</f>
        <v>10.4491</v>
      </c>
      <c r="E285" s="26">
        <f>F285</f>
        <v>10.4491</v>
      </c>
      <c r="F285" s="26">
        <f>ROUND(10.4491,4)</f>
        <v>10.4491</v>
      </c>
      <c r="G285" s="24"/>
      <c r="H285" s="36"/>
    </row>
    <row r="286" spans="1:8" ht="12.75" customHeight="1">
      <c r="A286" s="22">
        <v>42905</v>
      </c>
      <c r="B286" s="22"/>
      <c r="C286" s="26">
        <f>ROUND(10.3271240345298,4)</f>
        <v>10.3271</v>
      </c>
      <c r="D286" s="26">
        <f>F286</f>
        <v>10.6526</v>
      </c>
      <c r="E286" s="26">
        <f>F286</f>
        <v>10.6526</v>
      </c>
      <c r="F286" s="26">
        <f>ROUND(10.6526,4)</f>
        <v>10.6526</v>
      </c>
      <c r="G286" s="24"/>
      <c r="H286" s="36"/>
    </row>
    <row r="287" spans="1:8" ht="12.75" customHeight="1">
      <c r="A287" s="22">
        <v>42996</v>
      </c>
      <c r="B287" s="22"/>
      <c r="C287" s="26">
        <f>ROUND(10.3271240345298,4)</f>
        <v>10.3271</v>
      </c>
      <c r="D287" s="26">
        <f>F287</f>
        <v>10.843</v>
      </c>
      <c r="E287" s="26">
        <f>F287</f>
        <v>10.843</v>
      </c>
      <c r="F287" s="26">
        <f>ROUND(10.843,4)</f>
        <v>10.843</v>
      </c>
      <c r="G287" s="24"/>
      <c r="H287" s="36"/>
    </row>
    <row r="288" spans="1:8" ht="12.75" customHeight="1">
      <c r="A288" s="22">
        <v>43087</v>
      </c>
      <c r="B288" s="22"/>
      <c r="C288" s="26">
        <f>ROUND(10.3271240345298,4)</f>
        <v>10.3271</v>
      </c>
      <c r="D288" s="26">
        <f>F288</f>
        <v>11.0357</v>
      </c>
      <c r="E288" s="26">
        <f>F288</f>
        <v>11.0357</v>
      </c>
      <c r="F288" s="26">
        <f>ROUND(11.0357,4)</f>
        <v>11.0357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42807</v>
      </c>
      <c r="B290" s="22"/>
      <c r="C290" s="26">
        <f>ROUND(2.00078340345278,4)</f>
        <v>2.0008</v>
      </c>
      <c r="D290" s="26">
        <f>F290</f>
        <v>1.9811</v>
      </c>
      <c r="E290" s="26">
        <f>F290</f>
        <v>1.9811</v>
      </c>
      <c r="F290" s="26">
        <f>ROUND(1.9811,4)</f>
        <v>1.9811</v>
      </c>
      <c r="G290" s="24"/>
      <c r="H290" s="36"/>
    </row>
    <row r="291" spans="1:8" ht="12.75" customHeight="1">
      <c r="A291" s="22">
        <v>42905</v>
      </c>
      <c r="B291" s="22"/>
      <c r="C291" s="26">
        <f>ROUND(2.00078340345278,4)</f>
        <v>2.0008</v>
      </c>
      <c r="D291" s="26">
        <f>F291</f>
        <v>1.9948</v>
      </c>
      <c r="E291" s="26">
        <f>F291</f>
        <v>1.9948</v>
      </c>
      <c r="F291" s="26">
        <f>ROUND(1.9948,4)</f>
        <v>1.9948</v>
      </c>
      <c r="G291" s="24"/>
      <c r="H291" s="36"/>
    </row>
    <row r="292" spans="1:8" ht="12.75" customHeight="1">
      <c r="A292" s="22">
        <v>42996</v>
      </c>
      <c r="B292" s="22"/>
      <c r="C292" s="26">
        <f>ROUND(2.00078340345278,4)</f>
        <v>2.0008</v>
      </c>
      <c r="D292" s="26">
        <f>F292</f>
        <v>2.0104</v>
      </c>
      <c r="E292" s="26">
        <f>F292</f>
        <v>2.0104</v>
      </c>
      <c r="F292" s="26">
        <f>ROUND(2.0104,4)</f>
        <v>2.0104</v>
      </c>
      <c r="G292" s="24"/>
      <c r="H292" s="36"/>
    </row>
    <row r="293" spans="1:8" ht="12.75" customHeight="1">
      <c r="A293" s="22">
        <v>43087</v>
      </c>
      <c r="B293" s="22"/>
      <c r="C293" s="26">
        <f>ROUND(2.00078340345278,4)</f>
        <v>2.0008</v>
      </c>
      <c r="D293" s="26">
        <f>F293</f>
        <v>2.0282</v>
      </c>
      <c r="E293" s="26">
        <f>F293</f>
        <v>2.0282</v>
      </c>
      <c r="F293" s="26">
        <f>ROUND(2.0282,4)</f>
        <v>2.0282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42807</v>
      </c>
      <c r="B295" s="22"/>
      <c r="C295" s="26">
        <f>ROUND(1.94400889471734,4)</f>
        <v>1.944</v>
      </c>
      <c r="D295" s="26">
        <f>F295</f>
        <v>1.9763</v>
      </c>
      <c r="E295" s="26">
        <f>F295</f>
        <v>1.9763</v>
      </c>
      <c r="F295" s="26">
        <f>ROUND(1.9763,4)</f>
        <v>1.9763</v>
      </c>
      <c r="G295" s="24"/>
      <c r="H295" s="36"/>
    </row>
    <row r="296" spans="1:8" ht="12.75" customHeight="1">
      <c r="A296" s="22">
        <v>42905</v>
      </c>
      <c r="B296" s="22"/>
      <c r="C296" s="26">
        <f>ROUND(1.94400889471734,4)</f>
        <v>1.944</v>
      </c>
      <c r="D296" s="26">
        <f>F296</f>
        <v>2.0238</v>
      </c>
      <c r="E296" s="26">
        <f>F296</f>
        <v>2.0238</v>
      </c>
      <c r="F296" s="26">
        <f>ROUND(2.0238,4)</f>
        <v>2.0238</v>
      </c>
      <c r="G296" s="24"/>
      <c r="H296" s="36"/>
    </row>
    <row r="297" spans="1:8" ht="12.75" customHeight="1">
      <c r="A297" s="22">
        <v>42996</v>
      </c>
      <c r="B297" s="22"/>
      <c r="C297" s="26">
        <f>ROUND(1.94400889471734,4)</f>
        <v>1.944</v>
      </c>
      <c r="D297" s="26">
        <f>F297</f>
        <v>2.0692</v>
      </c>
      <c r="E297" s="26">
        <f>F297</f>
        <v>2.0692</v>
      </c>
      <c r="F297" s="26">
        <f>ROUND(2.0692,4)</f>
        <v>2.0692</v>
      </c>
      <c r="G297" s="24"/>
      <c r="H297" s="36"/>
    </row>
    <row r="298" spans="1:8" ht="12.75" customHeight="1">
      <c r="A298" s="22">
        <v>43087</v>
      </c>
      <c r="B298" s="22"/>
      <c r="C298" s="26">
        <f>ROUND(1.94400889471734,4)</f>
        <v>1.944</v>
      </c>
      <c r="D298" s="26">
        <f>F298</f>
        <v>2.1146</v>
      </c>
      <c r="E298" s="26">
        <f>F298</f>
        <v>2.1146</v>
      </c>
      <c r="F298" s="26">
        <f>ROUND(2.1146,4)</f>
        <v>2.1146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42807</v>
      </c>
      <c r="B300" s="22"/>
      <c r="C300" s="26">
        <f>ROUND(14.4508248,4)</f>
        <v>14.4508</v>
      </c>
      <c r="D300" s="26">
        <f>F300</f>
        <v>14.6503</v>
      </c>
      <c r="E300" s="26">
        <f>F300</f>
        <v>14.6503</v>
      </c>
      <c r="F300" s="26">
        <f>ROUND(14.6503,4)</f>
        <v>14.6503</v>
      </c>
      <c r="G300" s="24"/>
      <c r="H300" s="36"/>
    </row>
    <row r="301" spans="1:8" ht="12.75" customHeight="1">
      <c r="A301" s="22">
        <v>42905</v>
      </c>
      <c r="B301" s="22"/>
      <c r="C301" s="26">
        <f>ROUND(14.4508248,4)</f>
        <v>14.4508</v>
      </c>
      <c r="D301" s="26">
        <f>F301</f>
        <v>14.9972</v>
      </c>
      <c r="E301" s="26">
        <f>F301</f>
        <v>14.9972</v>
      </c>
      <c r="F301" s="26">
        <f>ROUND(14.9972,4)</f>
        <v>14.9972</v>
      </c>
      <c r="G301" s="24"/>
      <c r="H301" s="36"/>
    </row>
    <row r="302" spans="1:8" ht="12.75" customHeight="1">
      <c r="A302" s="22">
        <v>42996</v>
      </c>
      <c r="B302" s="22"/>
      <c r="C302" s="26">
        <f>ROUND(14.4508248,4)</f>
        <v>14.4508</v>
      </c>
      <c r="D302" s="26">
        <f>F302</f>
        <v>15.3238</v>
      </c>
      <c r="E302" s="26">
        <f>F302</f>
        <v>15.3238</v>
      </c>
      <c r="F302" s="26">
        <f>ROUND(15.3238,4)</f>
        <v>15.3238</v>
      </c>
      <c r="G302" s="24"/>
      <c r="H302" s="36"/>
    </row>
    <row r="303" spans="1:8" ht="12.75" customHeight="1">
      <c r="A303" s="22">
        <v>43087</v>
      </c>
      <c r="B303" s="22"/>
      <c r="C303" s="26">
        <f>ROUND(14.4508248,4)</f>
        <v>14.4508</v>
      </c>
      <c r="D303" s="26">
        <f>F303</f>
        <v>15.6582</v>
      </c>
      <c r="E303" s="26">
        <f>F303</f>
        <v>15.6582</v>
      </c>
      <c r="F303" s="26">
        <f>ROUND(15.6582,4)</f>
        <v>15.6582</v>
      </c>
      <c r="G303" s="24"/>
      <c r="H303" s="36"/>
    </row>
    <row r="304" spans="1:8" ht="12.75" customHeight="1">
      <c r="A304" s="22">
        <v>43178</v>
      </c>
      <c r="B304" s="22"/>
      <c r="C304" s="26">
        <f>ROUND(14.4508248,4)</f>
        <v>14.4508</v>
      </c>
      <c r="D304" s="26">
        <f>F304</f>
        <v>15.9777</v>
      </c>
      <c r="E304" s="26">
        <f>F304</f>
        <v>15.9777</v>
      </c>
      <c r="F304" s="26">
        <f>ROUND(15.9777,4)</f>
        <v>15.9777</v>
      </c>
      <c r="G304" s="24"/>
      <c r="H304" s="36"/>
    </row>
    <row r="305" spans="1:8" ht="12.75" customHeight="1">
      <c r="A305" s="22">
        <v>43269</v>
      </c>
      <c r="B305" s="22"/>
      <c r="C305" s="26">
        <f>ROUND(14.4508248,4)</f>
        <v>14.4508</v>
      </c>
      <c r="D305" s="26">
        <f>F305</f>
        <v>16.353</v>
      </c>
      <c r="E305" s="26">
        <f>F305</f>
        <v>16.353</v>
      </c>
      <c r="F305" s="26">
        <f>ROUND(16.353,4)</f>
        <v>16.353</v>
      </c>
      <c r="G305" s="24"/>
      <c r="H305" s="36"/>
    </row>
    <row r="306" spans="1:8" ht="12.75" customHeight="1">
      <c r="A306" s="22">
        <v>43360</v>
      </c>
      <c r="B306" s="22"/>
      <c r="C306" s="26">
        <f>ROUND(14.4508248,4)</f>
        <v>14.4508</v>
      </c>
      <c r="D306" s="26">
        <f>F306</f>
        <v>16.7574</v>
      </c>
      <c r="E306" s="26">
        <f>F306</f>
        <v>16.7574</v>
      </c>
      <c r="F306" s="26">
        <f>ROUND(16.7574,4)</f>
        <v>16.7574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42807</v>
      </c>
      <c r="B308" s="22"/>
      <c r="C308" s="26">
        <f>ROUND(13.457667258733,4)</f>
        <v>13.4577</v>
      </c>
      <c r="D308" s="26">
        <f>F308</f>
        <v>13.6522</v>
      </c>
      <c r="E308" s="26">
        <f>F308</f>
        <v>13.6522</v>
      </c>
      <c r="F308" s="26">
        <f>ROUND(13.6522,4)</f>
        <v>13.6522</v>
      </c>
      <c r="G308" s="24"/>
      <c r="H308" s="36"/>
    </row>
    <row r="309" spans="1:8" ht="12.75" customHeight="1">
      <c r="A309" s="22">
        <v>42905</v>
      </c>
      <c r="B309" s="22"/>
      <c r="C309" s="26">
        <f>ROUND(13.457667258733,4)</f>
        <v>13.4577</v>
      </c>
      <c r="D309" s="26">
        <f>F309</f>
        <v>13.9922</v>
      </c>
      <c r="E309" s="26">
        <f>F309</f>
        <v>13.9922</v>
      </c>
      <c r="F309" s="26">
        <f>ROUND(13.9922,4)</f>
        <v>13.9922</v>
      </c>
      <c r="G309" s="24"/>
      <c r="H309" s="36"/>
    </row>
    <row r="310" spans="1:8" ht="12.75" customHeight="1">
      <c r="A310" s="22">
        <v>42996</v>
      </c>
      <c r="B310" s="22"/>
      <c r="C310" s="26">
        <f>ROUND(13.457667258733,4)</f>
        <v>13.4577</v>
      </c>
      <c r="D310" s="26">
        <f>F310</f>
        <v>14.3132</v>
      </c>
      <c r="E310" s="26">
        <f>F310</f>
        <v>14.3132</v>
      </c>
      <c r="F310" s="26">
        <f>ROUND(14.3132,4)</f>
        <v>14.3132</v>
      </c>
      <c r="G310" s="24"/>
      <c r="H310" s="36"/>
    </row>
    <row r="311" spans="1:8" ht="12.75" customHeight="1">
      <c r="A311" s="22">
        <v>43087</v>
      </c>
      <c r="B311" s="22"/>
      <c r="C311" s="26">
        <f>ROUND(13.457667258733,4)</f>
        <v>13.4577</v>
      </c>
      <c r="D311" s="26">
        <f>F311</f>
        <v>14.65</v>
      </c>
      <c r="E311" s="26">
        <f>F311</f>
        <v>14.65</v>
      </c>
      <c r="F311" s="26">
        <f>ROUND(14.65,4)</f>
        <v>14.65</v>
      </c>
      <c r="G311" s="24"/>
      <c r="H311" s="36"/>
    </row>
    <row r="312" spans="1:8" ht="12.75" customHeight="1">
      <c r="A312" s="22">
        <v>43178</v>
      </c>
      <c r="B312" s="22"/>
      <c r="C312" s="26">
        <f>ROUND(13.457667258733,4)</f>
        <v>13.4577</v>
      </c>
      <c r="D312" s="26">
        <f>F312</f>
        <v>14.9554</v>
      </c>
      <c r="E312" s="26">
        <f>F312</f>
        <v>14.9554</v>
      </c>
      <c r="F312" s="26">
        <f>ROUND(14.9554,4)</f>
        <v>14.9554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6">
        <f>ROUND(16.590627,4)</f>
        <v>16.5906</v>
      </c>
      <c r="D314" s="26">
        <f>F314</f>
        <v>16.7984</v>
      </c>
      <c r="E314" s="26">
        <f>F314</f>
        <v>16.7984</v>
      </c>
      <c r="F314" s="26">
        <f>ROUND(16.7984,4)</f>
        <v>16.7984</v>
      </c>
      <c r="G314" s="24"/>
      <c r="H314" s="36"/>
    </row>
    <row r="315" spans="1:8" ht="12.75" customHeight="1">
      <c r="A315" s="22">
        <v>42905</v>
      </c>
      <c r="B315" s="22"/>
      <c r="C315" s="26">
        <f>ROUND(16.590627,4)</f>
        <v>16.5906</v>
      </c>
      <c r="D315" s="26">
        <f>F315</f>
        <v>17.1524</v>
      </c>
      <c r="E315" s="26">
        <f>F315</f>
        <v>17.1524</v>
      </c>
      <c r="F315" s="26">
        <f>ROUND(17.1524,4)</f>
        <v>17.1524</v>
      </c>
      <c r="G315" s="24"/>
      <c r="H315" s="36"/>
    </row>
    <row r="316" spans="1:8" ht="12.75" customHeight="1">
      <c r="A316" s="22">
        <v>42996</v>
      </c>
      <c r="B316" s="22"/>
      <c r="C316" s="26">
        <f>ROUND(16.590627,4)</f>
        <v>16.5906</v>
      </c>
      <c r="D316" s="26">
        <f>F316</f>
        <v>17.4826</v>
      </c>
      <c r="E316" s="26">
        <f>F316</f>
        <v>17.4826</v>
      </c>
      <c r="F316" s="26">
        <f>ROUND(17.4826,4)</f>
        <v>17.4826</v>
      </c>
      <c r="G316" s="24"/>
      <c r="H316" s="36"/>
    </row>
    <row r="317" spans="1:8" ht="12.75" customHeight="1">
      <c r="A317" s="22">
        <v>43087</v>
      </c>
      <c r="B317" s="22"/>
      <c r="C317" s="26">
        <f>ROUND(16.590627,4)</f>
        <v>16.5906</v>
      </c>
      <c r="D317" s="26">
        <f>F317</f>
        <v>17.8179</v>
      </c>
      <c r="E317" s="26">
        <f>F317</f>
        <v>17.8179</v>
      </c>
      <c r="F317" s="26">
        <f>ROUND(17.8179,4)</f>
        <v>17.8179</v>
      </c>
      <c r="G317" s="24"/>
      <c r="H317" s="36"/>
    </row>
    <row r="318" spans="1:8" ht="12.75" customHeight="1">
      <c r="A318" s="22">
        <v>43178</v>
      </c>
      <c r="B318" s="22"/>
      <c r="C318" s="26">
        <f>ROUND(16.590627,4)</f>
        <v>16.5906</v>
      </c>
      <c r="D318" s="26">
        <f>F318</f>
        <v>18.1706</v>
      </c>
      <c r="E318" s="26">
        <f>F318</f>
        <v>18.1706</v>
      </c>
      <c r="F318" s="26">
        <f>ROUND(18.1706,4)</f>
        <v>18.1706</v>
      </c>
      <c r="G318" s="24"/>
      <c r="H318" s="36"/>
    </row>
    <row r="319" spans="1:8" ht="12.75" customHeight="1">
      <c r="A319" s="22">
        <v>43269</v>
      </c>
      <c r="B319" s="22"/>
      <c r="C319" s="26">
        <f>ROUND(16.590627,4)</f>
        <v>16.5906</v>
      </c>
      <c r="D319" s="26">
        <f>F319</f>
        <v>18.522</v>
      </c>
      <c r="E319" s="26">
        <f>F319</f>
        <v>18.522</v>
      </c>
      <c r="F319" s="26">
        <f>ROUND(18.522,4)</f>
        <v>18.522</v>
      </c>
      <c r="G319" s="24"/>
      <c r="H319" s="36"/>
    </row>
    <row r="320" spans="1:8" ht="12.75" customHeight="1">
      <c r="A320" s="22">
        <v>43360</v>
      </c>
      <c r="B320" s="22"/>
      <c r="C320" s="26">
        <f>ROUND(16.590627,4)</f>
        <v>16.5906</v>
      </c>
      <c r="D320" s="26">
        <f>F320</f>
        <v>18.5868</v>
      </c>
      <c r="E320" s="26">
        <f>F320</f>
        <v>18.5868</v>
      </c>
      <c r="F320" s="26">
        <f>ROUND(18.5868,4)</f>
        <v>18.5868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42807</v>
      </c>
      <c r="B322" s="22"/>
      <c r="C322" s="26">
        <f>ROUND(1.75860735009671,4)</f>
        <v>1.7586</v>
      </c>
      <c r="D322" s="26">
        <f>F322</f>
        <v>1.7794</v>
      </c>
      <c r="E322" s="26">
        <f>F322</f>
        <v>1.7794</v>
      </c>
      <c r="F322" s="26">
        <f>ROUND(1.7794,4)</f>
        <v>1.7794</v>
      </c>
      <c r="G322" s="24"/>
      <c r="H322" s="36"/>
    </row>
    <row r="323" spans="1:8" ht="12.75" customHeight="1">
      <c r="A323" s="22">
        <v>42905</v>
      </c>
      <c r="B323" s="22"/>
      <c r="C323" s="26">
        <f>ROUND(1.75860735009671,4)</f>
        <v>1.7586</v>
      </c>
      <c r="D323" s="26">
        <f>F323</f>
        <v>1.8128</v>
      </c>
      <c r="E323" s="26">
        <f>F323</f>
        <v>1.8128</v>
      </c>
      <c r="F323" s="26">
        <f>ROUND(1.8128,4)</f>
        <v>1.8128</v>
      </c>
      <c r="G323" s="24"/>
      <c r="H323" s="36"/>
    </row>
    <row r="324" spans="1:8" ht="12.75" customHeight="1">
      <c r="A324" s="22">
        <v>42996</v>
      </c>
      <c r="B324" s="22"/>
      <c r="C324" s="26">
        <f>ROUND(1.75860735009671,4)</f>
        <v>1.7586</v>
      </c>
      <c r="D324" s="26">
        <f>F324</f>
        <v>1.8433</v>
      </c>
      <c r="E324" s="26">
        <f>F324</f>
        <v>1.8433</v>
      </c>
      <c r="F324" s="26">
        <f>ROUND(1.8433,4)</f>
        <v>1.8433</v>
      </c>
      <c r="G324" s="24"/>
      <c r="H324" s="36"/>
    </row>
    <row r="325" spans="1:8" ht="12.75" customHeight="1">
      <c r="A325" s="22">
        <v>43087</v>
      </c>
      <c r="B325" s="22"/>
      <c r="C325" s="26">
        <f>ROUND(1.75860735009671,4)</f>
        <v>1.7586</v>
      </c>
      <c r="D325" s="26">
        <f>F325</f>
        <v>1.8735</v>
      </c>
      <c r="E325" s="26">
        <f>F325</f>
        <v>1.8735</v>
      </c>
      <c r="F325" s="26">
        <f>ROUND(1.8735,4)</f>
        <v>1.8735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42807</v>
      </c>
      <c r="B327" s="22"/>
      <c r="C327" s="28">
        <f>ROUND(0.117980371208222,6)</f>
        <v>0.11798</v>
      </c>
      <c r="D327" s="28">
        <f>F327</f>
        <v>0.119559</v>
      </c>
      <c r="E327" s="28">
        <f>F327</f>
        <v>0.119559</v>
      </c>
      <c r="F327" s="28">
        <f>ROUND(0.119559,6)</f>
        <v>0.119559</v>
      </c>
      <c r="G327" s="24"/>
      <c r="H327" s="36"/>
    </row>
    <row r="328" spans="1:8" ht="12.75" customHeight="1">
      <c r="A328" s="22">
        <v>42905</v>
      </c>
      <c r="B328" s="22"/>
      <c r="C328" s="28">
        <f>ROUND(0.117980371208222,6)</f>
        <v>0.11798</v>
      </c>
      <c r="D328" s="28">
        <f>F328</f>
        <v>0.122384</v>
      </c>
      <c r="E328" s="28">
        <f>F328</f>
        <v>0.122384</v>
      </c>
      <c r="F328" s="28">
        <f>ROUND(0.122384,6)</f>
        <v>0.122384</v>
      </c>
      <c r="G328" s="24"/>
      <c r="H328" s="36"/>
    </row>
    <row r="329" spans="1:8" ht="12.75" customHeight="1">
      <c r="A329" s="22">
        <v>42996</v>
      </c>
      <c r="B329" s="22"/>
      <c r="C329" s="28">
        <f>ROUND(0.117980371208222,6)</f>
        <v>0.11798</v>
      </c>
      <c r="D329" s="28">
        <f>F329</f>
        <v>0.125041</v>
      </c>
      <c r="E329" s="28">
        <f>F329</f>
        <v>0.125041</v>
      </c>
      <c r="F329" s="28">
        <f>ROUND(0.125041,6)</f>
        <v>0.125041</v>
      </c>
      <c r="G329" s="24"/>
      <c r="H329" s="36"/>
    </row>
    <row r="330" spans="1:8" ht="12.75" customHeight="1">
      <c r="A330" s="22">
        <v>43087</v>
      </c>
      <c r="B330" s="22"/>
      <c r="C330" s="28">
        <f>ROUND(0.117980371208222,6)</f>
        <v>0.11798</v>
      </c>
      <c r="D330" s="28">
        <f>F330</f>
        <v>0.127764</v>
      </c>
      <c r="E330" s="28">
        <f>F330</f>
        <v>0.127764</v>
      </c>
      <c r="F330" s="28">
        <f>ROUND(0.127764,6)</f>
        <v>0.127764</v>
      </c>
      <c r="G330" s="24"/>
      <c r="H330" s="36"/>
    </row>
    <row r="331" spans="1:8" ht="12.75" customHeight="1">
      <c r="A331" s="22">
        <v>43178</v>
      </c>
      <c r="B331" s="22"/>
      <c r="C331" s="28">
        <f>ROUND(0.117980371208222,6)</f>
        <v>0.11798</v>
      </c>
      <c r="D331" s="28">
        <f>F331</f>
        <v>0.130681</v>
      </c>
      <c r="E331" s="28">
        <f>F331</f>
        <v>0.130681</v>
      </c>
      <c r="F331" s="28">
        <f>ROUND(0.130681,6)</f>
        <v>0.130681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6">
        <f>ROUND(0.131374626721896,4)</f>
        <v>0.1314</v>
      </c>
      <c r="D333" s="26">
        <f>F333</f>
        <v>0.1315</v>
      </c>
      <c r="E333" s="26">
        <f>F333</f>
        <v>0.1315</v>
      </c>
      <c r="F333" s="26">
        <f>ROUND(0.1315,4)</f>
        <v>0.1315</v>
      </c>
      <c r="G333" s="24"/>
      <c r="H333" s="36"/>
    </row>
    <row r="334" spans="1:8" ht="12.75" customHeight="1">
      <c r="A334" s="22">
        <v>42905</v>
      </c>
      <c r="B334" s="22"/>
      <c r="C334" s="26">
        <f>ROUND(0.131374626721896,4)</f>
        <v>0.1314</v>
      </c>
      <c r="D334" s="26">
        <f>F334</f>
        <v>0.1314</v>
      </c>
      <c r="E334" s="26">
        <f>F334</f>
        <v>0.1314</v>
      </c>
      <c r="F334" s="26">
        <f>ROUND(0.1314,4)</f>
        <v>0.1314</v>
      </c>
      <c r="G334" s="24"/>
      <c r="H334" s="36"/>
    </row>
    <row r="335" spans="1:8" ht="12.75" customHeight="1">
      <c r="A335" s="22">
        <v>42996</v>
      </c>
      <c r="B335" s="22"/>
      <c r="C335" s="26">
        <f>ROUND(0.131374626721896,4)</f>
        <v>0.1314</v>
      </c>
      <c r="D335" s="26">
        <f>F335</f>
        <v>0.1315</v>
      </c>
      <c r="E335" s="26">
        <f>F335</f>
        <v>0.1315</v>
      </c>
      <c r="F335" s="26">
        <f>ROUND(0.1315,4)</f>
        <v>0.1315</v>
      </c>
      <c r="G335" s="24"/>
      <c r="H335" s="36"/>
    </row>
    <row r="336" spans="1:8" ht="12.75" customHeight="1">
      <c r="A336" s="22">
        <v>43087</v>
      </c>
      <c r="B336" s="22"/>
      <c r="C336" s="26">
        <f>ROUND(0.131374626721896,4)</f>
        <v>0.1314</v>
      </c>
      <c r="D336" s="26">
        <f>F336</f>
        <v>0.1309</v>
      </c>
      <c r="E336" s="26">
        <f>F336</f>
        <v>0.1309</v>
      </c>
      <c r="F336" s="26">
        <f>ROUND(0.1309,4)</f>
        <v>0.1309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42807</v>
      </c>
      <c r="B338" s="22"/>
      <c r="C338" s="26">
        <f>ROUND(9.5452362,4)</f>
        <v>9.5452</v>
      </c>
      <c r="D338" s="26">
        <f>F338</f>
        <v>9.6337</v>
      </c>
      <c r="E338" s="26">
        <f>F338</f>
        <v>9.6337</v>
      </c>
      <c r="F338" s="26">
        <f>ROUND(9.6337,4)</f>
        <v>9.6337</v>
      </c>
      <c r="G338" s="24"/>
      <c r="H338" s="36"/>
    </row>
    <row r="339" spans="1:8" ht="12.75" customHeight="1">
      <c r="A339" s="22">
        <v>42905</v>
      </c>
      <c r="B339" s="22"/>
      <c r="C339" s="26">
        <f>ROUND(9.5452362,4)</f>
        <v>9.5452</v>
      </c>
      <c r="D339" s="26">
        <f>F339</f>
        <v>9.782</v>
      </c>
      <c r="E339" s="26">
        <f>F339</f>
        <v>9.782</v>
      </c>
      <c r="F339" s="26">
        <f>ROUND(9.782,4)</f>
        <v>9.782</v>
      </c>
      <c r="G339" s="24"/>
      <c r="H339" s="36"/>
    </row>
    <row r="340" spans="1:8" ht="12.75" customHeight="1">
      <c r="A340" s="22">
        <v>42996</v>
      </c>
      <c r="B340" s="22"/>
      <c r="C340" s="26">
        <f>ROUND(9.5452362,4)</f>
        <v>9.5452</v>
      </c>
      <c r="D340" s="26">
        <f>F340</f>
        <v>9.9195</v>
      </c>
      <c r="E340" s="26">
        <f>F340</f>
        <v>9.9195</v>
      </c>
      <c r="F340" s="26">
        <f>ROUND(9.9195,4)</f>
        <v>9.9195</v>
      </c>
      <c r="G340" s="24"/>
      <c r="H340" s="36"/>
    </row>
    <row r="341" spans="1:8" ht="12.75" customHeight="1">
      <c r="A341" s="22">
        <v>43087</v>
      </c>
      <c r="B341" s="22"/>
      <c r="C341" s="26">
        <f>ROUND(9.5452362,4)</f>
        <v>9.5452</v>
      </c>
      <c r="D341" s="26">
        <f>F341</f>
        <v>10.0554</v>
      </c>
      <c r="E341" s="26">
        <f>F341</f>
        <v>10.0554</v>
      </c>
      <c r="F341" s="26">
        <f>ROUND(10.0554,4)</f>
        <v>10.0554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42807</v>
      </c>
      <c r="B343" s="22"/>
      <c r="C343" s="26">
        <f>ROUND(9.50780814277747,4)</f>
        <v>9.5078</v>
      </c>
      <c r="D343" s="26">
        <f>F343</f>
        <v>9.6176</v>
      </c>
      <c r="E343" s="26">
        <f>F343</f>
        <v>9.6176</v>
      </c>
      <c r="F343" s="26">
        <f>ROUND(9.6176,4)</f>
        <v>9.6176</v>
      </c>
      <c r="G343" s="24"/>
      <c r="H343" s="36"/>
    </row>
    <row r="344" spans="1:8" ht="12.75" customHeight="1">
      <c r="A344" s="22">
        <v>42905</v>
      </c>
      <c r="B344" s="22"/>
      <c r="C344" s="26">
        <f>ROUND(9.50780814277747,4)</f>
        <v>9.5078</v>
      </c>
      <c r="D344" s="26">
        <f>F344</f>
        <v>9.7951</v>
      </c>
      <c r="E344" s="26">
        <f>F344</f>
        <v>9.7951</v>
      </c>
      <c r="F344" s="26">
        <f>ROUND(9.7951,4)</f>
        <v>9.7951</v>
      </c>
      <c r="G344" s="24"/>
      <c r="H344" s="36"/>
    </row>
    <row r="345" spans="1:8" ht="12.75" customHeight="1">
      <c r="A345" s="22">
        <v>42996</v>
      </c>
      <c r="B345" s="22"/>
      <c r="C345" s="26">
        <f>ROUND(9.50780814277747,4)</f>
        <v>9.5078</v>
      </c>
      <c r="D345" s="26">
        <f>F345</f>
        <v>9.9588</v>
      </c>
      <c r="E345" s="26">
        <f>F345</f>
        <v>9.9588</v>
      </c>
      <c r="F345" s="26">
        <f>ROUND(9.9588,4)</f>
        <v>9.9588</v>
      </c>
      <c r="G345" s="24"/>
      <c r="H345" s="36"/>
    </row>
    <row r="346" spans="1:8" ht="12.75" customHeight="1">
      <c r="A346" s="22">
        <v>43087</v>
      </c>
      <c r="B346" s="22"/>
      <c r="C346" s="26">
        <f>ROUND(9.50780814277747,4)</f>
        <v>9.5078</v>
      </c>
      <c r="D346" s="26">
        <f>F346</f>
        <v>10.1224</v>
      </c>
      <c r="E346" s="26">
        <f>F346</f>
        <v>10.1224</v>
      </c>
      <c r="F346" s="26">
        <f>ROUND(10.1224,4)</f>
        <v>10.1224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42807</v>
      </c>
      <c r="B348" s="22"/>
      <c r="C348" s="26">
        <f>ROUND(3.6196188757365,4)</f>
        <v>3.6196</v>
      </c>
      <c r="D348" s="26">
        <f>F348</f>
        <v>3.6077</v>
      </c>
      <c r="E348" s="26">
        <f>F348</f>
        <v>3.6077</v>
      </c>
      <c r="F348" s="26">
        <f>ROUND(3.6077,4)</f>
        <v>3.6077</v>
      </c>
      <c r="G348" s="24"/>
      <c r="H348" s="36"/>
    </row>
    <row r="349" spans="1:8" ht="12.75" customHeight="1">
      <c r="A349" s="22">
        <v>42905</v>
      </c>
      <c r="B349" s="22"/>
      <c r="C349" s="26">
        <f>ROUND(3.6196188757365,4)</f>
        <v>3.6196</v>
      </c>
      <c r="D349" s="26">
        <f>F349</f>
        <v>3.5838</v>
      </c>
      <c r="E349" s="26">
        <f>F349</f>
        <v>3.5838</v>
      </c>
      <c r="F349" s="26">
        <f>ROUND(3.5838,4)</f>
        <v>3.5838</v>
      </c>
      <c r="G349" s="24"/>
      <c r="H349" s="36"/>
    </row>
    <row r="350" spans="1:8" ht="12.75" customHeight="1">
      <c r="A350" s="22">
        <v>42996</v>
      </c>
      <c r="B350" s="22"/>
      <c r="C350" s="26">
        <f>ROUND(3.6196188757365,4)</f>
        <v>3.6196</v>
      </c>
      <c r="D350" s="26">
        <f>F350</f>
        <v>3.5583</v>
      </c>
      <c r="E350" s="26">
        <f>F350</f>
        <v>3.5583</v>
      </c>
      <c r="F350" s="26">
        <f>ROUND(3.5583,4)</f>
        <v>3.5583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42807</v>
      </c>
      <c r="B352" s="22"/>
      <c r="C352" s="26">
        <f>ROUND(13.638,4)</f>
        <v>13.638</v>
      </c>
      <c r="D352" s="26">
        <f>F352</f>
        <v>13.7914</v>
      </c>
      <c r="E352" s="26">
        <f>F352</f>
        <v>13.7914</v>
      </c>
      <c r="F352" s="26">
        <f>ROUND(13.7914,4)</f>
        <v>13.7914</v>
      </c>
      <c r="G352" s="24"/>
      <c r="H352" s="36"/>
    </row>
    <row r="353" spans="1:8" ht="12.75" customHeight="1">
      <c r="A353" s="22">
        <v>42905</v>
      </c>
      <c r="B353" s="22"/>
      <c r="C353" s="26">
        <f>ROUND(13.638,4)</f>
        <v>13.638</v>
      </c>
      <c r="D353" s="26">
        <f>F353</f>
        <v>14.0441</v>
      </c>
      <c r="E353" s="26">
        <f>F353</f>
        <v>14.0441</v>
      </c>
      <c r="F353" s="26">
        <f>ROUND(14.0441,4)</f>
        <v>14.0441</v>
      </c>
      <c r="G353" s="24"/>
      <c r="H353" s="36"/>
    </row>
    <row r="354" spans="1:8" ht="12.75" customHeight="1">
      <c r="A354" s="22">
        <v>42996</v>
      </c>
      <c r="B354" s="22"/>
      <c r="C354" s="26">
        <f>ROUND(13.638,4)</f>
        <v>13.638</v>
      </c>
      <c r="D354" s="26">
        <f>F354</f>
        <v>14.2777</v>
      </c>
      <c r="E354" s="26">
        <f>F354</f>
        <v>14.2777</v>
      </c>
      <c r="F354" s="26">
        <f>ROUND(14.2777,4)</f>
        <v>14.2777</v>
      </c>
      <c r="G354" s="24"/>
      <c r="H354" s="36"/>
    </row>
    <row r="355" spans="1:8" ht="12.75" customHeight="1">
      <c r="A355" s="22">
        <v>43087</v>
      </c>
      <c r="B355" s="22"/>
      <c r="C355" s="26">
        <f>ROUND(13.638,4)</f>
        <v>13.638</v>
      </c>
      <c r="D355" s="26">
        <f>F355</f>
        <v>14.511</v>
      </c>
      <c r="E355" s="26">
        <f>F355</f>
        <v>14.511</v>
      </c>
      <c r="F355" s="26">
        <f>ROUND(14.511,4)</f>
        <v>14.511</v>
      </c>
      <c r="G355" s="24"/>
      <c r="H355" s="36"/>
    </row>
    <row r="356" spans="1:8" ht="12.75" customHeight="1">
      <c r="A356" s="22">
        <v>43178</v>
      </c>
      <c r="B356" s="22"/>
      <c r="C356" s="26">
        <f>ROUND(13.638,4)</f>
        <v>13.638</v>
      </c>
      <c r="D356" s="26">
        <f>F356</f>
        <v>14.748</v>
      </c>
      <c r="E356" s="26">
        <f>F356</f>
        <v>14.748</v>
      </c>
      <c r="F356" s="26">
        <f>ROUND(14.748,4)</f>
        <v>14.748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42807</v>
      </c>
      <c r="B358" s="22"/>
      <c r="C358" s="26">
        <f>ROUND(13.638,4)</f>
        <v>13.638</v>
      </c>
      <c r="D358" s="26">
        <f>F358</f>
        <v>13.7914</v>
      </c>
      <c r="E358" s="26">
        <f>F358</f>
        <v>13.7914</v>
      </c>
      <c r="F358" s="26">
        <f>ROUND(13.7914,4)</f>
        <v>13.7914</v>
      </c>
      <c r="G358" s="24"/>
      <c r="H358" s="36"/>
    </row>
    <row r="359" spans="1:8" ht="12.75" customHeight="1">
      <c r="A359" s="22">
        <v>42905</v>
      </c>
      <c r="B359" s="22"/>
      <c r="C359" s="26">
        <f>ROUND(13.638,4)</f>
        <v>13.638</v>
      </c>
      <c r="D359" s="26">
        <f>F359</f>
        <v>14.0441</v>
      </c>
      <c r="E359" s="26">
        <f>F359</f>
        <v>14.0441</v>
      </c>
      <c r="F359" s="26">
        <f>ROUND(14.0441,4)</f>
        <v>14.0441</v>
      </c>
      <c r="G359" s="24"/>
      <c r="H359" s="36"/>
    </row>
    <row r="360" spans="1:8" ht="12.75" customHeight="1">
      <c r="A360" s="22">
        <v>42996</v>
      </c>
      <c r="B360" s="22"/>
      <c r="C360" s="26">
        <f>ROUND(13.638,4)</f>
        <v>13.638</v>
      </c>
      <c r="D360" s="26">
        <f>F360</f>
        <v>14.2777</v>
      </c>
      <c r="E360" s="26">
        <f>F360</f>
        <v>14.2777</v>
      </c>
      <c r="F360" s="26">
        <f>ROUND(14.2777,4)</f>
        <v>14.2777</v>
      </c>
      <c r="G360" s="24"/>
      <c r="H360" s="36"/>
    </row>
    <row r="361" spans="1:8" ht="12.75" customHeight="1">
      <c r="A361" s="22">
        <v>43087</v>
      </c>
      <c r="B361" s="22"/>
      <c r="C361" s="26">
        <f>ROUND(13.638,4)</f>
        <v>13.638</v>
      </c>
      <c r="D361" s="26">
        <f>F361</f>
        <v>14.511</v>
      </c>
      <c r="E361" s="26">
        <f>F361</f>
        <v>14.511</v>
      </c>
      <c r="F361" s="26">
        <f>ROUND(14.511,4)</f>
        <v>14.511</v>
      </c>
      <c r="G361" s="24"/>
      <c r="H361" s="36"/>
    </row>
    <row r="362" spans="1:8" ht="12.75" customHeight="1">
      <c r="A362" s="22">
        <v>43178</v>
      </c>
      <c r="B362" s="22"/>
      <c r="C362" s="26">
        <f>ROUND(13.638,4)</f>
        <v>13.638</v>
      </c>
      <c r="D362" s="26">
        <f>F362</f>
        <v>14.748</v>
      </c>
      <c r="E362" s="26">
        <f>F362</f>
        <v>14.748</v>
      </c>
      <c r="F362" s="26">
        <f>ROUND(14.748,4)</f>
        <v>14.748</v>
      </c>
      <c r="G362" s="24"/>
      <c r="H362" s="36"/>
    </row>
    <row r="363" spans="1:8" ht="12.75" customHeight="1">
      <c r="A363" s="22">
        <v>43269</v>
      </c>
      <c r="B363" s="22"/>
      <c r="C363" s="26">
        <f>ROUND(13.638,4)</f>
        <v>13.638</v>
      </c>
      <c r="D363" s="26">
        <f>F363</f>
        <v>14.9864</v>
      </c>
      <c r="E363" s="26">
        <f>F363</f>
        <v>14.9864</v>
      </c>
      <c r="F363" s="26">
        <f>ROUND(14.9864,4)</f>
        <v>14.9864</v>
      </c>
      <c r="G363" s="24"/>
      <c r="H363" s="36"/>
    </row>
    <row r="364" spans="1:8" ht="12.75" customHeight="1">
      <c r="A364" s="22">
        <v>43360</v>
      </c>
      <c r="B364" s="22"/>
      <c r="C364" s="26">
        <f>ROUND(13.638,4)</f>
        <v>13.638</v>
      </c>
      <c r="D364" s="26">
        <f>F364</f>
        <v>15.2248</v>
      </c>
      <c r="E364" s="26">
        <f>F364</f>
        <v>15.2248</v>
      </c>
      <c r="F364" s="26">
        <f>ROUND(15.2248,4)</f>
        <v>15.2248</v>
      </c>
      <c r="G364" s="24"/>
      <c r="H364" s="36"/>
    </row>
    <row r="365" spans="1:8" ht="12.75" customHeight="1">
      <c r="A365" s="22">
        <v>43448</v>
      </c>
      <c r="B365" s="22"/>
      <c r="C365" s="26">
        <f>ROUND(13.638,4)</f>
        <v>13.638</v>
      </c>
      <c r="D365" s="26">
        <f>F365</f>
        <v>15.4553</v>
      </c>
      <c r="E365" s="26">
        <f>F365</f>
        <v>15.4553</v>
      </c>
      <c r="F365" s="26">
        <f>ROUND(15.4553,4)</f>
        <v>15.4553</v>
      </c>
      <c r="G365" s="24"/>
      <c r="H365" s="36"/>
    </row>
    <row r="366" spans="1:8" ht="12.75" customHeight="1">
      <c r="A366" s="22">
        <v>43542</v>
      </c>
      <c r="B366" s="22"/>
      <c r="C366" s="26">
        <f>ROUND(13.638,4)</f>
        <v>13.638</v>
      </c>
      <c r="D366" s="26">
        <f>F366</f>
        <v>15.7781</v>
      </c>
      <c r="E366" s="26">
        <f>F366</f>
        <v>15.7781</v>
      </c>
      <c r="F366" s="26">
        <f>ROUND(15.7781,4)</f>
        <v>15.7781</v>
      </c>
      <c r="G366" s="24"/>
      <c r="H366" s="36"/>
    </row>
    <row r="367" spans="1:8" ht="12.75" customHeight="1">
      <c r="A367" s="22">
        <v>43630</v>
      </c>
      <c r="B367" s="22"/>
      <c r="C367" s="26">
        <f>ROUND(13.638,4)</f>
        <v>13.638</v>
      </c>
      <c r="D367" s="26">
        <f>F367</f>
        <v>16.1156</v>
      </c>
      <c r="E367" s="26">
        <f>F367</f>
        <v>16.1156</v>
      </c>
      <c r="F367" s="26">
        <f>ROUND(16.1156,4)</f>
        <v>16.1156</v>
      </c>
      <c r="G367" s="24"/>
      <c r="H367" s="36"/>
    </row>
    <row r="368" spans="1:8" ht="12.75" customHeight="1">
      <c r="A368" s="22">
        <v>43724</v>
      </c>
      <c r="B368" s="22"/>
      <c r="C368" s="26">
        <f>ROUND(13.638,4)</f>
        <v>13.638</v>
      </c>
      <c r="D368" s="26">
        <f>F368</f>
        <v>16.4761</v>
      </c>
      <c r="E368" s="26">
        <f>F368</f>
        <v>16.4761</v>
      </c>
      <c r="F368" s="26">
        <f>ROUND(16.4761,4)</f>
        <v>16.4761</v>
      </c>
      <c r="G368" s="24"/>
      <c r="H368" s="36"/>
    </row>
    <row r="369" spans="1:8" ht="12.75" customHeight="1">
      <c r="A369" s="22">
        <v>43812</v>
      </c>
      <c r="B369" s="22"/>
      <c r="C369" s="26">
        <f>ROUND(13.638,4)</f>
        <v>13.638</v>
      </c>
      <c r="D369" s="26">
        <f>F369</f>
        <v>16.8136</v>
      </c>
      <c r="E369" s="26">
        <f>F369</f>
        <v>16.8136</v>
      </c>
      <c r="F369" s="26">
        <f>ROUND(16.8136,4)</f>
        <v>16.8136</v>
      </c>
      <c r="G369" s="24"/>
      <c r="H369" s="36"/>
    </row>
    <row r="370" spans="1:8" ht="12.75" customHeight="1">
      <c r="A370" s="22">
        <v>43906</v>
      </c>
      <c r="B370" s="22"/>
      <c r="C370" s="26">
        <f>ROUND(13.638,4)</f>
        <v>13.638</v>
      </c>
      <c r="D370" s="26">
        <f>F370</f>
        <v>17.1741</v>
      </c>
      <c r="E370" s="26">
        <f>F370</f>
        <v>17.1741</v>
      </c>
      <c r="F370" s="26">
        <f>ROUND(17.1741,4)</f>
        <v>17.1741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42807</v>
      </c>
      <c r="B372" s="22"/>
      <c r="C372" s="26">
        <f>ROUND(1.34298375184638,4)</f>
        <v>1.343</v>
      </c>
      <c r="D372" s="26">
        <f>F372</f>
        <v>1.3172</v>
      </c>
      <c r="E372" s="26">
        <f>F372</f>
        <v>1.3172</v>
      </c>
      <c r="F372" s="26">
        <f>ROUND(1.3172,4)</f>
        <v>1.3172</v>
      </c>
      <c r="G372" s="24"/>
      <c r="H372" s="36"/>
    </row>
    <row r="373" spans="1:8" ht="12.75" customHeight="1">
      <c r="A373" s="22">
        <v>42905</v>
      </c>
      <c r="B373" s="22"/>
      <c r="C373" s="26">
        <f>ROUND(1.34298375184638,4)</f>
        <v>1.343</v>
      </c>
      <c r="D373" s="26">
        <f>F373</f>
        <v>1.2594</v>
      </c>
      <c r="E373" s="26">
        <f>F373</f>
        <v>1.2594</v>
      </c>
      <c r="F373" s="26">
        <f>ROUND(1.2594,4)</f>
        <v>1.2594</v>
      </c>
      <c r="G373" s="24"/>
      <c r="H373" s="36"/>
    </row>
    <row r="374" spans="1:8" ht="12.75" customHeight="1">
      <c r="A374" s="22">
        <v>42996</v>
      </c>
      <c r="B374" s="22"/>
      <c r="C374" s="26">
        <f>ROUND(1.34298375184638,4)</f>
        <v>1.343</v>
      </c>
      <c r="D374" s="26">
        <f>F374</f>
        <v>1.2102</v>
      </c>
      <c r="E374" s="26">
        <f>F374</f>
        <v>1.2102</v>
      </c>
      <c r="F374" s="26">
        <f>ROUND(1.2102,4)</f>
        <v>1.2102</v>
      </c>
      <c r="G374" s="24"/>
      <c r="H374" s="36"/>
    </row>
    <row r="375" spans="1:8" ht="12.75" customHeight="1">
      <c r="A375" s="22">
        <v>43087</v>
      </c>
      <c r="B375" s="22"/>
      <c r="C375" s="26">
        <f>ROUND(1.34298375184638,4)</f>
        <v>1.343</v>
      </c>
      <c r="D375" s="26">
        <f>F375</f>
        <v>1.17</v>
      </c>
      <c r="E375" s="26">
        <f>F375</f>
        <v>1.17</v>
      </c>
      <c r="F375" s="26">
        <f>ROUND(1.17,4)</f>
        <v>1.17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42768</v>
      </c>
      <c r="B377" s="22"/>
      <c r="C377" s="27">
        <f>ROUND(589.352,3)</f>
        <v>589.352</v>
      </c>
      <c r="D377" s="27">
        <f>F377</f>
        <v>592.123</v>
      </c>
      <c r="E377" s="27">
        <f>F377</f>
        <v>592.123</v>
      </c>
      <c r="F377" s="27">
        <f>ROUND(592.123,3)</f>
        <v>592.123</v>
      </c>
      <c r="G377" s="24"/>
      <c r="H377" s="36"/>
    </row>
    <row r="378" spans="1:8" ht="12.75" customHeight="1">
      <c r="A378" s="22">
        <v>42859</v>
      </c>
      <c r="B378" s="22"/>
      <c r="C378" s="27">
        <f>ROUND(589.352,3)</f>
        <v>589.352</v>
      </c>
      <c r="D378" s="27">
        <f>F378</f>
        <v>603.505</v>
      </c>
      <c r="E378" s="27">
        <f>F378</f>
        <v>603.505</v>
      </c>
      <c r="F378" s="27">
        <f>ROUND(603.505,3)</f>
        <v>603.505</v>
      </c>
      <c r="G378" s="24"/>
      <c r="H378" s="36"/>
    </row>
    <row r="379" spans="1:8" ht="12.75" customHeight="1">
      <c r="A379" s="22">
        <v>42950</v>
      </c>
      <c r="B379" s="22"/>
      <c r="C379" s="27">
        <f>ROUND(589.352,3)</f>
        <v>589.352</v>
      </c>
      <c r="D379" s="27">
        <f>F379</f>
        <v>615.449</v>
      </c>
      <c r="E379" s="27">
        <f>F379</f>
        <v>615.449</v>
      </c>
      <c r="F379" s="27">
        <f>ROUND(615.449,3)</f>
        <v>615.449</v>
      </c>
      <c r="G379" s="24"/>
      <c r="H379" s="36"/>
    </row>
    <row r="380" spans="1:8" ht="12.75" customHeight="1">
      <c r="A380" s="22">
        <v>43041</v>
      </c>
      <c r="B380" s="22"/>
      <c r="C380" s="27">
        <f>ROUND(589.352,3)</f>
        <v>589.352</v>
      </c>
      <c r="D380" s="27">
        <f>F380</f>
        <v>628.065</v>
      </c>
      <c r="E380" s="27">
        <f>F380</f>
        <v>628.065</v>
      </c>
      <c r="F380" s="27">
        <f>ROUND(628.065,3)</f>
        <v>628.065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42768</v>
      </c>
      <c r="B382" s="22"/>
      <c r="C382" s="27">
        <f>ROUND(512.287,3)</f>
        <v>512.287</v>
      </c>
      <c r="D382" s="27">
        <f>F382</f>
        <v>514.696</v>
      </c>
      <c r="E382" s="27">
        <f>F382</f>
        <v>514.696</v>
      </c>
      <c r="F382" s="27">
        <f>ROUND(514.696,3)</f>
        <v>514.696</v>
      </c>
      <c r="G382" s="24"/>
      <c r="H382" s="36"/>
    </row>
    <row r="383" spans="1:8" ht="12.75" customHeight="1">
      <c r="A383" s="22">
        <v>42859</v>
      </c>
      <c r="B383" s="22"/>
      <c r="C383" s="27">
        <f>ROUND(512.287,3)</f>
        <v>512.287</v>
      </c>
      <c r="D383" s="27">
        <f>F383</f>
        <v>524.59</v>
      </c>
      <c r="E383" s="27">
        <f>F383</f>
        <v>524.59</v>
      </c>
      <c r="F383" s="27">
        <f>ROUND(524.59,3)</f>
        <v>524.59</v>
      </c>
      <c r="G383" s="24"/>
      <c r="H383" s="36"/>
    </row>
    <row r="384" spans="1:8" ht="12.75" customHeight="1">
      <c r="A384" s="22">
        <v>42950</v>
      </c>
      <c r="B384" s="22"/>
      <c r="C384" s="27">
        <f>ROUND(512.287,3)</f>
        <v>512.287</v>
      </c>
      <c r="D384" s="27">
        <f>F384</f>
        <v>534.971</v>
      </c>
      <c r="E384" s="27">
        <f>F384</f>
        <v>534.971</v>
      </c>
      <c r="F384" s="27">
        <f>ROUND(534.971,3)</f>
        <v>534.971</v>
      </c>
      <c r="G384" s="24"/>
      <c r="H384" s="36"/>
    </row>
    <row r="385" spans="1:8" ht="12.75" customHeight="1">
      <c r="A385" s="22">
        <v>43041</v>
      </c>
      <c r="B385" s="22"/>
      <c r="C385" s="27">
        <f>ROUND(512.287,3)</f>
        <v>512.287</v>
      </c>
      <c r="D385" s="27">
        <f>F385</f>
        <v>545.938</v>
      </c>
      <c r="E385" s="27">
        <f>F385</f>
        <v>545.938</v>
      </c>
      <c r="F385" s="27">
        <f>ROUND(545.938,3)</f>
        <v>545.938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42768</v>
      </c>
      <c r="B387" s="22"/>
      <c r="C387" s="27">
        <f>ROUND(593.63,3)</f>
        <v>593.63</v>
      </c>
      <c r="D387" s="27">
        <f>F387</f>
        <v>596.421</v>
      </c>
      <c r="E387" s="27">
        <f>F387</f>
        <v>596.421</v>
      </c>
      <c r="F387" s="27">
        <f>ROUND(596.421,3)</f>
        <v>596.421</v>
      </c>
      <c r="G387" s="24"/>
      <c r="H387" s="36"/>
    </row>
    <row r="388" spans="1:8" ht="12.75" customHeight="1">
      <c r="A388" s="22">
        <v>42859</v>
      </c>
      <c r="B388" s="22"/>
      <c r="C388" s="27">
        <f>ROUND(593.63,3)</f>
        <v>593.63</v>
      </c>
      <c r="D388" s="27">
        <f>F388</f>
        <v>607.886</v>
      </c>
      <c r="E388" s="27">
        <f>F388</f>
        <v>607.886</v>
      </c>
      <c r="F388" s="27">
        <f>ROUND(607.886,3)</f>
        <v>607.886</v>
      </c>
      <c r="G388" s="24"/>
      <c r="H388" s="36"/>
    </row>
    <row r="389" spans="1:8" ht="12.75" customHeight="1">
      <c r="A389" s="22">
        <v>42950</v>
      </c>
      <c r="B389" s="22"/>
      <c r="C389" s="27">
        <f>ROUND(593.63,3)</f>
        <v>593.63</v>
      </c>
      <c r="D389" s="27">
        <f>F389</f>
        <v>619.916</v>
      </c>
      <c r="E389" s="27">
        <f>F389</f>
        <v>619.916</v>
      </c>
      <c r="F389" s="27">
        <f>ROUND(619.916,3)</f>
        <v>619.916</v>
      </c>
      <c r="G389" s="24"/>
      <c r="H389" s="36"/>
    </row>
    <row r="390" spans="1:8" ht="12.75" customHeight="1">
      <c r="A390" s="22">
        <v>43041</v>
      </c>
      <c r="B390" s="22"/>
      <c r="C390" s="27">
        <f>ROUND(593.63,3)</f>
        <v>593.63</v>
      </c>
      <c r="D390" s="27">
        <f>F390</f>
        <v>632.624</v>
      </c>
      <c r="E390" s="27">
        <f>F390</f>
        <v>632.624</v>
      </c>
      <c r="F390" s="27">
        <f>ROUND(632.624,3)</f>
        <v>632.624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42768</v>
      </c>
      <c r="B392" s="22"/>
      <c r="C392" s="27">
        <f>ROUND(538.901,3)</f>
        <v>538.901</v>
      </c>
      <c r="D392" s="27">
        <f>F392</f>
        <v>541.435</v>
      </c>
      <c r="E392" s="27">
        <f>F392</f>
        <v>541.435</v>
      </c>
      <c r="F392" s="27">
        <f>ROUND(541.435,3)</f>
        <v>541.435</v>
      </c>
      <c r="G392" s="24"/>
      <c r="H392" s="36"/>
    </row>
    <row r="393" spans="1:8" ht="12.75" customHeight="1">
      <c r="A393" s="22">
        <v>42859</v>
      </c>
      <c r="B393" s="22"/>
      <c r="C393" s="27">
        <f>ROUND(538.901,3)</f>
        <v>538.901</v>
      </c>
      <c r="D393" s="27">
        <f>F393</f>
        <v>551.843</v>
      </c>
      <c r="E393" s="27">
        <f>F393</f>
        <v>551.843</v>
      </c>
      <c r="F393" s="27">
        <f>ROUND(551.843,3)</f>
        <v>551.843</v>
      </c>
      <c r="G393" s="24"/>
      <c r="H393" s="36"/>
    </row>
    <row r="394" spans="1:8" ht="12.75" customHeight="1">
      <c r="A394" s="22">
        <v>42950</v>
      </c>
      <c r="B394" s="22"/>
      <c r="C394" s="27">
        <f>ROUND(538.901,3)</f>
        <v>538.901</v>
      </c>
      <c r="D394" s="27">
        <f>F394</f>
        <v>562.764</v>
      </c>
      <c r="E394" s="27">
        <f>F394</f>
        <v>562.764</v>
      </c>
      <c r="F394" s="27">
        <f>ROUND(562.764,3)</f>
        <v>562.764</v>
      </c>
      <c r="G394" s="24"/>
      <c r="H394" s="36"/>
    </row>
    <row r="395" spans="1:8" ht="12.75" customHeight="1">
      <c r="A395" s="22">
        <v>43041</v>
      </c>
      <c r="B395" s="22"/>
      <c r="C395" s="27">
        <f>ROUND(538.901,3)</f>
        <v>538.901</v>
      </c>
      <c r="D395" s="27">
        <f>F395</f>
        <v>574.3</v>
      </c>
      <c r="E395" s="27">
        <f>F395</f>
        <v>574.3</v>
      </c>
      <c r="F395" s="27">
        <f>ROUND(574.3,3)</f>
        <v>574.3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42768</v>
      </c>
      <c r="B397" s="22"/>
      <c r="C397" s="27">
        <f>ROUND(245.347412561989,3)</f>
        <v>245.347</v>
      </c>
      <c r="D397" s="27">
        <f>F397</f>
        <v>246.505</v>
      </c>
      <c r="E397" s="27">
        <f>F397</f>
        <v>246.505</v>
      </c>
      <c r="F397" s="27">
        <f>ROUND(246.505,3)</f>
        <v>246.505</v>
      </c>
      <c r="G397" s="24"/>
      <c r="H397" s="36"/>
    </row>
    <row r="398" spans="1:8" ht="12.75" customHeight="1">
      <c r="A398" s="22">
        <v>42859</v>
      </c>
      <c r="B398" s="22"/>
      <c r="C398" s="27">
        <f>ROUND(245.347412561989,3)</f>
        <v>245.347</v>
      </c>
      <c r="D398" s="27">
        <f>F398</f>
        <v>251.259</v>
      </c>
      <c r="E398" s="27">
        <f>F398</f>
        <v>251.259</v>
      </c>
      <c r="F398" s="27">
        <f>ROUND(251.259,3)</f>
        <v>251.259</v>
      </c>
      <c r="G398" s="24"/>
      <c r="H398" s="36"/>
    </row>
    <row r="399" spans="1:8" ht="12.75" customHeight="1">
      <c r="A399" s="22">
        <v>42950</v>
      </c>
      <c r="B399" s="22"/>
      <c r="C399" s="27">
        <f>ROUND(245.347412561989,3)</f>
        <v>245.347</v>
      </c>
      <c r="D399" s="27">
        <f>F399</f>
        <v>256.246</v>
      </c>
      <c r="E399" s="27">
        <f>F399</f>
        <v>256.246</v>
      </c>
      <c r="F399" s="27">
        <f>ROUND(256.246,3)</f>
        <v>256.246</v>
      </c>
      <c r="G399" s="24"/>
      <c r="H399" s="36"/>
    </row>
    <row r="400" spans="1:8" ht="12.75" customHeight="1">
      <c r="A400" s="22">
        <v>43041</v>
      </c>
      <c r="B400" s="22"/>
      <c r="C400" s="27">
        <f>ROUND(245.347412561989,3)</f>
        <v>245.347</v>
      </c>
      <c r="D400" s="27">
        <f>F400</f>
        <v>261.513</v>
      </c>
      <c r="E400" s="27">
        <f>F400</f>
        <v>261.513</v>
      </c>
      <c r="F400" s="27">
        <f>ROUND(261.513,3)</f>
        <v>261.513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42768</v>
      </c>
      <c r="B402" s="22"/>
      <c r="C402" s="27">
        <f>ROUND(661.319754549292,3)</f>
        <v>661.32</v>
      </c>
      <c r="D402" s="27">
        <f>F402</f>
        <v>664.74</v>
      </c>
      <c r="E402" s="27">
        <f>F402</f>
        <v>664.74</v>
      </c>
      <c r="F402" s="27">
        <f>ROUND(664.74,3)</f>
        <v>664.74</v>
      </c>
      <c r="G402" s="24"/>
      <c r="H402" s="36"/>
    </row>
    <row r="403" spans="1:8" ht="12.75" customHeight="1">
      <c r="A403" s="22">
        <v>42859</v>
      </c>
      <c r="B403" s="22"/>
      <c r="C403" s="27">
        <f>ROUND(661.319754549292,3)</f>
        <v>661.32</v>
      </c>
      <c r="D403" s="27">
        <f>F403</f>
        <v>677.612</v>
      </c>
      <c r="E403" s="27">
        <f>F403</f>
        <v>677.612</v>
      </c>
      <c r="F403" s="27">
        <f>ROUND(677.612,3)</f>
        <v>677.612</v>
      </c>
      <c r="G403" s="24"/>
      <c r="H403" s="36"/>
    </row>
    <row r="404" spans="1:8" ht="12.75" customHeight="1">
      <c r="A404" s="22">
        <v>42950</v>
      </c>
      <c r="B404" s="22"/>
      <c r="C404" s="27">
        <f>ROUND(661.319754549292,3)</f>
        <v>661.32</v>
      </c>
      <c r="D404" s="27">
        <f>F404</f>
        <v>690.952</v>
      </c>
      <c r="E404" s="27">
        <f>F404</f>
        <v>690.952</v>
      </c>
      <c r="F404" s="27">
        <f>ROUND(690.952,3)</f>
        <v>690.952</v>
      </c>
      <c r="G404" s="24"/>
      <c r="H404" s="36"/>
    </row>
    <row r="405" spans="1:8" ht="12.75" customHeight="1">
      <c r="A405" s="22">
        <v>43041</v>
      </c>
      <c r="B405" s="22"/>
      <c r="C405" s="27">
        <f>ROUND(661.319754549292,3)</f>
        <v>661.32</v>
      </c>
      <c r="D405" s="27">
        <f>F405</f>
        <v>704.515</v>
      </c>
      <c r="E405" s="27">
        <f>F405</f>
        <v>704.515</v>
      </c>
      <c r="F405" s="27">
        <f>ROUND(704.515,3)</f>
        <v>704.515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42807</v>
      </c>
      <c r="B407" s="22"/>
      <c r="C407" s="24">
        <f>ROUND(22691.39,2)</f>
        <v>22691.39</v>
      </c>
      <c r="D407" s="24">
        <f>F407</f>
        <v>22941.92</v>
      </c>
      <c r="E407" s="24">
        <f>F407</f>
        <v>22941.92</v>
      </c>
      <c r="F407" s="24">
        <f>ROUND(22941.92,2)</f>
        <v>22941.92</v>
      </c>
      <c r="G407" s="24"/>
      <c r="H407" s="36"/>
    </row>
    <row r="408" spans="1:8" ht="12.75" customHeight="1">
      <c r="A408" s="22">
        <v>42905</v>
      </c>
      <c r="B408" s="22"/>
      <c r="C408" s="24">
        <f>ROUND(22691.39,2)</f>
        <v>22691.39</v>
      </c>
      <c r="D408" s="24">
        <f>F408</f>
        <v>23358.87</v>
      </c>
      <c r="E408" s="24">
        <f>F408</f>
        <v>23358.87</v>
      </c>
      <c r="F408" s="24">
        <f>ROUND(23358.87,2)</f>
        <v>23358.87</v>
      </c>
      <c r="G408" s="24"/>
      <c r="H408" s="36"/>
    </row>
    <row r="409" spans="1:8" ht="12.75" customHeight="1">
      <c r="A409" s="22">
        <v>42996</v>
      </c>
      <c r="B409" s="22"/>
      <c r="C409" s="24">
        <f>ROUND(22691.39,2)</f>
        <v>22691.39</v>
      </c>
      <c r="D409" s="24">
        <f>F409</f>
        <v>23757.87</v>
      </c>
      <c r="E409" s="24">
        <f>F409</f>
        <v>23757.87</v>
      </c>
      <c r="F409" s="24">
        <f>ROUND(23757.87,2)</f>
        <v>23757.87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42753</v>
      </c>
      <c r="B411" s="22"/>
      <c r="C411" s="27">
        <f>ROUND(7.358,3)</f>
        <v>7.358</v>
      </c>
      <c r="D411" s="27">
        <f>ROUND(7.41,3)</f>
        <v>7.41</v>
      </c>
      <c r="E411" s="27">
        <f>ROUND(7.31,3)</f>
        <v>7.31</v>
      </c>
      <c r="F411" s="27">
        <f>ROUND(7.36,3)</f>
        <v>7.36</v>
      </c>
      <c r="G411" s="24"/>
      <c r="H411" s="36"/>
    </row>
    <row r="412" spans="1:8" ht="12.75" customHeight="1">
      <c r="A412" s="22">
        <v>42781</v>
      </c>
      <c r="B412" s="22"/>
      <c r="C412" s="27">
        <f>ROUND(7.358,3)</f>
        <v>7.358</v>
      </c>
      <c r="D412" s="27">
        <f>ROUND(7.42,3)</f>
        <v>7.42</v>
      </c>
      <c r="E412" s="27">
        <f>ROUND(7.32,3)</f>
        <v>7.32</v>
      </c>
      <c r="F412" s="27">
        <f>ROUND(7.37,3)</f>
        <v>7.37</v>
      </c>
      <c r="G412" s="24"/>
      <c r="H412" s="36"/>
    </row>
    <row r="413" spans="1:8" ht="12.75" customHeight="1">
      <c r="A413" s="22">
        <v>42809</v>
      </c>
      <c r="B413" s="22"/>
      <c r="C413" s="27">
        <f>ROUND(7.358,3)</f>
        <v>7.358</v>
      </c>
      <c r="D413" s="27">
        <f>ROUND(7.43,3)</f>
        <v>7.43</v>
      </c>
      <c r="E413" s="27">
        <f>ROUND(7.33,3)</f>
        <v>7.33</v>
      </c>
      <c r="F413" s="27">
        <f>ROUND(7.38,3)</f>
        <v>7.38</v>
      </c>
      <c r="G413" s="24"/>
      <c r="H413" s="36"/>
    </row>
    <row r="414" spans="1:8" ht="12.75" customHeight="1">
      <c r="A414" s="22">
        <v>42844</v>
      </c>
      <c r="B414" s="22"/>
      <c r="C414" s="27">
        <f>ROUND(7.358,3)</f>
        <v>7.358</v>
      </c>
      <c r="D414" s="27">
        <f>ROUND(7.45,3)</f>
        <v>7.45</v>
      </c>
      <c r="E414" s="27">
        <f>ROUND(7.35,3)</f>
        <v>7.35</v>
      </c>
      <c r="F414" s="27">
        <f>ROUND(7.4,3)</f>
        <v>7.4</v>
      </c>
      <c r="G414" s="24"/>
      <c r="H414" s="36"/>
    </row>
    <row r="415" spans="1:8" ht="12.75" customHeight="1">
      <c r="A415" s="22">
        <v>42872</v>
      </c>
      <c r="B415" s="22"/>
      <c r="C415" s="27">
        <f>ROUND(7.358,3)</f>
        <v>7.358</v>
      </c>
      <c r="D415" s="27">
        <f>ROUND(7.45,3)</f>
        <v>7.45</v>
      </c>
      <c r="E415" s="27">
        <f>ROUND(7.35,3)</f>
        <v>7.35</v>
      </c>
      <c r="F415" s="27">
        <f>ROUND(7.4,3)</f>
        <v>7.4</v>
      </c>
      <c r="G415" s="24"/>
      <c r="H415" s="36"/>
    </row>
    <row r="416" spans="1:8" ht="12.75" customHeight="1">
      <c r="A416" s="22">
        <v>42907</v>
      </c>
      <c r="B416" s="22"/>
      <c r="C416" s="27">
        <f>ROUND(7.358,3)</f>
        <v>7.358</v>
      </c>
      <c r="D416" s="27">
        <f>ROUND(7.46,3)</f>
        <v>7.46</v>
      </c>
      <c r="E416" s="27">
        <f>ROUND(7.36,3)</f>
        <v>7.36</v>
      </c>
      <c r="F416" s="27">
        <f>ROUND(7.41,3)</f>
        <v>7.41</v>
      </c>
      <c r="G416" s="24"/>
      <c r="H416" s="36"/>
    </row>
    <row r="417" spans="1:8" ht="12.75" customHeight="1">
      <c r="A417" s="22">
        <v>42998</v>
      </c>
      <c r="B417" s="22"/>
      <c r="C417" s="27">
        <f>ROUND(7.358,3)</f>
        <v>7.358</v>
      </c>
      <c r="D417" s="27">
        <f>ROUND(7.47,3)</f>
        <v>7.47</v>
      </c>
      <c r="E417" s="27">
        <f>ROUND(7.37,3)</f>
        <v>7.37</v>
      </c>
      <c r="F417" s="27">
        <f>ROUND(7.42,3)</f>
        <v>7.42</v>
      </c>
      <c r="G417" s="24"/>
      <c r="H417" s="36"/>
    </row>
    <row r="418" spans="1:8" ht="12.75" customHeight="1">
      <c r="A418" s="22">
        <v>43089</v>
      </c>
      <c r="B418" s="22"/>
      <c r="C418" s="27">
        <f>ROUND(7.358,3)</f>
        <v>7.358</v>
      </c>
      <c r="D418" s="27">
        <f>ROUND(7.5,3)</f>
        <v>7.5</v>
      </c>
      <c r="E418" s="27">
        <f>ROUND(7.4,3)</f>
        <v>7.4</v>
      </c>
      <c r="F418" s="27">
        <f>ROUND(7.45,3)</f>
        <v>7.45</v>
      </c>
      <c r="G418" s="24"/>
      <c r="H418" s="36"/>
    </row>
    <row r="419" spans="1:8" ht="12.75" customHeight="1">
      <c r="A419" s="22">
        <v>43179</v>
      </c>
      <c r="B419" s="22"/>
      <c r="C419" s="27">
        <f>ROUND(7.358,3)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43271</v>
      </c>
      <c r="B420" s="22"/>
      <c r="C420" s="27">
        <f>ROUND(7.358,3)</f>
        <v>7.358</v>
      </c>
      <c r="D420" s="27">
        <f>ROUND(7.53,3)</f>
        <v>7.53</v>
      </c>
      <c r="E420" s="27">
        <f>ROUND(7.43,3)</f>
        <v>7.43</v>
      </c>
      <c r="F420" s="27">
        <f>ROUND(7.48,3)</f>
        <v>7.48</v>
      </c>
      <c r="G420" s="24"/>
      <c r="H420" s="36"/>
    </row>
    <row r="421" spans="1:8" ht="12.75" customHeight="1">
      <c r="A421" s="22">
        <v>43362</v>
      </c>
      <c r="B421" s="22"/>
      <c r="C421" s="27">
        <f>ROUND(7.358,3)</f>
        <v>7.358</v>
      </c>
      <c r="D421" s="27">
        <f>ROUND(7.56,3)</f>
        <v>7.56</v>
      </c>
      <c r="E421" s="27">
        <f>ROUND(7.46,3)</f>
        <v>7.46</v>
      </c>
      <c r="F421" s="27">
        <f>ROUND(7.51,3)</f>
        <v>7.51</v>
      </c>
      <c r="G421" s="24"/>
      <c r="H421" s="36"/>
    </row>
    <row r="422" spans="1:8" ht="12.75" customHeight="1">
      <c r="A422" s="22">
        <v>43453</v>
      </c>
      <c r="B422" s="22"/>
      <c r="C422" s="27">
        <f>ROUND(7.358,3)</f>
        <v>7.358</v>
      </c>
      <c r="D422" s="27">
        <f>ROUND(7.59,3)</f>
        <v>7.59</v>
      </c>
      <c r="E422" s="27">
        <f>ROUND(7.49,3)</f>
        <v>7.49</v>
      </c>
      <c r="F422" s="27">
        <f>ROUND(7.54,3)</f>
        <v>7.54</v>
      </c>
      <c r="G422" s="24"/>
      <c r="H422" s="36"/>
    </row>
    <row r="423" spans="1:8" ht="12.75" customHeight="1">
      <c r="A423" s="22" t="s">
        <v>90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42768</v>
      </c>
      <c r="B424" s="22"/>
      <c r="C424" s="27">
        <f>ROUND(536.886,3)</f>
        <v>536.886</v>
      </c>
      <c r="D424" s="27">
        <f>F424</f>
        <v>539.411</v>
      </c>
      <c r="E424" s="27">
        <f>F424</f>
        <v>539.411</v>
      </c>
      <c r="F424" s="27">
        <f>ROUND(539.411,3)</f>
        <v>539.411</v>
      </c>
      <c r="G424" s="24"/>
      <c r="H424" s="36"/>
    </row>
    <row r="425" spans="1:8" ht="12.75" customHeight="1">
      <c r="A425" s="22">
        <v>42859</v>
      </c>
      <c r="B425" s="22"/>
      <c r="C425" s="27">
        <f>ROUND(536.886,3)</f>
        <v>536.886</v>
      </c>
      <c r="D425" s="27">
        <f>F425</f>
        <v>549.779</v>
      </c>
      <c r="E425" s="27">
        <f>F425</f>
        <v>549.779</v>
      </c>
      <c r="F425" s="27">
        <f>ROUND(549.779,3)</f>
        <v>549.779</v>
      </c>
      <c r="G425" s="24"/>
      <c r="H425" s="36"/>
    </row>
    <row r="426" spans="1:8" ht="12.75" customHeight="1">
      <c r="A426" s="22">
        <v>42950</v>
      </c>
      <c r="B426" s="22"/>
      <c r="C426" s="27">
        <f>ROUND(536.886,3)</f>
        <v>536.886</v>
      </c>
      <c r="D426" s="27">
        <f>F426</f>
        <v>560.659</v>
      </c>
      <c r="E426" s="27">
        <f>F426</f>
        <v>560.659</v>
      </c>
      <c r="F426" s="27">
        <f>ROUND(560.659,3)</f>
        <v>560.659</v>
      </c>
      <c r="G426" s="24"/>
      <c r="H426" s="36"/>
    </row>
    <row r="427" spans="1:8" ht="12.75" customHeight="1">
      <c r="A427" s="22">
        <v>43041</v>
      </c>
      <c r="B427" s="22"/>
      <c r="C427" s="27">
        <f>ROUND(536.886,3)</f>
        <v>536.886</v>
      </c>
      <c r="D427" s="27">
        <f>F427</f>
        <v>572.153</v>
      </c>
      <c r="E427" s="27">
        <f>F427</f>
        <v>572.153</v>
      </c>
      <c r="F427" s="27">
        <f>ROUND(572.153,3)</f>
        <v>572.153</v>
      </c>
      <c r="G427" s="24"/>
      <c r="H427" s="36"/>
    </row>
    <row r="428" spans="1:8" ht="12.75" customHeight="1">
      <c r="A428" s="22" t="s">
        <v>91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5">
        <f>ROUND(99.9145341194201,5)</f>
        <v>99.91453</v>
      </c>
      <c r="D429" s="25">
        <f>F429</f>
        <v>100.00278</v>
      </c>
      <c r="E429" s="25">
        <f>F429</f>
        <v>100.00278</v>
      </c>
      <c r="F429" s="25">
        <f>ROUND(100.002777419504,5)</f>
        <v>100.00278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5">
        <f>ROUND(99.9145341194201,5)</f>
        <v>99.91453</v>
      </c>
      <c r="D431" s="25">
        <f>F431</f>
        <v>99.61212</v>
      </c>
      <c r="E431" s="25">
        <f>F431</f>
        <v>99.61212</v>
      </c>
      <c r="F431" s="25">
        <f>ROUND(99.6121150327093,5)</f>
        <v>99.61212</v>
      </c>
      <c r="G431" s="24"/>
      <c r="H431" s="36"/>
    </row>
    <row r="432" spans="1:8" ht="12.75" customHeight="1">
      <c r="A432" s="22" t="s">
        <v>93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5">
        <f>ROUND(99.9145341194201,5)</f>
        <v>99.91453</v>
      </c>
      <c r="D433" s="25">
        <f>F433</f>
        <v>99.63889</v>
      </c>
      <c r="E433" s="25">
        <f>F433</f>
        <v>99.63889</v>
      </c>
      <c r="F433" s="25">
        <f>ROUND(99.6388867548838,5)</f>
        <v>99.63889</v>
      </c>
      <c r="G433" s="24"/>
      <c r="H433" s="36"/>
    </row>
    <row r="434" spans="1:8" ht="12.75" customHeight="1">
      <c r="A434" s="22" t="s">
        <v>94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5">
        <f>ROUND(99.9145341194201,5)</f>
        <v>99.91453</v>
      </c>
      <c r="D435" s="25">
        <f>F435</f>
        <v>99.88777</v>
      </c>
      <c r="E435" s="25">
        <f>F435</f>
        <v>99.88777</v>
      </c>
      <c r="F435" s="25">
        <f>ROUND(99.8877678423321,5)</f>
        <v>99.88777</v>
      </c>
      <c r="G435" s="24"/>
      <c r="H435" s="36"/>
    </row>
    <row r="436" spans="1:8" ht="12.75" customHeight="1">
      <c r="A436" s="22" t="s">
        <v>95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43174</v>
      </c>
      <c r="B437" s="22"/>
      <c r="C437" s="25">
        <f>ROUND(99.9145341194201,5)</f>
        <v>99.91453</v>
      </c>
      <c r="D437" s="25">
        <f>F437</f>
        <v>99.91453</v>
      </c>
      <c r="E437" s="25">
        <f>F437</f>
        <v>99.91453</v>
      </c>
      <c r="F437" s="25">
        <f>ROUND(99.9145341194201,5)</f>
        <v>99.91453</v>
      </c>
      <c r="G437" s="24"/>
      <c r="H437" s="36"/>
    </row>
    <row r="438" spans="1:8" ht="12.75" customHeight="1">
      <c r="A438" s="22" t="s">
        <v>96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ROUND(99.8967774368726,5)</f>
        <v>99.89678</v>
      </c>
      <c r="D439" s="25">
        <f>F439</f>
        <v>99.91627</v>
      </c>
      <c r="E439" s="25">
        <f>F439</f>
        <v>99.91627</v>
      </c>
      <c r="F439" s="25">
        <f>ROUND(99.9162697718534,5)</f>
        <v>99.91627</v>
      </c>
      <c r="G439" s="24"/>
      <c r="H439" s="36"/>
    </row>
    <row r="440" spans="1:8" ht="12.75" customHeight="1">
      <c r="A440" s="22" t="s">
        <v>97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ROUND(99.8967774368726,5)</f>
        <v>99.89678</v>
      </c>
      <c r="D441" s="25">
        <f>F441</f>
        <v>99.19916</v>
      </c>
      <c r="E441" s="25">
        <f>F441</f>
        <v>99.19916</v>
      </c>
      <c r="F441" s="25">
        <f>ROUND(99.1991615606323,5)</f>
        <v>99.19916</v>
      </c>
      <c r="G441" s="24"/>
      <c r="H441" s="36"/>
    </row>
    <row r="442" spans="1:8" ht="12.75" customHeight="1">
      <c r="A442" s="22" t="s">
        <v>98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ROUND(99.8967774368726,5)</f>
        <v>99.89678</v>
      </c>
      <c r="D443" s="25">
        <f>F443</f>
        <v>98.8562</v>
      </c>
      <c r="E443" s="25">
        <f>F443</f>
        <v>98.8562</v>
      </c>
      <c r="F443" s="25">
        <f>ROUND(98.8561955849043,5)</f>
        <v>98.8562</v>
      </c>
      <c r="G443" s="24"/>
      <c r="H443" s="36"/>
    </row>
    <row r="444" spans="1:8" ht="12.75" customHeight="1">
      <c r="A444" s="22" t="s">
        <v>99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ROUND(99.8967774368726,5)</f>
        <v>99.89678</v>
      </c>
      <c r="D445" s="25">
        <f>F445</f>
        <v>98.91012</v>
      </c>
      <c r="E445" s="25">
        <f>F445</f>
        <v>98.91012</v>
      </c>
      <c r="F445" s="25">
        <f>ROUND(98.9101185463049,5)</f>
        <v>98.91012</v>
      </c>
      <c r="G445" s="24"/>
      <c r="H445" s="36"/>
    </row>
    <row r="446" spans="1:8" ht="12.75" customHeight="1">
      <c r="A446" s="22" t="s">
        <v>100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ROUND(99.8967774368726,2)</f>
        <v>99.9</v>
      </c>
      <c r="D447" s="24">
        <f>F447</f>
        <v>99.4</v>
      </c>
      <c r="E447" s="24">
        <f>F447</f>
        <v>99.4</v>
      </c>
      <c r="F447" s="24">
        <f>ROUND(99.3981367890107,2)</f>
        <v>99.4</v>
      </c>
      <c r="G447" s="24"/>
      <c r="H447" s="36"/>
    </row>
    <row r="448" spans="1:8" ht="12.75" customHeight="1">
      <c r="A448" s="22" t="s">
        <v>101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5">
        <f>ROUND(99.8967774368726,5)</f>
        <v>99.89678</v>
      </c>
      <c r="D449" s="25">
        <f>F449</f>
        <v>99.89678</v>
      </c>
      <c r="E449" s="25">
        <f>F449</f>
        <v>99.89678</v>
      </c>
      <c r="F449" s="25">
        <f>ROUND(99.8967774368726,5)</f>
        <v>99.89678</v>
      </c>
      <c r="G449" s="24"/>
      <c r="H449" s="36"/>
    </row>
    <row r="450" spans="1:8" ht="12.75" customHeight="1">
      <c r="A450" s="22" t="s">
        <v>102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ROUND(98.9870665340044,5)</f>
        <v>98.98707</v>
      </c>
      <c r="D451" s="25">
        <f>F451</f>
        <v>97.64815</v>
      </c>
      <c r="E451" s="25">
        <f>F451</f>
        <v>97.64815</v>
      </c>
      <c r="F451" s="25">
        <f>ROUND(97.6481453520874,5)</f>
        <v>97.64815</v>
      </c>
      <c r="G451" s="24"/>
      <c r="H451" s="36"/>
    </row>
    <row r="452" spans="1:8" ht="12.75" customHeight="1">
      <c r="A452" s="22" t="s">
        <v>103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ROUND(98.9870665340044,5)</f>
        <v>98.98707</v>
      </c>
      <c r="D453" s="25">
        <f>F453</f>
        <v>96.96924</v>
      </c>
      <c r="E453" s="25">
        <f>F453</f>
        <v>96.96924</v>
      </c>
      <c r="F453" s="25">
        <f>ROUND(96.9692448487262,5)</f>
        <v>96.96924</v>
      </c>
      <c r="G453" s="24"/>
      <c r="H453" s="36"/>
    </row>
    <row r="454" spans="1:8" ht="12.75" customHeight="1">
      <c r="A454" s="22" t="s">
        <v>104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ROUND(98.9870665340044,5)</f>
        <v>98.98707</v>
      </c>
      <c r="D455" s="25">
        <f>F455</f>
        <v>96.26056</v>
      </c>
      <c r="E455" s="25">
        <f>F455</f>
        <v>96.26056</v>
      </c>
      <c r="F455" s="25">
        <f>ROUND(96.2605556664634,5)</f>
        <v>96.26056</v>
      </c>
      <c r="G455" s="24"/>
      <c r="H455" s="36"/>
    </row>
    <row r="456" spans="1:8" ht="12.75" customHeight="1">
      <c r="A456" s="22" t="s">
        <v>105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ROUND(98.9870665340044,5)</f>
        <v>98.98707</v>
      </c>
      <c r="D457" s="25">
        <f>F457</f>
        <v>96.52757</v>
      </c>
      <c r="E457" s="25">
        <f>F457</f>
        <v>96.52757</v>
      </c>
      <c r="F457" s="25">
        <f>ROUND(96.527569551959,5)</f>
        <v>96.52757</v>
      </c>
      <c r="G457" s="24"/>
      <c r="H457" s="36"/>
    </row>
    <row r="458" spans="1:8" ht="12.75" customHeight="1">
      <c r="A458" s="22" t="s">
        <v>106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5">
        <f>ROUND(98.9870665340044,5)</f>
        <v>98.98707</v>
      </c>
      <c r="D459" s="25">
        <f>F459</f>
        <v>98.77932</v>
      </c>
      <c r="E459" s="25">
        <f>F459</f>
        <v>98.77932</v>
      </c>
      <c r="F459" s="25">
        <f>ROUND(98.7793222980677,5)</f>
        <v>98.77932</v>
      </c>
      <c r="G459" s="24"/>
      <c r="H459" s="36"/>
    </row>
    <row r="460" spans="1:8" ht="12.75" customHeight="1">
      <c r="A460" s="22" t="s">
        <v>107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44635</v>
      </c>
      <c r="B461" s="22"/>
      <c r="C461" s="25">
        <f>ROUND(98.9870665340044,5)</f>
        <v>98.98707</v>
      </c>
      <c r="D461" s="25">
        <f>F461</f>
        <v>98.98707</v>
      </c>
      <c r="E461" s="25">
        <f>F461</f>
        <v>98.98707</v>
      </c>
      <c r="F461" s="25">
        <f>ROUND(98.9870665340044,5)</f>
        <v>98.98707</v>
      </c>
      <c r="G461" s="24"/>
      <c r="H461" s="36"/>
    </row>
    <row r="462" spans="1:8" ht="12.75" customHeight="1">
      <c r="A462" s="22" t="s">
        <v>108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5">
        <f>ROUND(98.0945011355269,5)</f>
        <v>98.0945</v>
      </c>
      <c r="D463" s="25">
        <f>F463</f>
        <v>97.73172</v>
      </c>
      <c r="E463" s="25">
        <f>F463</f>
        <v>97.73172</v>
      </c>
      <c r="F463" s="25">
        <f>ROUND(97.7317197893219,5)</f>
        <v>97.73172</v>
      </c>
      <c r="G463" s="24"/>
      <c r="H463" s="36"/>
    </row>
    <row r="464" spans="1:8" ht="12.75" customHeight="1">
      <c r="A464" s="22" t="s">
        <v>109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5">
        <f>ROUND(98.0945011355269,5)</f>
        <v>98.0945</v>
      </c>
      <c r="D465" s="25">
        <f>F465</f>
        <v>94.82218</v>
      </c>
      <c r="E465" s="25">
        <f>F465</f>
        <v>94.82218</v>
      </c>
      <c r="F465" s="25">
        <f>ROUND(94.8221814090657,5)</f>
        <v>94.82218</v>
      </c>
      <c r="G465" s="24"/>
      <c r="H465" s="36"/>
    </row>
    <row r="466" spans="1:8" ht="12.75" customHeight="1">
      <c r="A466" s="22" t="s">
        <v>110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5">
        <f>ROUND(98.0945011355269,5)</f>
        <v>98.0945</v>
      </c>
      <c r="D467" s="25">
        <f>F467</f>
        <v>93.6206</v>
      </c>
      <c r="E467" s="25">
        <f>F467</f>
        <v>93.6206</v>
      </c>
      <c r="F467" s="25">
        <f>ROUND(93.6205984901974,5)</f>
        <v>93.6206</v>
      </c>
      <c r="G467" s="24"/>
      <c r="H467" s="36"/>
    </row>
    <row r="468" spans="1:8" ht="12.75" customHeight="1">
      <c r="A468" s="22" t="s">
        <v>111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5">
        <f>ROUND(98.0945011355269,5)</f>
        <v>98.0945</v>
      </c>
      <c r="D469" s="25">
        <f>F469</f>
        <v>95.76159</v>
      </c>
      <c r="E469" s="25">
        <f>F469</f>
        <v>95.76159</v>
      </c>
      <c r="F469" s="25">
        <f>ROUND(95.7615933059407,5)</f>
        <v>95.76159</v>
      </c>
      <c r="G469" s="24"/>
      <c r="H469" s="36"/>
    </row>
    <row r="470" spans="1:8" ht="12.75" customHeight="1">
      <c r="A470" s="22" t="s">
        <v>112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46377</v>
      </c>
      <c r="B471" s="22"/>
      <c r="C471" s="25">
        <f>ROUND(98.0945011355269,5)</f>
        <v>98.0945</v>
      </c>
      <c r="D471" s="25">
        <f>F471</f>
        <v>99.47937</v>
      </c>
      <c r="E471" s="25">
        <f>F471</f>
        <v>99.47937</v>
      </c>
      <c r="F471" s="25">
        <f>ROUND(99.479367414702,5)</f>
        <v>99.47937</v>
      </c>
      <c r="G471" s="24"/>
      <c r="H471" s="36"/>
    </row>
    <row r="472" spans="1:8" ht="12.75" customHeight="1">
      <c r="A472" s="22" t="s">
        <v>113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46461</v>
      </c>
      <c r="B473" s="32"/>
      <c r="C473" s="33">
        <f>ROUND(98.0945011355269,5)</f>
        <v>98.0945</v>
      </c>
      <c r="D473" s="33">
        <f>F473</f>
        <v>98.0945</v>
      </c>
      <c r="E473" s="33">
        <f>F473</f>
        <v>98.0945</v>
      </c>
      <c r="F473" s="33">
        <f>ROUND(98.0945011355269,5)</f>
        <v>98.0945</v>
      </c>
      <c r="G473" s="34"/>
      <c r="H473" s="37"/>
    </row>
  </sheetData>
  <sheetProtection/>
  <mergeCells count="472">
    <mergeCell ref="A469:B469"/>
    <mergeCell ref="A470:B470"/>
    <mergeCell ref="A471:B471"/>
    <mergeCell ref="A472:B472"/>
    <mergeCell ref="A473:B473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6:B416"/>
    <mergeCell ref="A417:B417"/>
    <mergeCell ref="A418:B418"/>
    <mergeCell ref="A419:B419"/>
    <mergeCell ref="A420:B420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2017-01-10T15:58:45Z</dcterms:modified>
  <cp:category/>
  <cp:version/>
  <cp:contentType/>
  <cp:contentStatus/>
</cp:coreProperties>
</file>