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'Jerry'!$A$1:$H$492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<sst xmlns="http://schemas.openxmlformats.org/spreadsheetml/2006/main" count="117" uniqueCount="117">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</sst>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zoomScaleSheetLayoutView="75" zoomScalePageLayoutView="0" workbookViewId="0" topLeftCell="A1">
      <selection activeCell="M16" sqref="M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42751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ROUND(2.14,5)</f>
        <v>2.14</v>
      </c>
      <c r="D6" s="24">
        <f>F6</f>
        <v>2.14</v>
      </c>
      <c r="E6" s="24">
        <f>F6</f>
        <v>2.14</v>
      </c>
      <c r="F6" s="24">
        <f>ROUND(2.14,5)</f>
        <v>2.14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ROUND(2.13,5)</f>
        <v>2.13</v>
      </c>
      <c r="D8" s="24">
        <f>F8</f>
        <v>2.13</v>
      </c>
      <c r="E8" s="24">
        <f>F8</f>
        <v>2.13</v>
      </c>
      <c r="F8" s="24">
        <f>ROUND(2.13,5)</f>
        <v>2.13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ROUND(2.14,5)</f>
        <v>2.14</v>
      </c>
      <c r="D10" s="24">
        <f>F10</f>
        <v>2.14</v>
      </c>
      <c r="E10" s="24">
        <f>F10</f>
        <v>2.14</v>
      </c>
      <c r="F10" s="24">
        <f>ROUND(2.14,5)</f>
        <v>2.14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ROUND(2.8,5)</f>
        <v>2.8</v>
      </c>
      <c r="D12" s="24">
        <f>F12</f>
        <v>2.8</v>
      </c>
      <c r="E12" s="24">
        <f>F12</f>
        <v>2.8</v>
      </c>
      <c r="F12" s="24">
        <f>ROUND(2.8,5)</f>
        <v>2.8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ROUND(10.285,5)</f>
        <v>10.285</v>
      </c>
      <c r="D14" s="24">
        <f>F14</f>
        <v>10.285</v>
      </c>
      <c r="E14" s="24">
        <f>F14</f>
        <v>10.285</v>
      </c>
      <c r="F14" s="24">
        <f>ROUND(10.285,5)</f>
        <v>10.285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ROUND(8.345,5)</f>
        <v>8.345</v>
      </c>
      <c r="D16" s="24">
        <f>F16</f>
        <v>8.345</v>
      </c>
      <c r="E16" s="24">
        <f>F16</f>
        <v>8.345</v>
      </c>
      <c r="F16" s="24">
        <f>ROUND(8.345,5)</f>
        <v>8.345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ROUND(8.65,3)</f>
        <v>8.65</v>
      </c>
      <c r="D18" s="29">
        <f>F18</f>
        <v>8.65</v>
      </c>
      <c r="E18" s="29">
        <f>F18</f>
        <v>8.65</v>
      </c>
      <c r="F18" s="29">
        <f>ROUND(8.65,3)</f>
        <v>8.65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ROUND(2.16,3)</f>
        <v>2.16</v>
      </c>
      <c r="D20" s="29">
        <f>F20</f>
        <v>2.16</v>
      </c>
      <c r="E20" s="29">
        <f>F20</f>
        <v>2.16</v>
      </c>
      <c r="F20" s="29">
        <f>ROUND(2.16,3)</f>
        <v>2.16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ROUND(2.16,3)</f>
        <v>2.16</v>
      </c>
      <c r="D22" s="29">
        <f>F22</f>
        <v>2.16</v>
      </c>
      <c r="E22" s="29">
        <f>F22</f>
        <v>2.16</v>
      </c>
      <c r="F22" s="29">
        <f>ROUND(2.16,3)</f>
        <v>2.16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ROUND(7.705,3)</f>
        <v>7.705</v>
      </c>
      <c r="D24" s="29">
        <f>F24</f>
        <v>7.705</v>
      </c>
      <c r="E24" s="29">
        <f>F24</f>
        <v>7.705</v>
      </c>
      <c r="F24" s="29">
        <f>ROUND(7.705,3)</f>
        <v>7.705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ROUND(7.79,3)</f>
        <v>7.79</v>
      </c>
      <c r="D26" s="29">
        <f>F26</f>
        <v>7.79</v>
      </c>
      <c r="E26" s="29">
        <f>F26</f>
        <v>7.79</v>
      </c>
      <c r="F26" s="29">
        <f>ROUND(7.79,3)</f>
        <v>7.79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ROUND(7.94,3)</f>
        <v>7.94</v>
      </c>
      <c r="D28" s="29">
        <f>F28</f>
        <v>7.94</v>
      </c>
      <c r="E28" s="29">
        <f>F28</f>
        <v>7.94</v>
      </c>
      <c r="F28" s="29">
        <f>ROUND(7.94,3)</f>
        <v>7.94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ROUND(8.045,3)</f>
        <v>8.045</v>
      </c>
      <c r="D30" s="29">
        <f>F30</f>
        <v>8.045</v>
      </c>
      <c r="E30" s="29">
        <f>F30</f>
        <v>8.045</v>
      </c>
      <c r="F30" s="29">
        <f>ROUND(8.045,3)</f>
        <v>8.045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ROUND(9.275,3)</f>
        <v>9.275</v>
      </c>
      <c r="D32" s="29">
        <f>F32</f>
        <v>9.275</v>
      </c>
      <c r="E32" s="29">
        <f>F32</f>
        <v>9.275</v>
      </c>
      <c r="F32" s="29">
        <f>ROUND(9.275,3)</f>
        <v>9.275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ROUND(2.13,3)</f>
        <v>2.13</v>
      </c>
      <c r="D34" s="29">
        <f>F34</f>
        <v>2.13</v>
      </c>
      <c r="E34" s="29">
        <f>F34</f>
        <v>2.13</v>
      </c>
      <c r="F34" s="29">
        <f>ROUND(2.13,3)</f>
        <v>2.13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ROUND(2.18,3)</f>
        <v>2.18</v>
      </c>
      <c r="D38" s="29">
        <f>F38</f>
        <v>2.18</v>
      </c>
      <c r="E38" s="29">
        <f>F38</f>
        <v>2.18</v>
      </c>
      <c r="F38" s="29">
        <f>ROUND(2.18,3)</f>
        <v>2.18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ROUND(9.095,3)</f>
        <v>9.095</v>
      </c>
      <c r="D40" s="29">
        <f>F40</f>
        <v>9.095</v>
      </c>
      <c r="E40" s="29">
        <f>F40</f>
        <v>9.095</v>
      </c>
      <c r="F40" s="29">
        <f>ROUND(9.095,3)</f>
        <v>9.095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ROUND(2.14,5)</f>
        <v>2.14</v>
      </c>
      <c r="D42" s="24">
        <f>F42</f>
        <v>126.72507</v>
      </c>
      <c r="E42" s="24">
        <f>F42</f>
        <v>126.72507</v>
      </c>
      <c r="F42" s="24">
        <f>ROUND(126.72507,5)</f>
        <v>126.72507</v>
      </c>
      <c r="G42" s="25"/>
      <c r="H42" s="26"/>
    </row>
    <row r="43" spans="1:8" ht="12.75" customHeight="1">
      <c r="A43" s="23">
        <v>42859</v>
      </c>
      <c r="B43" s="23"/>
      <c r="C43" s="24">
        <f>ROUND(2.14,5)</f>
        <v>2.14</v>
      </c>
      <c r="D43" s="24">
        <f>F43</f>
        <v>129.16542</v>
      </c>
      <c r="E43" s="24">
        <f>F43</f>
        <v>129.16542</v>
      </c>
      <c r="F43" s="24">
        <f>ROUND(129.16542,5)</f>
        <v>129.16542</v>
      </c>
      <c r="G43" s="25"/>
      <c r="H43" s="26"/>
    </row>
    <row r="44" spans="1:8" ht="12.75" customHeight="1">
      <c r="A44" s="23">
        <v>42950</v>
      </c>
      <c r="B44" s="23"/>
      <c r="C44" s="24">
        <f>ROUND(2.14,5)</f>
        <v>2.14</v>
      </c>
      <c r="D44" s="24">
        <f>F44</f>
        <v>130.39017</v>
      </c>
      <c r="E44" s="24">
        <f>F44</f>
        <v>130.39017</v>
      </c>
      <c r="F44" s="24">
        <f>ROUND(130.39017,5)</f>
        <v>130.39017</v>
      </c>
      <c r="G44" s="25"/>
      <c r="H44" s="26"/>
    </row>
    <row r="45" spans="1:8" ht="12.75" customHeight="1">
      <c r="A45" s="23">
        <v>43041</v>
      </c>
      <c r="B45" s="23"/>
      <c r="C45" s="24">
        <f>ROUND(2.14,5)</f>
        <v>2.14</v>
      </c>
      <c r="D45" s="24">
        <f>F45</f>
        <v>133.06331</v>
      </c>
      <c r="E45" s="24">
        <f>F45</f>
        <v>133.06331</v>
      </c>
      <c r="F45" s="24">
        <f>ROUND(133.06331,5)</f>
        <v>133.06331</v>
      </c>
      <c r="G45" s="25"/>
      <c r="H45" s="26"/>
    </row>
    <row r="46" spans="1:8" ht="12.75" customHeight="1">
      <c r="A46" s="23">
        <v>43132</v>
      </c>
      <c r="B46" s="23"/>
      <c r="C46" s="24">
        <f>ROUND(2.14,5)</f>
        <v>2.14</v>
      </c>
      <c r="D46" s="24">
        <f>F46</f>
        <v>135.83913</v>
      </c>
      <c r="E46" s="24">
        <f>F46</f>
        <v>135.83913</v>
      </c>
      <c r="F46" s="24">
        <f>ROUND(135.83913,5)</f>
        <v>135.83913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ROUND(9.08,5)</f>
        <v>9.08</v>
      </c>
      <c r="D48" s="24">
        <f>F48</f>
        <v>9.08994</v>
      </c>
      <c r="E48" s="24">
        <f>F48</f>
        <v>9.08994</v>
      </c>
      <c r="F48" s="24">
        <f>ROUND(9.08994,5)</f>
        <v>9.08994</v>
      </c>
      <c r="G48" s="25"/>
      <c r="H48" s="26"/>
    </row>
    <row r="49" spans="1:8" ht="12.75" customHeight="1">
      <c r="A49" s="23">
        <v>42859</v>
      </c>
      <c r="B49" s="23"/>
      <c r="C49" s="24">
        <f>ROUND(9.08,5)</f>
        <v>9.08</v>
      </c>
      <c r="D49" s="24">
        <f>F49</f>
        <v>9.13451</v>
      </c>
      <c r="E49" s="24">
        <f>F49</f>
        <v>9.13451</v>
      </c>
      <c r="F49" s="24">
        <f>ROUND(9.13451,5)</f>
        <v>9.13451</v>
      </c>
      <c r="G49" s="25"/>
      <c r="H49" s="26"/>
    </row>
    <row r="50" spans="1:8" ht="12.75" customHeight="1">
      <c r="A50" s="23">
        <v>42950</v>
      </c>
      <c r="B50" s="23"/>
      <c r="C50" s="24">
        <f>ROUND(9.08,5)</f>
        <v>9.08</v>
      </c>
      <c r="D50" s="24">
        <f>F50</f>
        <v>9.17396</v>
      </c>
      <c r="E50" s="24">
        <f>F50</f>
        <v>9.17396</v>
      </c>
      <c r="F50" s="24">
        <f>ROUND(9.17396,5)</f>
        <v>9.17396</v>
      </c>
      <c r="G50" s="25"/>
      <c r="H50" s="26"/>
    </row>
    <row r="51" spans="1:8" ht="12.75" customHeight="1">
      <c r="A51" s="23">
        <v>43041</v>
      </c>
      <c r="B51" s="23"/>
      <c r="C51" s="24">
        <f>ROUND(9.08,5)</f>
        <v>9.08</v>
      </c>
      <c r="D51" s="24">
        <f>F51</f>
        <v>9.20046</v>
      </c>
      <c r="E51" s="24">
        <f>F51</f>
        <v>9.20046</v>
      </c>
      <c r="F51" s="24">
        <f>ROUND(9.20046,5)</f>
        <v>9.20046</v>
      </c>
      <c r="G51" s="25"/>
      <c r="H51" s="26"/>
    </row>
    <row r="52" spans="1:8" ht="12.75" customHeight="1">
      <c r="A52" s="23">
        <v>43132</v>
      </c>
      <c r="B52" s="23"/>
      <c r="C52" s="24">
        <f>ROUND(9.08,5)</f>
        <v>9.08</v>
      </c>
      <c r="D52" s="24">
        <f>F52</f>
        <v>9.21881</v>
      </c>
      <c r="E52" s="24">
        <f>F52</f>
        <v>9.21881</v>
      </c>
      <c r="F52" s="24">
        <f>ROUND(9.21881,5)</f>
        <v>9.21881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ROUND(9.205,5)</f>
        <v>9.205</v>
      </c>
      <c r="D54" s="24">
        <f>F54</f>
        <v>9.21539</v>
      </c>
      <c r="E54" s="24">
        <f>F54</f>
        <v>9.21539</v>
      </c>
      <c r="F54" s="24">
        <f>ROUND(9.21539,5)</f>
        <v>9.21539</v>
      </c>
      <c r="G54" s="25"/>
      <c r="H54" s="26"/>
    </row>
    <row r="55" spans="1:8" ht="12.75" customHeight="1">
      <c r="A55" s="23">
        <v>42859</v>
      </c>
      <c r="B55" s="23"/>
      <c r="C55" s="24">
        <f>ROUND(9.205,5)</f>
        <v>9.205</v>
      </c>
      <c r="D55" s="24">
        <f>F55</f>
        <v>9.25909</v>
      </c>
      <c r="E55" s="24">
        <f>F55</f>
        <v>9.25909</v>
      </c>
      <c r="F55" s="24">
        <f>ROUND(9.25909,5)</f>
        <v>9.25909</v>
      </c>
      <c r="G55" s="25"/>
      <c r="H55" s="26"/>
    </row>
    <row r="56" spans="1:8" ht="12.75" customHeight="1">
      <c r="A56" s="23">
        <v>42950</v>
      </c>
      <c r="B56" s="23"/>
      <c r="C56" s="24">
        <f>ROUND(9.205,5)</f>
        <v>9.205</v>
      </c>
      <c r="D56" s="24">
        <f>F56</f>
        <v>9.29645</v>
      </c>
      <c r="E56" s="24">
        <f>F56</f>
        <v>9.29645</v>
      </c>
      <c r="F56" s="24">
        <f>ROUND(9.29645,5)</f>
        <v>9.29645</v>
      </c>
      <c r="G56" s="25"/>
      <c r="H56" s="26"/>
    </row>
    <row r="57" spans="1:8" ht="12.75" customHeight="1">
      <c r="A57" s="23">
        <v>43041</v>
      </c>
      <c r="B57" s="23"/>
      <c r="C57" s="24">
        <f>ROUND(9.205,5)</f>
        <v>9.205</v>
      </c>
      <c r="D57" s="24">
        <f>F57</f>
        <v>9.32737</v>
      </c>
      <c r="E57" s="24">
        <f>F57</f>
        <v>9.32737</v>
      </c>
      <c r="F57" s="24">
        <f>ROUND(9.32737,5)</f>
        <v>9.32737</v>
      </c>
      <c r="G57" s="25"/>
      <c r="H57" s="26"/>
    </row>
    <row r="58" spans="1:8" ht="12.75" customHeight="1">
      <c r="A58" s="23">
        <v>43132</v>
      </c>
      <c r="B58" s="23"/>
      <c r="C58" s="24">
        <f>ROUND(9.205,5)</f>
        <v>9.205</v>
      </c>
      <c r="D58" s="24">
        <f>F58</f>
        <v>9.35088</v>
      </c>
      <c r="E58" s="24">
        <f>F58</f>
        <v>9.35088</v>
      </c>
      <c r="F58" s="24">
        <f>ROUND(9.35088,5)</f>
        <v>9.35088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ROUND(105.54143,5)</f>
        <v>105.54143</v>
      </c>
      <c r="D60" s="24">
        <f>F60</f>
        <v>105.95148</v>
      </c>
      <c r="E60" s="24">
        <f>F60</f>
        <v>105.95148</v>
      </c>
      <c r="F60" s="24">
        <f>ROUND(105.95148,5)</f>
        <v>105.95148</v>
      </c>
      <c r="G60" s="25"/>
      <c r="H60" s="26"/>
    </row>
    <row r="61" spans="1:8" ht="12.75" customHeight="1">
      <c r="A61" s="23">
        <v>42859</v>
      </c>
      <c r="B61" s="23"/>
      <c r="C61" s="24">
        <f>ROUND(105.54143,5)</f>
        <v>105.54143</v>
      </c>
      <c r="D61" s="24">
        <f>F61</f>
        <v>106.95136</v>
      </c>
      <c r="E61" s="24">
        <f>F61</f>
        <v>106.95136</v>
      </c>
      <c r="F61" s="24">
        <f>ROUND(106.95136,5)</f>
        <v>106.95136</v>
      </c>
      <c r="G61" s="25"/>
      <c r="H61" s="26"/>
    </row>
    <row r="62" spans="1:8" ht="12.75" customHeight="1">
      <c r="A62" s="23">
        <v>42950</v>
      </c>
      <c r="B62" s="23"/>
      <c r="C62" s="24">
        <f>ROUND(105.54143,5)</f>
        <v>105.54143</v>
      </c>
      <c r="D62" s="24">
        <f>F62</f>
        <v>109.0705</v>
      </c>
      <c r="E62" s="24">
        <f>F62</f>
        <v>109.0705</v>
      </c>
      <c r="F62" s="24">
        <f>ROUND(109.0705,5)</f>
        <v>109.0705</v>
      </c>
      <c r="G62" s="25"/>
      <c r="H62" s="26"/>
    </row>
    <row r="63" spans="1:8" ht="12.75" customHeight="1">
      <c r="A63" s="23">
        <v>43041</v>
      </c>
      <c r="B63" s="23"/>
      <c r="C63" s="24">
        <f>ROUND(105.54143,5)</f>
        <v>105.54143</v>
      </c>
      <c r="D63" s="24">
        <f>F63</f>
        <v>110.22351</v>
      </c>
      <c r="E63" s="24">
        <f>F63</f>
        <v>110.22351</v>
      </c>
      <c r="F63" s="24">
        <f>ROUND(110.22351,5)</f>
        <v>110.22351</v>
      </c>
      <c r="G63" s="25"/>
      <c r="H63" s="26"/>
    </row>
    <row r="64" spans="1:8" ht="12.75" customHeight="1">
      <c r="A64" s="23">
        <v>43132</v>
      </c>
      <c r="B64" s="23"/>
      <c r="C64" s="24">
        <f>ROUND(105.54143,5)</f>
        <v>105.54143</v>
      </c>
      <c r="D64" s="24">
        <f>F64</f>
        <v>112.52291</v>
      </c>
      <c r="E64" s="24">
        <f>F64</f>
        <v>112.52291</v>
      </c>
      <c r="F64" s="24">
        <f>ROUND(112.52291,5)</f>
        <v>112.52291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ROUND(9.385,5)</f>
        <v>9.385</v>
      </c>
      <c r="D66" s="24">
        <f>F66</f>
        <v>9.39516</v>
      </c>
      <c r="E66" s="24">
        <f>F66</f>
        <v>9.39516</v>
      </c>
      <c r="F66" s="24">
        <f>ROUND(9.39516,5)</f>
        <v>9.39516</v>
      </c>
      <c r="G66" s="25"/>
      <c r="H66" s="26"/>
    </row>
    <row r="67" spans="1:8" ht="12.75" customHeight="1">
      <c r="A67" s="23">
        <v>42859</v>
      </c>
      <c r="B67" s="23"/>
      <c r="C67" s="24">
        <f>ROUND(9.385,5)</f>
        <v>9.385</v>
      </c>
      <c r="D67" s="24">
        <f>F67</f>
        <v>9.44112</v>
      </c>
      <c r="E67" s="24">
        <f>F67</f>
        <v>9.44112</v>
      </c>
      <c r="F67" s="24">
        <f>ROUND(9.44112,5)</f>
        <v>9.44112</v>
      </c>
      <c r="G67" s="25"/>
      <c r="H67" s="26"/>
    </row>
    <row r="68" spans="1:8" ht="12.75" customHeight="1">
      <c r="A68" s="23">
        <v>42950</v>
      </c>
      <c r="B68" s="23"/>
      <c r="C68" s="24">
        <f>ROUND(9.385,5)</f>
        <v>9.385</v>
      </c>
      <c r="D68" s="24">
        <f>F68</f>
        <v>9.48285</v>
      </c>
      <c r="E68" s="24">
        <f>F68</f>
        <v>9.48285</v>
      </c>
      <c r="F68" s="24">
        <f>ROUND(9.48285,5)</f>
        <v>9.48285</v>
      </c>
      <c r="G68" s="25"/>
      <c r="H68" s="26"/>
    </row>
    <row r="69" spans="1:8" ht="12.75" customHeight="1">
      <c r="A69" s="23">
        <v>43041</v>
      </c>
      <c r="B69" s="23"/>
      <c r="C69" s="24">
        <f>ROUND(9.385,5)</f>
        <v>9.385</v>
      </c>
      <c r="D69" s="24">
        <f>F69</f>
        <v>9.51333</v>
      </c>
      <c r="E69" s="24">
        <f>F69</f>
        <v>9.51333</v>
      </c>
      <c r="F69" s="24">
        <f>ROUND(9.51333,5)</f>
        <v>9.51333</v>
      </c>
      <c r="G69" s="25"/>
      <c r="H69" s="26"/>
    </row>
    <row r="70" spans="1:8" ht="12.75" customHeight="1">
      <c r="A70" s="23">
        <v>43132</v>
      </c>
      <c r="B70" s="23"/>
      <c r="C70" s="24">
        <f>ROUND(9.385,5)</f>
        <v>9.385</v>
      </c>
      <c r="D70" s="24">
        <f>F70</f>
        <v>9.53728</v>
      </c>
      <c r="E70" s="24">
        <f>F70</f>
        <v>9.53728</v>
      </c>
      <c r="F70" s="24">
        <f>ROUND(9.53728,5)</f>
        <v>9.53728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ROUND(2.13,5)</f>
        <v>2.13</v>
      </c>
      <c r="D72" s="24">
        <f>F72</f>
        <v>130.62762</v>
      </c>
      <c r="E72" s="24">
        <f>F72</f>
        <v>130.62762</v>
      </c>
      <c r="F72" s="24">
        <f>ROUND(130.62762,5)</f>
        <v>130.62762</v>
      </c>
      <c r="G72" s="25"/>
      <c r="H72" s="26"/>
    </row>
    <row r="73" spans="1:8" ht="12.75" customHeight="1">
      <c r="A73" s="23">
        <v>42859</v>
      </c>
      <c r="B73" s="23"/>
      <c r="C73" s="24">
        <f>ROUND(2.13,5)</f>
        <v>2.13</v>
      </c>
      <c r="D73" s="24">
        <f>F73</f>
        <v>133.14304</v>
      </c>
      <c r="E73" s="24">
        <f>F73</f>
        <v>133.14304</v>
      </c>
      <c r="F73" s="24">
        <f>ROUND(133.14304,5)</f>
        <v>133.14304</v>
      </c>
      <c r="G73" s="25"/>
      <c r="H73" s="26"/>
    </row>
    <row r="74" spans="1:8" ht="12.75" customHeight="1">
      <c r="A74" s="23">
        <v>42950</v>
      </c>
      <c r="B74" s="23"/>
      <c r="C74" s="24">
        <f>ROUND(2.13,5)</f>
        <v>2.13</v>
      </c>
      <c r="D74" s="24">
        <f>F74</f>
        <v>134.2799</v>
      </c>
      <c r="E74" s="24">
        <f>F74</f>
        <v>134.2799</v>
      </c>
      <c r="F74" s="24">
        <f>ROUND(134.2799,5)</f>
        <v>134.2799</v>
      </c>
      <c r="G74" s="25"/>
      <c r="H74" s="26"/>
    </row>
    <row r="75" spans="1:8" ht="12.75" customHeight="1">
      <c r="A75" s="23">
        <v>43041</v>
      </c>
      <c r="B75" s="23"/>
      <c r="C75" s="24">
        <f>ROUND(2.13,5)</f>
        <v>2.13</v>
      </c>
      <c r="D75" s="24">
        <f>F75</f>
        <v>137.03276</v>
      </c>
      <c r="E75" s="24">
        <f>F75</f>
        <v>137.03276</v>
      </c>
      <c r="F75" s="24">
        <f>ROUND(137.03276,5)</f>
        <v>137.03276</v>
      </c>
      <c r="G75" s="25"/>
      <c r="H75" s="26"/>
    </row>
    <row r="76" spans="1:8" ht="12.75" customHeight="1">
      <c r="A76" s="23">
        <v>43132</v>
      </c>
      <c r="B76" s="23"/>
      <c r="C76" s="24">
        <f>ROUND(2.13,5)</f>
        <v>2.13</v>
      </c>
      <c r="D76" s="24">
        <f>F76</f>
        <v>139.89141</v>
      </c>
      <c r="E76" s="24">
        <f>F76</f>
        <v>139.89141</v>
      </c>
      <c r="F76" s="24">
        <f>ROUND(139.89141,5)</f>
        <v>139.89141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ROUND(9.39,5)</f>
        <v>9.39</v>
      </c>
      <c r="D78" s="24">
        <f>F78</f>
        <v>9.39986</v>
      </c>
      <c r="E78" s="24">
        <f>F78</f>
        <v>9.39986</v>
      </c>
      <c r="F78" s="24">
        <f>ROUND(9.39986,5)</f>
        <v>9.39986</v>
      </c>
      <c r="G78" s="25"/>
      <c r="H78" s="26"/>
    </row>
    <row r="79" spans="1:8" ht="12.75" customHeight="1">
      <c r="A79" s="23">
        <v>42859</v>
      </c>
      <c r="B79" s="23"/>
      <c r="C79" s="24">
        <f>ROUND(9.39,5)</f>
        <v>9.39</v>
      </c>
      <c r="D79" s="24">
        <f>F79</f>
        <v>9.44442</v>
      </c>
      <c r="E79" s="24">
        <f>F79</f>
        <v>9.44442</v>
      </c>
      <c r="F79" s="24">
        <f>ROUND(9.44442,5)</f>
        <v>9.44442</v>
      </c>
      <c r="G79" s="25"/>
      <c r="H79" s="26"/>
    </row>
    <row r="80" spans="1:8" ht="12.75" customHeight="1">
      <c r="A80" s="23">
        <v>42950</v>
      </c>
      <c r="B80" s="23"/>
      <c r="C80" s="24">
        <f>ROUND(9.39,5)</f>
        <v>9.39</v>
      </c>
      <c r="D80" s="24">
        <f>F80</f>
        <v>9.48482</v>
      </c>
      <c r="E80" s="24">
        <f>F80</f>
        <v>9.48482</v>
      </c>
      <c r="F80" s="24">
        <f>ROUND(9.48482,5)</f>
        <v>9.48482</v>
      </c>
      <c r="G80" s="25"/>
      <c r="H80" s="26"/>
    </row>
    <row r="81" spans="1:8" ht="12.75" customHeight="1">
      <c r="A81" s="23">
        <v>43041</v>
      </c>
      <c r="B81" s="23"/>
      <c r="C81" s="24">
        <f>ROUND(9.39,5)</f>
        <v>9.39</v>
      </c>
      <c r="D81" s="24">
        <f>F81</f>
        <v>9.51429</v>
      </c>
      <c r="E81" s="24">
        <f>F81</f>
        <v>9.51429</v>
      </c>
      <c r="F81" s="24">
        <f>ROUND(9.51429,5)</f>
        <v>9.51429</v>
      </c>
      <c r="G81" s="25"/>
      <c r="H81" s="26"/>
    </row>
    <row r="82" spans="1:8" ht="12.75" customHeight="1">
      <c r="A82" s="23">
        <v>43132</v>
      </c>
      <c r="B82" s="23"/>
      <c r="C82" s="24">
        <f>ROUND(9.39,5)</f>
        <v>9.39</v>
      </c>
      <c r="D82" s="24">
        <f>F82</f>
        <v>9.53741</v>
      </c>
      <c r="E82" s="24">
        <f>F82</f>
        <v>9.53741</v>
      </c>
      <c r="F82" s="24">
        <f>ROUND(9.53741,5)</f>
        <v>9.53741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ROUND(9.4,5)</f>
        <v>9.4</v>
      </c>
      <c r="D84" s="24">
        <f>F84</f>
        <v>9.40949</v>
      </c>
      <c r="E84" s="24">
        <f>F84</f>
        <v>9.40949</v>
      </c>
      <c r="F84" s="24">
        <f>ROUND(9.40949,5)</f>
        <v>9.40949</v>
      </c>
      <c r="G84" s="25"/>
      <c r="H84" s="26"/>
    </row>
    <row r="85" spans="1:8" ht="12.75" customHeight="1">
      <c r="A85" s="23">
        <v>42859</v>
      </c>
      <c r="B85" s="23"/>
      <c r="C85" s="24">
        <f>ROUND(9.4,5)</f>
        <v>9.4</v>
      </c>
      <c r="D85" s="24">
        <f>F85</f>
        <v>9.45234</v>
      </c>
      <c r="E85" s="24">
        <f>F85</f>
        <v>9.45234</v>
      </c>
      <c r="F85" s="24">
        <f>ROUND(9.45234,5)</f>
        <v>9.45234</v>
      </c>
      <c r="G85" s="25"/>
      <c r="H85" s="26"/>
    </row>
    <row r="86" spans="1:8" ht="12.75" customHeight="1">
      <c r="A86" s="23">
        <v>42950</v>
      </c>
      <c r="B86" s="23"/>
      <c r="C86" s="24">
        <f>ROUND(9.4,5)</f>
        <v>9.4</v>
      </c>
      <c r="D86" s="24">
        <f>F86</f>
        <v>9.49114</v>
      </c>
      <c r="E86" s="24">
        <f>F86</f>
        <v>9.49114</v>
      </c>
      <c r="F86" s="24">
        <f>ROUND(9.49114,5)</f>
        <v>9.49114</v>
      </c>
      <c r="G86" s="25"/>
      <c r="H86" s="26"/>
    </row>
    <row r="87" spans="1:8" ht="12.75" customHeight="1">
      <c r="A87" s="23">
        <v>43041</v>
      </c>
      <c r="B87" s="23"/>
      <c r="C87" s="24">
        <f>ROUND(9.4,5)</f>
        <v>9.4</v>
      </c>
      <c r="D87" s="24">
        <f>F87</f>
        <v>9.51943</v>
      </c>
      <c r="E87" s="24">
        <f>F87</f>
        <v>9.51943</v>
      </c>
      <c r="F87" s="24">
        <f>ROUND(9.51943,5)</f>
        <v>9.51943</v>
      </c>
      <c r="G87" s="25"/>
      <c r="H87" s="26"/>
    </row>
    <row r="88" spans="1:8" ht="12.75" customHeight="1">
      <c r="A88" s="23">
        <v>43132</v>
      </c>
      <c r="B88" s="23"/>
      <c r="C88" s="24">
        <f>ROUND(9.4,5)</f>
        <v>9.4</v>
      </c>
      <c r="D88" s="24">
        <f>F88</f>
        <v>9.54161</v>
      </c>
      <c r="E88" s="24">
        <f>F88</f>
        <v>9.54161</v>
      </c>
      <c r="F88" s="24">
        <f>ROUND(9.54161,5)</f>
        <v>9.54161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ROUND(131.12045,5)</f>
        <v>131.12045</v>
      </c>
      <c r="D90" s="24">
        <f>F90</f>
        <v>131.62985</v>
      </c>
      <c r="E90" s="24">
        <f>F90</f>
        <v>131.62985</v>
      </c>
      <c r="F90" s="24">
        <f>ROUND(131.62985,5)</f>
        <v>131.62985</v>
      </c>
      <c r="G90" s="25"/>
      <c r="H90" s="26"/>
    </row>
    <row r="91" spans="1:8" ht="12.75" customHeight="1">
      <c r="A91" s="23">
        <v>42859</v>
      </c>
      <c r="B91" s="23"/>
      <c r="C91" s="24">
        <f>ROUND(131.12045,5)</f>
        <v>131.12045</v>
      </c>
      <c r="D91" s="24">
        <f>F91</f>
        <v>132.63453</v>
      </c>
      <c r="E91" s="24">
        <f>F91</f>
        <v>132.63453</v>
      </c>
      <c r="F91" s="24">
        <f>ROUND(132.63453,5)</f>
        <v>132.63453</v>
      </c>
      <c r="G91" s="25"/>
      <c r="H91" s="26"/>
    </row>
    <row r="92" spans="1:8" ht="12.75" customHeight="1">
      <c r="A92" s="23">
        <v>42950</v>
      </c>
      <c r="B92" s="23"/>
      <c r="C92" s="24">
        <f>ROUND(131.12045,5)</f>
        <v>131.12045</v>
      </c>
      <c r="D92" s="24">
        <f>F92</f>
        <v>135.2626</v>
      </c>
      <c r="E92" s="24">
        <f>F92</f>
        <v>135.2626</v>
      </c>
      <c r="F92" s="24">
        <f>ROUND(135.2626,5)</f>
        <v>135.2626</v>
      </c>
      <c r="G92" s="25"/>
      <c r="H92" s="26"/>
    </row>
    <row r="93" spans="1:8" ht="12.75" customHeight="1">
      <c r="A93" s="23">
        <v>43041</v>
      </c>
      <c r="B93" s="23"/>
      <c r="C93" s="24">
        <f>ROUND(131.12045,5)</f>
        <v>131.12045</v>
      </c>
      <c r="D93" s="24">
        <f>F93</f>
        <v>136.44089</v>
      </c>
      <c r="E93" s="24">
        <f>F93</f>
        <v>136.44089</v>
      </c>
      <c r="F93" s="24">
        <f>ROUND(136.44089,5)</f>
        <v>136.44089</v>
      </c>
      <c r="G93" s="25"/>
      <c r="H93" s="26"/>
    </row>
    <row r="94" spans="1:8" ht="12.75" customHeight="1">
      <c r="A94" s="23">
        <v>43132</v>
      </c>
      <c r="B94" s="23"/>
      <c r="C94" s="24">
        <f>ROUND(131.12045,5)</f>
        <v>131.12045</v>
      </c>
      <c r="D94" s="24">
        <f>F94</f>
        <v>139.28731</v>
      </c>
      <c r="E94" s="24">
        <f>F94</f>
        <v>139.28731</v>
      </c>
      <c r="F94" s="24">
        <f>ROUND(139.28731,5)</f>
        <v>139.28731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ROUND(2.14,5)</f>
        <v>2.14</v>
      </c>
      <c r="D96" s="24">
        <f>F96</f>
        <v>139.25476</v>
      </c>
      <c r="E96" s="24">
        <f>F96</f>
        <v>139.25476</v>
      </c>
      <c r="F96" s="24">
        <f>ROUND(139.25476,5)</f>
        <v>139.25476</v>
      </c>
      <c r="G96" s="25"/>
      <c r="H96" s="26"/>
    </row>
    <row r="97" spans="1:8" ht="12.75" customHeight="1">
      <c r="A97" s="23">
        <v>42859</v>
      </c>
      <c r="B97" s="23"/>
      <c r="C97" s="24">
        <f>ROUND(2.14,5)</f>
        <v>2.14</v>
      </c>
      <c r="D97" s="24">
        <f>F97</f>
        <v>141.93639</v>
      </c>
      <c r="E97" s="24">
        <f>F97</f>
        <v>141.93639</v>
      </c>
      <c r="F97" s="24">
        <f>ROUND(141.93639,5)</f>
        <v>141.93639</v>
      </c>
      <c r="G97" s="25"/>
      <c r="H97" s="26"/>
    </row>
    <row r="98" spans="1:8" ht="12.75" customHeight="1">
      <c r="A98" s="23">
        <v>42950</v>
      </c>
      <c r="B98" s="23"/>
      <c r="C98" s="24">
        <f>ROUND(2.14,5)</f>
        <v>2.14</v>
      </c>
      <c r="D98" s="24">
        <f>F98</f>
        <v>143.0845</v>
      </c>
      <c r="E98" s="24">
        <f>F98</f>
        <v>143.0845</v>
      </c>
      <c r="F98" s="24">
        <f>ROUND(143.0845,5)</f>
        <v>143.0845</v>
      </c>
      <c r="G98" s="25"/>
      <c r="H98" s="26"/>
    </row>
    <row r="99" spans="1:8" ht="12.75" customHeight="1">
      <c r="A99" s="23">
        <v>43041</v>
      </c>
      <c r="B99" s="23"/>
      <c r="C99" s="24">
        <f>ROUND(2.14,5)</f>
        <v>2.14</v>
      </c>
      <c r="D99" s="24">
        <f>F99</f>
        <v>146.01793</v>
      </c>
      <c r="E99" s="24">
        <f>F99</f>
        <v>146.01793</v>
      </c>
      <c r="F99" s="24">
        <f>ROUND(146.01793,5)</f>
        <v>146.01793</v>
      </c>
      <c r="G99" s="25"/>
      <c r="H99" s="26"/>
    </row>
    <row r="100" spans="1:8" ht="12.75" customHeight="1">
      <c r="A100" s="23">
        <v>43132</v>
      </c>
      <c r="B100" s="23"/>
      <c r="C100" s="24">
        <f>ROUND(2.14,5)</f>
        <v>2.14</v>
      </c>
      <c r="D100" s="24">
        <f>F100</f>
        <v>149.06398</v>
      </c>
      <c r="E100" s="24">
        <f>F100</f>
        <v>149.06398</v>
      </c>
      <c r="F100" s="24">
        <f>ROUND(149.06398,5)</f>
        <v>149.06398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ROUND(2.8,5)</f>
        <v>2.8</v>
      </c>
      <c r="D102" s="24">
        <f>F102</f>
        <v>127.85781</v>
      </c>
      <c r="E102" s="24">
        <f>F102</f>
        <v>127.85781</v>
      </c>
      <c r="F102" s="24">
        <f>ROUND(127.85781,5)</f>
        <v>127.85781</v>
      </c>
      <c r="G102" s="25"/>
      <c r="H102" s="26"/>
    </row>
    <row r="103" spans="1:8" ht="12.75" customHeight="1">
      <c r="A103" s="23">
        <v>42859</v>
      </c>
      <c r="B103" s="23"/>
      <c r="C103" s="24">
        <f>ROUND(2.8,5)</f>
        <v>2.8</v>
      </c>
      <c r="D103" s="24">
        <f>F103</f>
        <v>128.63562</v>
      </c>
      <c r="E103" s="24">
        <f>F103</f>
        <v>128.63562</v>
      </c>
      <c r="F103" s="24">
        <f>ROUND(128.63562,5)</f>
        <v>128.63562</v>
      </c>
      <c r="G103" s="25"/>
      <c r="H103" s="26"/>
    </row>
    <row r="104" spans="1:8" ht="12.75" customHeight="1">
      <c r="A104" s="23">
        <v>42950</v>
      </c>
      <c r="B104" s="23"/>
      <c r="C104" s="24">
        <f>ROUND(2.8,5)</f>
        <v>2.8</v>
      </c>
      <c r="D104" s="24">
        <f>F104</f>
        <v>131.18438</v>
      </c>
      <c r="E104" s="24">
        <f>F104</f>
        <v>131.18438</v>
      </c>
      <c r="F104" s="24">
        <f>ROUND(131.18438,5)</f>
        <v>131.18438</v>
      </c>
      <c r="G104" s="25"/>
      <c r="H104" s="26"/>
    </row>
    <row r="105" spans="1:8" ht="12.75" customHeight="1">
      <c r="A105" s="23">
        <v>43041</v>
      </c>
      <c r="B105" s="23"/>
      <c r="C105" s="24">
        <f>ROUND(2.8,5)</f>
        <v>2.8</v>
      </c>
      <c r="D105" s="24">
        <f>F105</f>
        <v>133.87369</v>
      </c>
      <c r="E105" s="24">
        <f>F105</f>
        <v>133.87369</v>
      </c>
      <c r="F105" s="24">
        <f>ROUND(133.87369,5)</f>
        <v>133.87369</v>
      </c>
      <c r="G105" s="25"/>
      <c r="H105" s="26"/>
    </row>
    <row r="106" spans="1:8" ht="12.75" customHeight="1">
      <c r="A106" s="23">
        <v>43132</v>
      </c>
      <c r="B106" s="23"/>
      <c r="C106" s="24">
        <f>ROUND(2.8,5)</f>
        <v>2.8</v>
      </c>
      <c r="D106" s="24">
        <f>F106</f>
        <v>136.66636</v>
      </c>
      <c r="E106" s="24">
        <f>F106</f>
        <v>136.66636</v>
      </c>
      <c r="F106" s="24">
        <f>ROUND(136.66636,5)</f>
        <v>136.66636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ROUND(10.285,5)</f>
        <v>10.285</v>
      </c>
      <c r="D108" s="24">
        <f>F108</f>
        <v>10.30229</v>
      </c>
      <c r="E108" s="24">
        <f>F108</f>
        <v>10.30229</v>
      </c>
      <c r="F108" s="24">
        <f>ROUND(10.30229,5)</f>
        <v>10.30229</v>
      </c>
      <c r="G108" s="25"/>
      <c r="H108" s="26"/>
    </row>
    <row r="109" spans="1:8" ht="12.75" customHeight="1">
      <c r="A109" s="23">
        <v>42859</v>
      </c>
      <c r="B109" s="23"/>
      <c r="C109" s="24">
        <f>ROUND(10.285,5)</f>
        <v>10.285</v>
      </c>
      <c r="D109" s="24">
        <f>F109</f>
        <v>10.3766</v>
      </c>
      <c r="E109" s="24">
        <f>F109</f>
        <v>10.3766</v>
      </c>
      <c r="F109" s="24">
        <f>ROUND(10.3766,5)</f>
        <v>10.3766</v>
      </c>
      <c r="G109" s="25"/>
      <c r="H109" s="26"/>
    </row>
    <row r="110" spans="1:8" ht="12.75" customHeight="1">
      <c r="A110" s="23">
        <v>42950</v>
      </c>
      <c r="B110" s="23"/>
      <c r="C110" s="24">
        <f>ROUND(10.285,5)</f>
        <v>10.285</v>
      </c>
      <c r="D110" s="24">
        <f>F110</f>
        <v>10.44508</v>
      </c>
      <c r="E110" s="24">
        <f>F110</f>
        <v>10.44508</v>
      </c>
      <c r="F110" s="24">
        <f>ROUND(10.44508,5)</f>
        <v>10.44508</v>
      </c>
      <c r="G110" s="25"/>
      <c r="H110" s="26"/>
    </row>
    <row r="111" spans="1:8" ht="12.75" customHeight="1">
      <c r="A111" s="23">
        <v>43041</v>
      </c>
      <c r="B111" s="23"/>
      <c r="C111" s="24">
        <f>ROUND(10.285,5)</f>
        <v>10.285</v>
      </c>
      <c r="D111" s="24">
        <f>F111</f>
        <v>10.51035</v>
      </c>
      <c r="E111" s="24">
        <f>F111</f>
        <v>10.51035</v>
      </c>
      <c r="F111" s="24">
        <f>ROUND(10.51035,5)</f>
        <v>10.51035</v>
      </c>
      <c r="G111" s="25"/>
      <c r="H111" s="26"/>
    </row>
    <row r="112" spans="1:8" ht="12.75" customHeight="1">
      <c r="A112" s="23">
        <v>43132</v>
      </c>
      <c r="B112" s="23"/>
      <c r="C112" s="24">
        <f>ROUND(10.285,5)</f>
        <v>10.285</v>
      </c>
      <c r="D112" s="24">
        <f>F112</f>
        <v>10.57138</v>
      </c>
      <c r="E112" s="24">
        <f>F112</f>
        <v>10.57138</v>
      </c>
      <c r="F112" s="24">
        <f>ROUND(10.57138,5)</f>
        <v>10.57138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ROUND(10.415,5)</f>
        <v>10.415</v>
      </c>
      <c r="D114" s="24">
        <f>F114</f>
        <v>10.43119</v>
      </c>
      <c r="E114" s="24">
        <f>F114</f>
        <v>10.43119</v>
      </c>
      <c r="F114" s="24">
        <f>ROUND(10.43119,5)</f>
        <v>10.43119</v>
      </c>
      <c r="G114" s="25"/>
      <c r="H114" s="26"/>
    </row>
    <row r="115" spans="1:8" ht="12.75" customHeight="1">
      <c r="A115" s="23">
        <v>42859</v>
      </c>
      <c r="B115" s="23"/>
      <c r="C115" s="24">
        <f>ROUND(10.415,5)</f>
        <v>10.415</v>
      </c>
      <c r="D115" s="24">
        <f>F115</f>
        <v>10.50496</v>
      </c>
      <c r="E115" s="24">
        <f>F115</f>
        <v>10.50496</v>
      </c>
      <c r="F115" s="24">
        <f>ROUND(10.50496,5)</f>
        <v>10.50496</v>
      </c>
      <c r="G115" s="25"/>
      <c r="H115" s="26"/>
    </row>
    <row r="116" spans="1:8" ht="12.75" customHeight="1">
      <c r="A116" s="23">
        <v>42950</v>
      </c>
      <c r="B116" s="23"/>
      <c r="C116" s="24">
        <f>ROUND(10.415,5)</f>
        <v>10.415</v>
      </c>
      <c r="D116" s="24">
        <f>F116</f>
        <v>10.5722</v>
      </c>
      <c r="E116" s="24">
        <f>F116</f>
        <v>10.5722</v>
      </c>
      <c r="F116" s="24">
        <f>ROUND(10.5722,5)</f>
        <v>10.5722</v>
      </c>
      <c r="G116" s="25"/>
      <c r="H116" s="26"/>
    </row>
    <row r="117" spans="1:8" ht="12.75" customHeight="1">
      <c r="A117" s="23">
        <v>43041</v>
      </c>
      <c r="B117" s="23"/>
      <c r="C117" s="24">
        <f>ROUND(10.415,5)</f>
        <v>10.415</v>
      </c>
      <c r="D117" s="24">
        <f>F117</f>
        <v>10.63527</v>
      </c>
      <c r="E117" s="24">
        <f>F117</f>
        <v>10.63527</v>
      </c>
      <c r="F117" s="24">
        <f>ROUND(10.63527,5)</f>
        <v>10.63527</v>
      </c>
      <c r="G117" s="25"/>
      <c r="H117" s="26"/>
    </row>
    <row r="118" spans="1:8" ht="12.75" customHeight="1">
      <c r="A118" s="23">
        <v>43132</v>
      </c>
      <c r="B118" s="23"/>
      <c r="C118" s="24">
        <f>ROUND(10.415,5)</f>
        <v>10.415</v>
      </c>
      <c r="D118" s="24">
        <f>F118</f>
        <v>10.69214</v>
      </c>
      <c r="E118" s="24">
        <f>F118</f>
        <v>10.69214</v>
      </c>
      <c r="F118" s="24">
        <f>ROUND(10.69214,5)</f>
        <v>10.69214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ROUND(8.345,5)</f>
        <v>8.345</v>
      </c>
      <c r="D122" s="24">
        <f>F122</f>
        <v>8.35431</v>
      </c>
      <c r="E122" s="24">
        <f>F122</f>
        <v>8.35431</v>
      </c>
      <c r="F122" s="24">
        <f>ROUND(8.35431,5)</f>
        <v>8.35431</v>
      </c>
      <c r="G122" s="25"/>
      <c r="H122" s="26"/>
    </row>
    <row r="123" spans="1:8" ht="12.75" customHeight="1">
      <c r="A123" s="23">
        <v>42859</v>
      </c>
      <c r="B123" s="23"/>
      <c r="C123" s="24">
        <f>ROUND(8.345,5)</f>
        <v>8.345</v>
      </c>
      <c r="D123" s="24">
        <f>F123</f>
        <v>8.38351</v>
      </c>
      <c r="E123" s="24">
        <f>F123</f>
        <v>8.38351</v>
      </c>
      <c r="F123" s="24">
        <f>ROUND(8.38351,5)</f>
        <v>8.38351</v>
      </c>
      <c r="G123" s="25"/>
      <c r="H123" s="26"/>
    </row>
    <row r="124" spans="1:8" ht="12.75" customHeight="1">
      <c r="A124" s="23">
        <v>42950</v>
      </c>
      <c r="B124" s="23"/>
      <c r="C124" s="24">
        <f>ROUND(8.345,5)</f>
        <v>8.345</v>
      </c>
      <c r="D124" s="24">
        <f>F124</f>
        <v>8.40096</v>
      </c>
      <c r="E124" s="24">
        <f>F124</f>
        <v>8.40096</v>
      </c>
      <c r="F124" s="24">
        <f>ROUND(8.40096,5)</f>
        <v>8.40096</v>
      </c>
      <c r="G124" s="25"/>
      <c r="H124" s="26"/>
    </row>
    <row r="125" spans="1:8" ht="12.75" customHeight="1">
      <c r="A125" s="23">
        <v>43041</v>
      </c>
      <c r="B125" s="23"/>
      <c r="C125" s="24">
        <f>ROUND(8.345,5)</f>
        <v>8.345</v>
      </c>
      <c r="D125" s="24">
        <f>F125</f>
        <v>8.4095</v>
      </c>
      <c r="E125" s="24">
        <f>F125</f>
        <v>8.4095</v>
      </c>
      <c r="F125" s="24">
        <f>ROUND(8.4095,5)</f>
        <v>8.4095</v>
      </c>
      <c r="G125" s="25"/>
      <c r="H125" s="26"/>
    </row>
    <row r="126" spans="1:8" ht="12.75" customHeight="1">
      <c r="A126" s="23">
        <v>43132</v>
      </c>
      <c r="B126" s="23"/>
      <c r="C126" s="24">
        <f>ROUND(8.345,5)</f>
        <v>8.345</v>
      </c>
      <c r="D126" s="24">
        <f>F126</f>
        <v>8.40289</v>
      </c>
      <c r="E126" s="24">
        <f>F126</f>
        <v>8.40289</v>
      </c>
      <c r="F126" s="24">
        <f>ROUND(8.40289,5)</f>
        <v>8.40289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ROUND(9.32,5)</f>
        <v>9.32</v>
      </c>
      <c r="D128" s="24">
        <f>F128</f>
        <v>9.33091</v>
      </c>
      <c r="E128" s="24">
        <f>F128</f>
        <v>9.33091</v>
      </c>
      <c r="F128" s="24">
        <f>ROUND(9.33091,5)</f>
        <v>9.33091</v>
      </c>
      <c r="G128" s="25"/>
      <c r="H128" s="26"/>
    </row>
    <row r="129" spans="1:8" ht="12.75" customHeight="1">
      <c r="A129" s="23">
        <v>42859</v>
      </c>
      <c r="B129" s="23"/>
      <c r="C129" s="24">
        <f>ROUND(9.32,5)</f>
        <v>9.32</v>
      </c>
      <c r="D129" s="24">
        <f>F129</f>
        <v>9.37386</v>
      </c>
      <c r="E129" s="24">
        <f>F129</f>
        <v>9.37386</v>
      </c>
      <c r="F129" s="24">
        <f>ROUND(9.37386,5)</f>
        <v>9.37386</v>
      </c>
      <c r="G129" s="25"/>
      <c r="H129" s="26"/>
    </row>
    <row r="130" spans="1:8" ht="12.75" customHeight="1">
      <c r="A130" s="23">
        <v>42950</v>
      </c>
      <c r="B130" s="23"/>
      <c r="C130" s="24">
        <f>ROUND(9.32,5)</f>
        <v>9.32</v>
      </c>
      <c r="D130" s="24">
        <f>F130</f>
        <v>9.41116</v>
      </c>
      <c r="E130" s="24">
        <f>F130</f>
        <v>9.41116</v>
      </c>
      <c r="F130" s="24">
        <f>ROUND(9.41116,5)</f>
        <v>9.41116</v>
      </c>
      <c r="G130" s="25"/>
      <c r="H130" s="26"/>
    </row>
    <row r="131" spans="1:8" ht="12.75" customHeight="1">
      <c r="A131" s="23">
        <v>43041</v>
      </c>
      <c r="B131" s="23"/>
      <c r="C131" s="24">
        <f>ROUND(9.32,5)</f>
        <v>9.32</v>
      </c>
      <c r="D131" s="24">
        <f>F131</f>
        <v>9.44453</v>
      </c>
      <c r="E131" s="24">
        <f>F131</f>
        <v>9.44453</v>
      </c>
      <c r="F131" s="24">
        <f>ROUND(9.44453,5)</f>
        <v>9.44453</v>
      </c>
      <c r="G131" s="25"/>
      <c r="H131" s="26"/>
    </row>
    <row r="132" spans="1:8" ht="12.75" customHeight="1">
      <c r="A132" s="23">
        <v>43132</v>
      </c>
      <c r="B132" s="23"/>
      <c r="C132" s="24">
        <f>ROUND(9.32,5)</f>
        <v>9.32</v>
      </c>
      <c r="D132" s="24">
        <f>F132</f>
        <v>9.47181</v>
      </c>
      <c r="E132" s="24">
        <f>F132</f>
        <v>9.47181</v>
      </c>
      <c r="F132" s="24">
        <f>ROUND(9.47181,5)</f>
        <v>9.47181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ROUND(8.65,5)</f>
        <v>8.65</v>
      </c>
      <c r="D134" s="24">
        <f>F134</f>
        <v>8.6589</v>
      </c>
      <c r="E134" s="24">
        <f>F134</f>
        <v>8.6589</v>
      </c>
      <c r="F134" s="24">
        <f>ROUND(8.6589,5)</f>
        <v>8.6589</v>
      </c>
      <c r="G134" s="25"/>
      <c r="H134" s="26"/>
    </row>
    <row r="135" spans="1:8" ht="12.75" customHeight="1">
      <c r="A135" s="23">
        <v>42859</v>
      </c>
      <c r="B135" s="23"/>
      <c r="C135" s="24">
        <f>ROUND(8.65,5)</f>
        <v>8.65</v>
      </c>
      <c r="D135" s="24">
        <f>F135</f>
        <v>8.69527</v>
      </c>
      <c r="E135" s="24">
        <f>F135</f>
        <v>8.69527</v>
      </c>
      <c r="F135" s="24">
        <f>ROUND(8.69527,5)</f>
        <v>8.69527</v>
      </c>
      <c r="G135" s="25"/>
      <c r="H135" s="26"/>
    </row>
    <row r="136" spans="1:8" ht="12.75" customHeight="1">
      <c r="A136" s="23">
        <v>42950</v>
      </c>
      <c r="B136" s="23"/>
      <c r="C136" s="24">
        <f>ROUND(8.65,5)</f>
        <v>8.65</v>
      </c>
      <c r="D136" s="24">
        <f>F136</f>
        <v>8.7234</v>
      </c>
      <c r="E136" s="24">
        <f>F136</f>
        <v>8.7234</v>
      </c>
      <c r="F136" s="24">
        <f>ROUND(8.7234,5)</f>
        <v>8.7234</v>
      </c>
      <c r="G136" s="25"/>
      <c r="H136" s="26"/>
    </row>
    <row r="137" spans="1:8" ht="12.75" customHeight="1">
      <c r="A137" s="23">
        <v>43041</v>
      </c>
      <c r="B137" s="23"/>
      <c r="C137" s="24">
        <f>ROUND(8.65,5)</f>
        <v>8.65</v>
      </c>
      <c r="D137" s="24">
        <f>F137</f>
        <v>8.74043</v>
      </c>
      <c r="E137" s="24">
        <f>F137</f>
        <v>8.74043</v>
      </c>
      <c r="F137" s="24">
        <f>ROUND(8.74043,5)</f>
        <v>8.74043</v>
      </c>
      <c r="G137" s="25"/>
      <c r="H137" s="26"/>
    </row>
    <row r="138" spans="1:8" ht="12.75" customHeight="1">
      <c r="A138" s="23">
        <v>43132</v>
      </c>
      <c r="B138" s="23"/>
      <c r="C138" s="24">
        <f>ROUND(8.65,5)</f>
        <v>8.65</v>
      </c>
      <c r="D138" s="24">
        <f>F138</f>
        <v>8.7467</v>
      </c>
      <c r="E138" s="24">
        <f>F138</f>
        <v>8.7467</v>
      </c>
      <c r="F138" s="24">
        <f>ROUND(8.7467,5)</f>
        <v>8.7467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ROUND(2.16,5)</f>
        <v>2.16</v>
      </c>
      <c r="D140" s="24">
        <f>F140</f>
        <v>294.47591</v>
      </c>
      <c r="E140" s="24">
        <f>F140</f>
        <v>294.47591</v>
      </c>
      <c r="F140" s="24">
        <f>ROUND(294.47591,5)</f>
        <v>294.47591</v>
      </c>
      <c r="G140" s="25"/>
      <c r="H140" s="26"/>
    </row>
    <row r="141" spans="1:8" ht="12.75" customHeight="1">
      <c r="A141" s="23">
        <v>42859</v>
      </c>
      <c r="B141" s="23"/>
      <c r="C141" s="24">
        <f>ROUND(2.16,5)</f>
        <v>2.16</v>
      </c>
      <c r="D141" s="24">
        <f>F141</f>
        <v>300.14661</v>
      </c>
      <c r="E141" s="24">
        <f>F141</f>
        <v>300.14661</v>
      </c>
      <c r="F141" s="24">
        <f>ROUND(300.14661,5)</f>
        <v>300.14661</v>
      </c>
      <c r="G141" s="25"/>
      <c r="H141" s="26"/>
    </row>
    <row r="142" spans="1:8" ht="12.75" customHeight="1">
      <c r="A142" s="23">
        <v>42950</v>
      </c>
      <c r="B142" s="23"/>
      <c r="C142" s="24">
        <f>ROUND(2.16,5)</f>
        <v>2.16</v>
      </c>
      <c r="D142" s="24">
        <f>F142</f>
        <v>299.18526</v>
      </c>
      <c r="E142" s="24">
        <f>F142</f>
        <v>299.18526</v>
      </c>
      <c r="F142" s="24">
        <f>ROUND(299.18526,5)</f>
        <v>299.18526</v>
      </c>
      <c r="G142" s="25"/>
      <c r="H142" s="26"/>
    </row>
    <row r="143" spans="1:8" ht="12.75" customHeight="1">
      <c r="A143" s="23">
        <v>43041</v>
      </c>
      <c r="B143" s="23"/>
      <c r="C143" s="24">
        <f>ROUND(2.16,5)</f>
        <v>2.16</v>
      </c>
      <c r="D143" s="24">
        <f>F143</f>
        <v>305.31936</v>
      </c>
      <c r="E143" s="24">
        <f>F143</f>
        <v>305.31936</v>
      </c>
      <c r="F143" s="24">
        <f>ROUND(305.31936,5)</f>
        <v>305.31936</v>
      </c>
      <c r="G143" s="25"/>
      <c r="H143" s="26"/>
    </row>
    <row r="144" spans="1:8" ht="12.75" customHeight="1">
      <c r="A144" s="23">
        <v>43132</v>
      </c>
      <c r="B144" s="23"/>
      <c r="C144" s="24">
        <f>ROUND(2.16,5)</f>
        <v>2.16</v>
      </c>
      <c r="D144" s="24">
        <f>F144</f>
        <v>311.6888</v>
      </c>
      <c r="E144" s="24">
        <f>F144</f>
        <v>311.6888</v>
      </c>
      <c r="F144" s="24">
        <f>ROUND(311.6888,5)</f>
        <v>311.6888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ROUND(2.16,5)</f>
        <v>2.16</v>
      </c>
      <c r="D146" s="24">
        <f>F146</f>
        <v>242.54722</v>
      </c>
      <c r="E146" s="24">
        <f>F146</f>
        <v>242.54722</v>
      </c>
      <c r="F146" s="24">
        <f>ROUND(242.54722,5)</f>
        <v>242.54722</v>
      </c>
      <c r="G146" s="25"/>
      <c r="H146" s="26"/>
    </row>
    <row r="147" spans="1:8" ht="12.75" customHeight="1">
      <c r="A147" s="23">
        <v>42859</v>
      </c>
      <c r="B147" s="23"/>
      <c r="C147" s="24">
        <f>ROUND(2.16,5)</f>
        <v>2.16</v>
      </c>
      <c r="D147" s="24">
        <f>F147</f>
        <v>247.21801</v>
      </c>
      <c r="E147" s="24">
        <f>F147</f>
        <v>247.21801</v>
      </c>
      <c r="F147" s="24">
        <f>ROUND(247.21801,5)</f>
        <v>247.21801</v>
      </c>
      <c r="G147" s="25"/>
      <c r="H147" s="26"/>
    </row>
    <row r="148" spans="1:8" ht="12.75" customHeight="1">
      <c r="A148" s="23">
        <v>42950</v>
      </c>
      <c r="B148" s="23"/>
      <c r="C148" s="24">
        <f>ROUND(2.16,5)</f>
        <v>2.16</v>
      </c>
      <c r="D148" s="24">
        <f>F148</f>
        <v>248.44699</v>
      </c>
      <c r="E148" s="24">
        <f>F148</f>
        <v>248.44699</v>
      </c>
      <c r="F148" s="24">
        <f>ROUND(248.44699,5)</f>
        <v>248.44699</v>
      </c>
      <c r="G148" s="25"/>
      <c r="H148" s="26"/>
    </row>
    <row r="149" spans="1:8" ht="12.75" customHeight="1">
      <c r="A149" s="23">
        <v>43041</v>
      </c>
      <c r="B149" s="23"/>
      <c r="C149" s="24">
        <f>ROUND(2.16,5)</f>
        <v>2.16</v>
      </c>
      <c r="D149" s="24">
        <f>F149</f>
        <v>253.54022</v>
      </c>
      <c r="E149" s="24">
        <f>F149</f>
        <v>253.54022</v>
      </c>
      <c r="F149" s="24">
        <f>ROUND(253.54022,5)</f>
        <v>253.54022</v>
      </c>
      <c r="G149" s="25"/>
      <c r="H149" s="26"/>
    </row>
    <row r="150" spans="1:8" ht="12.75" customHeight="1">
      <c r="A150" s="23">
        <v>43132</v>
      </c>
      <c r="B150" s="23"/>
      <c r="C150" s="24">
        <f>ROUND(2.16,5)</f>
        <v>2.16</v>
      </c>
      <c r="D150" s="24">
        <f>F150</f>
        <v>258.8293</v>
      </c>
      <c r="E150" s="24">
        <f>F150</f>
        <v>258.8293</v>
      </c>
      <c r="F150" s="24">
        <f>ROUND(258.8293,5)</f>
        <v>258.8293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ROUND(7.705,5)</f>
        <v>7.705</v>
      </c>
      <c r="D152" s="24">
        <f>F152</f>
        <v>7.72339</v>
      </c>
      <c r="E152" s="24">
        <f>F152</f>
        <v>7.72339</v>
      </c>
      <c r="F152" s="24">
        <f>ROUND(7.72339,5)</f>
        <v>7.72339</v>
      </c>
      <c r="G152" s="25"/>
      <c r="H152" s="26"/>
    </row>
    <row r="153" spans="1:8" ht="12.75" customHeight="1">
      <c r="A153" s="23">
        <v>42859</v>
      </c>
      <c r="B153" s="23"/>
      <c r="C153" s="24">
        <f>ROUND(7.705,5)</f>
        <v>7.705</v>
      </c>
      <c r="D153" s="24">
        <f>F153</f>
        <v>7.57335</v>
      </c>
      <c r="E153" s="24">
        <f>F153</f>
        <v>7.57335</v>
      </c>
      <c r="F153" s="24">
        <f>ROUND(7.57335,5)</f>
        <v>7.57335</v>
      </c>
      <c r="G153" s="25"/>
      <c r="H153" s="26"/>
    </row>
    <row r="154" spans="1:8" ht="12.75" customHeight="1">
      <c r="A154" s="23">
        <v>42950</v>
      </c>
      <c r="B154" s="23"/>
      <c r="C154" s="24">
        <f>ROUND(7.705,5)</f>
        <v>7.705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ROUND(7.705,5)</f>
        <v>7.705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ROUND(7.79,5)</f>
        <v>7.79</v>
      </c>
      <c r="D157" s="24">
        <f>F157</f>
        <v>7.79731</v>
      </c>
      <c r="E157" s="24">
        <f>F157</f>
        <v>7.79731</v>
      </c>
      <c r="F157" s="24">
        <f>ROUND(7.79731,5)</f>
        <v>7.79731</v>
      </c>
      <c r="G157" s="25"/>
      <c r="H157" s="26"/>
    </row>
    <row r="158" spans="1:8" ht="12.75" customHeight="1">
      <c r="A158" s="23">
        <v>42859</v>
      </c>
      <c r="B158" s="23"/>
      <c r="C158" s="24">
        <f>ROUND(7.79,5)</f>
        <v>7.79</v>
      </c>
      <c r="D158" s="24">
        <f>F158</f>
        <v>7.80489</v>
      </c>
      <c r="E158" s="24">
        <f>F158</f>
        <v>7.80489</v>
      </c>
      <c r="F158" s="24">
        <f>ROUND(7.80489,5)</f>
        <v>7.80489</v>
      </c>
      <c r="G158" s="25"/>
      <c r="H158" s="26"/>
    </row>
    <row r="159" spans="1:8" ht="12.75" customHeight="1">
      <c r="A159" s="23">
        <v>42950</v>
      </c>
      <c r="B159" s="23"/>
      <c r="C159" s="24">
        <f>ROUND(7.79,5)</f>
        <v>7.79</v>
      </c>
      <c r="D159" s="24">
        <f>F159</f>
        <v>7.76661</v>
      </c>
      <c r="E159" s="24">
        <f>F159</f>
        <v>7.76661</v>
      </c>
      <c r="F159" s="24">
        <f>ROUND(7.76661,5)</f>
        <v>7.76661</v>
      </c>
      <c r="G159" s="25"/>
      <c r="H159" s="26"/>
    </row>
    <row r="160" spans="1:8" ht="12.75" customHeight="1">
      <c r="A160" s="23">
        <v>43041</v>
      </c>
      <c r="B160" s="23"/>
      <c r="C160" s="24">
        <f>ROUND(7.79,5)</f>
        <v>7.79</v>
      </c>
      <c r="D160" s="24">
        <f>F160</f>
        <v>7.6398</v>
      </c>
      <c r="E160" s="24">
        <f>F160</f>
        <v>7.6398</v>
      </c>
      <c r="F160" s="24">
        <f>ROUND(7.6398,5)</f>
        <v>7.6398</v>
      </c>
      <c r="G160" s="25"/>
      <c r="H160" s="26"/>
    </row>
    <row r="161" spans="1:8" ht="12.75" customHeight="1">
      <c r="A161" s="23">
        <v>43132</v>
      </c>
      <c r="B161" s="23"/>
      <c r="C161" s="24">
        <f>ROUND(7.79,5)</f>
        <v>7.79</v>
      </c>
      <c r="D161" s="24">
        <f>F161</f>
        <v>7.35715</v>
      </c>
      <c r="E161" s="24">
        <f>F161</f>
        <v>7.35715</v>
      </c>
      <c r="F161" s="24">
        <f>ROUND(7.35715,5)</f>
        <v>7.35715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ROUND(7.94,5)</f>
        <v>7.94</v>
      </c>
      <c r="D163" s="24">
        <f>F163</f>
        <v>7.94858</v>
      </c>
      <c r="E163" s="24">
        <f>F163</f>
        <v>7.94858</v>
      </c>
      <c r="F163" s="24">
        <f>ROUND(7.94858,5)</f>
        <v>7.94858</v>
      </c>
      <c r="G163" s="25"/>
      <c r="H163" s="26"/>
    </row>
    <row r="164" spans="1:8" ht="12.75" customHeight="1">
      <c r="A164" s="23">
        <v>42859</v>
      </c>
      <c r="B164" s="23"/>
      <c r="C164" s="24">
        <f>ROUND(7.94,5)</f>
        <v>7.94</v>
      </c>
      <c r="D164" s="24">
        <f>F164</f>
        <v>7.97343</v>
      </c>
      <c r="E164" s="24">
        <f>F164</f>
        <v>7.97343</v>
      </c>
      <c r="F164" s="24">
        <f>ROUND(7.97343,5)</f>
        <v>7.97343</v>
      </c>
      <c r="G164" s="25"/>
      <c r="H164" s="26"/>
    </row>
    <row r="165" spans="1:8" ht="12.75" customHeight="1">
      <c r="A165" s="23">
        <v>42950</v>
      </c>
      <c r="B165" s="23"/>
      <c r="C165" s="24">
        <f>ROUND(7.94,5)</f>
        <v>7.94</v>
      </c>
      <c r="D165" s="24">
        <f>F165</f>
        <v>7.97398</v>
      </c>
      <c r="E165" s="24">
        <f>F165</f>
        <v>7.97398</v>
      </c>
      <c r="F165" s="24">
        <f>ROUND(7.97398,5)</f>
        <v>7.97398</v>
      </c>
      <c r="G165" s="25"/>
      <c r="H165" s="26"/>
    </row>
    <row r="166" spans="1:8" ht="12.75" customHeight="1">
      <c r="A166" s="23">
        <v>43041</v>
      </c>
      <c r="B166" s="23"/>
      <c r="C166" s="24">
        <f>ROUND(7.94,5)</f>
        <v>7.94</v>
      </c>
      <c r="D166" s="24">
        <f>F166</f>
        <v>7.92714</v>
      </c>
      <c r="E166" s="24">
        <f>F166</f>
        <v>7.92714</v>
      </c>
      <c r="F166" s="24">
        <f>ROUND(7.92714,5)</f>
        <v>7.92714</v>
      </c>
      <c r="G166" s="25"/>
      <c r="H166" s="26"/>
    </row>
    <row r="167" spans="1:8" ht="12.75" customHeight="1">
      <c r="A167" s="23">
        <v>43132</v>
      </c>
      <c r="B167" s="23"/>
      <c r="C167" s="24">
        <f>ROUND(7.94,5)</f>
        <v>7.94</v>
      </c>
      <c r="D167" s="24">
        <f>F167</f>
        <v>7.83015</v>
      </c>
      <c r="E167" s="24">
        <f>F167</f>
        <v>7.83015</v>
      </c>
      <c r="F167" s="24">
        <f>ROUND(7.83015,5)</f>
        <v>7.83015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ROUND(8.045,5)</f>
        <v>8.045</v>
      </c>
      <c r="D169" s="24">
        <f>F169</f>
        <v>8.05231</v>
      </c>
      <c r="E169" s="24">
        <f>F169</f>
        <v>8.05231</v>
      </c>
      <c r="F169" s="24">
        <f>ROUND(8.05231,5)</f>
        <v>8.05231</v>
      </c>
      <c r="G169" s="25"/>
      <c r="H169" s="26"/>
    </row>
    <row r="170" spans="1:8" ht="12.75" customHeight="1">
      <c r="A170" s="23">
        <v>42859</v>
      </c>
      <c r="B170" s="23"/>
      <c r="C170" s="24">
        <f>ROUND(8.045,5)</f>
        <v>8.045</v>
      </c>
      <c r="D170" s="24">
        <f>F170</f>
        <v>8.07316</v>
      </c>
      <c r="E170" s="24">
        <f>F170</f>
        <v>8.07316</v>
      </c>
      <c r="F170" s="24">
        <f>ROUND(8.07316,5)</f>
        <v>8.07316</v>
      </c>
      <c r="G170" s="25"/>
      <c r="H170" s="26"/>
    </row>
    <row r="171" spans="1:8" ht="12.75" customHeight="1">
      <c r="A171" s="23">
        <v>42950</v>
      </c>
      <c r="B171" s="23"/>
      <c r="C171" s="24">
        <f>ROUND(8.045,5)</f>
        <v>8.045</v>
      </c>
      <c r="D171" s="24">
        <f>F171</f>
        <v>8.07688</v>
      </c>
      <c r="E171" s="24">
        <f>F171</f>
        <v>8.07688</v>
      </c>
      <c r="F171" s="24">
        <f>ROUND(8.07688,5)</f>
        <v>8.07688</v>
      </c>
      <c r="G171" s="25"/>
      <c r="H171" s="26"/>
    </row>
    <row r="172" spans="1:8" ht="12.75" customHeight="1">
      <c r="A172" s="23">
        <v>43041</v>
      </c>
      <c r="B172" s="23"/>
      <c r="C172" s="24">
        <f>ROUND(8.045,5)</f>
        <v>8.045</v>
      </c>
      <c r="D172" s="24">
        <f>F172</f>
        <v>8.05922</v>
      </c>
      <c r="E172" s="24">
        <f>F172</f>
        <v>8.05922</v>
      </c>
      <c r="F172" s="24">
        <f>ROUND(8.05922,5)</f>
        <v>8.05922</v>
      </c>
      <c r="G172" s="25"/>
      <c r="H172" s="26"/>
    </row>
    <row r="173" spans="1:8" ht="12.75" customHeight="1">
      <c r="A173" s="23">
        <v>43132</v>
      </c>
      <c r="B173" s="23"/>
      <c r="C173" s="24">
        <f>ROUND(8.045,5)</f>
        <v>8.045</v>
      </c>
      <c r="D173" s="24">
        <f>F173</f>
        <v>8.01418</v>
      </c>
      <c r="E173" s="24">
        <f>F173</f>
        <v>8.01418</v>
      </c>
      <c r="F173" s="24">
        <f>ROUND(8.01418,5)</f>
        <v>8.01418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ROUND(9.275,5)</f>
        <v>9.275</v>
      </c>
      <c r="D175" s="24">
        <f>F175</f>
        <v>9.28428</v>
      </c>
      <c r="E175" s="24">
        <f>F175</f>
        <v>9.28428</v>
      </c>
      <c r="F175" s="24">
        <f>ROUND(9.28428,5)</f>
        <v>9.28428</v>
      </c>
      <c r="G175" s="25"/>
      <c r="H175" s="26"/>
    </row>
    <row r="176" spans="1:8" ht="12.75" customHeight="1">
      <c r="A176" s="23">
        <v>42859</v>
      </c>
      <c r="B176" s="23"/>
      <c r="C176" s="24">
        <f>ROUND(9.275,5)</f>
        <v>9.275</v>
      </c>
      <c r="D176" s="24">
        <f>F176</f>
        <v>9.32344</v>
      </c>
      <c r="E176" s="24">
        <f>F176</f>
        <v>9.32344</v>
      </c>
      <c r="F176" s="24">
        <f>ROUND(9.32344,5)</f>
        <v>9.32344</v>
      </c>
      <c r="G176" s="25"/>
      <c r="H176" s="26"/>
    </row>
    <row r="177" spans="1:8" ht="12.75" customHeight="1">
      <c r="A177" s="23">
        <v>42950</v>
      </c>
      <c r="B177" s="23"/>
      <c r="C177" s="24">
        <f>ROUND(9.275,5)</f>
        <v>9.275</v>
      </c>
      <c r="D177" s="24">
        <f>F177</f>
        <v>9.35697</v>
      </c>
      <c r="E177" s="24">
        <f>F177</f>
        <v>9.35697</v>
      </c>
      <c r="F177" s="24">
        <f>ROUND(9.35697,5)</f>
        <v>9.35697</v>
      </c>
      <c r="G177" s="25"/>
      <c r="H177" s="26"/>
    </row>
    <row r="178" spans="1:8" ht="12.75" customHeight="1">
      <c r="A178" s="23">
        <v>43041</v>
      </c>
      <c r="B178" s="23"/>
      <c r="C178" s="24">
        <f>ROUND(9.275,5)</f>
        <v>9.275</v>
      </c>
      <c r="D178" s="24">
        <f>F178</f>
        <v>9.38483</v>
      </c>
      <c r="E178" s="24">
        <f>F178</f>
        <v>9.38483</v>
      </c>
      <c r="F178" s="24">
        <f>ROUND(9.38483,5)</f>
        <v>9.38483</v>
      </c>
      <c r="G178" s="25"/>
      <c r="H178" s="26"/>
    </row>
    <row r="179" spans="1:8" ht="12.75" customHeight="1">
      <c r="A179" s="23">
        <v>43132</v>
      </c>
      <c r="B179" s="23"/>
      <c r="C179" s="24">
        <f>ROUND(9.275,5)</f>
        <v>9.275</v>
      </c>
      <c r="D179" s="24">
        <f>F179</f>
        <v>9.40627</v>
      </c>
      <c r="E179" s="24">
        <f>F179</f>
        <v>9.40627</v>
      </c>
      <c r="F179" s="24">
        <f>ROUND(9.40627,5)</f>
        <v>9.40627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ROUND(2.13,5)</f>
        <v>2.13</v>
      </c>
      <c r="D181" s="24">
        <f>F181</f>
        <v>185.61692</v>
      </c>
      <c r="E181" s="24">
        <f>F181</f>
        <v>185.61692</v>
      </c>
      <c r="F181" s="24">
        <f>ROUND(185.61692,5)</f>
        <v>185.61692</v>
      </c>
      <c r="G181" s="25"/>
      <c r="H181" s="26"/>
    </row>
    <row r="182" spans="1:8" ht="12.75" customHeight="1">
      <c r="A182" s="23">
        <v>42859</v>
      </c>
      <c r="B182" s="23"/>
      <c r="C182" s="24">
        <f>ROUND(2.13,5)</f>
        <v>2.13</v>
      </c>
      <c r="D182" s="24">
        <f>F182</f>
        <v>186.87185</v>
      </c>
      <c r="E182" s="24">
        <f>F182</f>
        <v>186.87185</v>
      </c>
      <c r="F182" s="24">
        <f>ROUND(186.87185,5)</f>
        <v>186.87185</v>
      </c>
      <c r="G182" s="25"/>
      <c r="H182" s="26"/>
    </row>
    <row r="183" spans="1:8" ht="12.75" customHeight="1">
      <c r="A183" s="23">
        <v>42950</v>
      </c>
      <c r="B183" s="23"/>
      <c r="C183" s="24">
        <f>ROUND(2.13,5)</f>
        <v>2.13</v>
      </c>
      <c r="D183" s="24">
        <f>F183</f>
        <v>190.57433</v>
      </c>
      <c r="E183" s="24">
        <f>F183</f>
        <v>190.57433</v>
      </c>
      <c r="F183" s="24">
        <f>ROUND(190.57433,5)</f>
        <v>190.57433</v>
      </c>
      <c r="G183" s="25"/>
      <c r="H183" s="26"/>
    </row>
    <row r="184" spans="1:8" ht="12.75" customHeight="1">
      <c r="A184" s="23">
        <v>43041</v>
      </c>
      <c r="B184" s="23"/>
      <c r="C184" s="24">
        <f>ROUND(2.13,5)</f>
        <v>2.13</v>
      </c>
      <c r="D184" s="24">
        <f>F184</f>
        <v>192.06387</v>
      </c>
      <c r="E184" s="24">
        <f>F184</f>
        <v>192.06387</v>
      </c>
      <c r="F184" s="24">
        <f>ROUND(192.06387,5)</f>
        <v>192.06387</v>
      </c>
      <c r="G184" s="25"/>
      <c r="H184" s="26"/>
    </row>
    <row r="185" spans="1:8" ht="12.75" customHeight="1">
      <c r="A185" s="23">
        <v>43132</v>
      </c>
      <c r="B185" s="23"/>
      <c r="C185" s="24">
        <f>ROUND(2.13,5)</f>
        <v>2.13</v>
      </c>
      <c r="D185" s="24">
        <f>F185</f>
        <v>196.07072</v>
      </c>
      <c r="E185" s="24">
        <f>F185</f>
        <v>196.07072</v>
      </c>
      <c r="F185" s="24">
        <f>ROUND(196.07072,5)</f>
        <v>196.07072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ROUND(4,5)</f>
        <v>4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ROUND(4,5)</f>
        <v>4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ROUND(2.18,5)</f>
        <v>2.18</v>
      </c>
      <c r="D192" s="24">
        <f>F192</f>
        <v>145.69133</v>
      </c>
      <c r="E192" s="24">
        <f>F192</f>
        <v>145.69133</v>
      </c>
      <c r="F192" s="24">
        <f>ROUND(145.69133,5)</f>
        <v>145.69133</v>
      </c>
      <c r="G192" s="25"/>
      <c r="H192" s="26"/>
    </row>
    <row r="193" spans="1:8" ht="12.75" customHeight="1">
      <c r="A193" s="23">
        <v>42859</v>
      </c>
      <c r="B193" s="23"/>
      <c r="C193" s="24">
        <f>ROUND(2.18,5)</f>
        <v>2.18</v>
      </c>
      <c r="D193" s="24">
        <f>F193</f>
        <v>148.49695</v>
      </c>
      <c r="E193" s="24">
        <f>F193</f>
        <v>148.49695</v>
      </c>
      <c r="F193" s="24">
        <f>ROUND(148.49695,5)</f>
        <v>148.49695</v>
      </c>
      <c r="G193" s="25"/>
      <c r="H193" s="26"/>
    </row>
    <row r="194" spans="1:8" ht="12.75" customHeight="1">
      <c r="A194" s="23">
        <v>42950</v>
      </c>
      <c r="B194" s="23"/>
      <c r="C194" s="24">
        <f>ROUND(2.18,5)</f>
        <v>2.18</v>
      </c>
      <c r="D194" s="24">
        <f>F194</f>
        <v>149.40585</v>
      </c>
      <c r="E194" s="24">
        <f>F194</f>
        <v>149.40585</v>
      </c>
      <c r="F194" s="24">
        <f>ROUND(149.40585,5)</f>
        <v>149.40585</v>
      </c>
      <c r="G194" s="25"/>
      <c r="H194" s="26"/>
    </row>
    <row r="195" spans="1:8" ht="12.75" customHeight="1">
      <c r="A195" s="23">
        <v>43041</v>
      </c>
      <c r="B195" s="23"/>
      <c r="C195" s="24">
        <f>ROUND(2.18,5)</f>
        <v>2.18</v>
      </c>
      <c r="D195" s="24">
        <f>F195</f>
        <v>152.46901</v>
      </c>
      <c r="E195" s="24">
        <f>F195</f>
        <v>152.46901</v>
      </c>
      <c r="F195" s="24">
        <f>ROUND(152.46901,5)</f>
        <v>152.46901</v>
      </c>
      <c r="G195" s="25"/>
      <c r="H195" s="26"/>
    </row>
    <row r="196" spans="1:8" ht="12.75" customHeight="1">
      <c r="A196" s="23">
        <v>43132</v>
      </c>
      <c r="B196" s="23"/>
      <c r="C196" s="24">
        <f>ROUND(2.18,5)</f>
        <v>2.18</v>
      </c>
      <c r="D196" s="24">
        <f>F196</f>
        <v>155.64971</v>
      </c>
      <c r="E196" s="24">
        <f>F196</f>
        <v>155.64971</v>
      </c>
      <c r="F196" s="24">
        <f>ROUND(155.64971,5)</f>
        <v>155.64971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ROUND(9.095,5)</f>
        <v>9.095</v>
      </c>
      <c r="D198" s="24">
        <f>F198</f>
        <v>9.10505</v>
      </c>
      <c r="E198" s="24">
        <f>F198</f>
        <v>9.10505</v>
      </c>
      <c r="F198" s="24">
        <f>ROUND(9.10505,5)</f>
        <v>9.10505</v>
      </c>
      <c r="G198" s="25"/>
      <c r="H198" s="26"/>
    </row>
    <row r="199" spans="1:8" ht="12.75" customHeight="1">
      <c r="A199" s="23">
        <v>42859</v>
      </c>
      <c r="B199" s="23"/>
      <c r="C199" s="24">
        <f>ROUND(9.095,5)</f>
        <v>9.095</v>
      </c>
      <c r="D199" s="24">
        <f>F199</f>
        <v>9.14367</v>
      </c>
      <c r="E199" s="24">
        <f>F199</f>
        <v>9.14367</v>
      </c>
      <c r="F199" s="24">
        <f>ROUND(9.14367,5)</f>
        <v>9.14367</v>
      </c>
      <c r="G199" s="25"/>
      <c r="H199" s="26"/>
    </row>
    <row r="200" spans="1:8" ht="12.75" customHeight="1">
      <c r="A200" s="23">
        <v>42950</v>
      </c>
      <c r="B200" s="23"/>
      <c r="C200" s="24">
        <f>ROUND(9.095,5)</f>
        <v>9.095</v>
      </c>
      <c r="D200" s="24">
        <f>F200</f>
        <v>9.17617</v>
      </c>
      <c r="E200" s="24">
        <f>F200</f>
        <v>9.17617</v>
      </c>
      <c r="F200" s="24">
        <f>ROUND(9.17617,5)</f>
        <v>9.17617</v>
      </c>
      <c r="G200" s="25"/>
      <c r="H200" s="26"/>
    </row>
    <row r="201" spans="1:8" ht="12.75" customHeight="1">
      <c r="A201" s="23">
        <v>43041</v>
      </c>
      <c r="B201" s="23"/>
      <c r="C201" s="24">
        <f>ROUND(9.095,5)</f>
        <v>9.095</v>
      </c>
      <c r="D201" s="24">
        <f>F201</f>
        <v>9.20443</v>
      </c>
      <c r="E201" s="24">
        <f>F201</f>
        <v>9.20443</v>
      </c>
      <c r="F201" s="24">
        <f>ROUND(9.20443,5)</f>
        <v>9.20443</v>
      </c>
      <c r="G201" s="25"/>
      <c r="H201" s="26"/>
    </row>
    <row r="202" spans="1:8" ht="12.75" customHeight="1">
      <c r="A202" s="23">
        <v>43132</v>
      </c>
      <c r="B202" s="23"/>
      <c r="C202" s="24">
        <f>ROUND(9.095,5)</f>
        <v>9.095</v>
      </c>
      <c r="D202" s="24">
        <f>F202</f>
        <v>9.22597</v>
      </c>
      <c r="E202" s="24">
        <f>F202</f>
        <v>9.22597</v>
      </c>
      <c r="F202" s="24">
        <f>ROUND(9.22597,5)</f>
        <v>9.22597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ROUND(9.34,5)</f>
        <v>9.34</v>
      </c>
      <c r="D204" s="24">
        <f>F204</f>
        <v>9.34949</v>
      </c>
      <c r="E204" s="24">
        <f>F204</f>
        <v>9.34949</v>
      </c>
      <c r="F204" s="24">
        <f>ROUND(9.34949,5)</f>
        <v>9.34949</v>
      </c>
      <c r="G204" s="25"/>
      <c r="H204" s="26"/>
    </row>
    <row r="205" spans="1:8" ht="12.75" customHeight="1">
      <c r="A205" s="23">
        <v>42859</v>
      </c>
      <c r="B205" s="23"/>
      <c r="C205" s="24">
        <f>ROUND(9.34,5)</f>
        <v>9.34</v>
      </c>
      <c r="D205" s="24">
        <f>F205</f>
        <v>9.38683</v>
      </c>
      <c r="E205" s="24">
        <f>F205</f>
        <v>9.38683</v>
      </c>
      <c r="F205" s="24">
        <f>ROUND(9.38683,5)</f>
        <v>9.38683</v>
      </c>
      <c r="G205" s="25"/>
      <c r="H205" s="26"/>
    </row>
    <row r="206" spans="1:8" ht="12.75" customHeight="1">
      <c r="A206" s="23">
        <v>42950</v>
      </c>
      <c r="B206" s="23"/>
      <c r="C206" s="24">
        <f>ROUND(9.34,5)</f>
        <v>9.34</v>
      </c>
      <c r="D206" s="24">
        <f>F206</f>
        <v>9.41908</v>
      </c>
      <c r="E206" s="24">
        <f>F206</f>
        <v>9.41908</v>
      </c>
      <c r="F206" s="24">
        <f>ROUND(9.41908,5)</f>
        <v>9.41908</v>
      </c>
      <c r="G206" s="25"/>
      <c r="H206" s="26"/>
    </row>
    <row r="207" spans="1:8" ht="12.75" customHeight="1">
      <c r="A207" s="23">
        <v>43041</v>
      </c>
      <c r="B207" s="23"/>
      <c r="C207" s="24">
        <f>ROUND(9.34,5)</f>
        <v>9.34</v>
      </c>
      <c r="D207" s="24">
        <f>F207</f>
        <v>9.44777</v>
      </c>
      <c r="E207" s="24">
        <f>F207</f>
        <v>9.44777</v>
      </c>
      <c r="F207" s="24">
        <f>ROUND(9.44777,5)</f>
        <v>9.44777</v>
      </c>
      <c r="G207" s="25"/>
      <c r="H207" s="26"/>
    </row>
    <row r="208" spans="1:8" ht="12.75" customHeight="1">
      <c r="A208" s="23">
        <v>43132</v>
      </c>
      <c r="B208" s="23"/>
      <c r="C208" s="24">
        <f>ROUND(9.34,5)</f>
        <v>9.34</v>
      </c>
      <c r="D208" s="24">
        <f>F208</f>
        <v>9.47107</v>
      </c>
      <c r="E208" s="24">
        <f>F208</f>
        <v>9.47107</v>
      </c>
      <c r="F208" s="24">
        <f>ROUND(9.47107,5)</f>
        <v>9.47107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ROUND(9.39,5)</f>
        <v>9.39</v>
      </c>
      <c r="D210" s="24">
        <f>F210</f>
        <v>9.39979</v>
      </c>
      <c r="E210" s="24">
        <f>F210</f>
        <v>9.39979</v>
      </c>
      <c r="F210" s="24">
        <f>ROUND(9.39979,5)</f>
        <v>9.39979</v>
      </c>
      <c r="G210" s="25"/>
      <c r="H210" s="26"/>
    </row>
    <row r="211" spans="1:8" ht="12.75" customHeight="1">
      <c r="A211" s="23">
        <v>42859</v>
      </c>
      <c r="B211" s="23"/>
      <c r="C211" s="24">
        <f>ROUND(9.39,5)</f>
        <v>9.39</v>
      </c>
      <c r="D211" s="24">
        <f>F211</f>
        <v>9.43846</v>
      </c>
      <c r="E211" s="24">
        <f>F211</f>
        <v>9.43846</v>
      </c>
      <c r="F211" s="24">
        <f>ROUND(9.43846,5)</f>
        <v>9.43846</v>
      </c>
      <c r="G211" s="25"/>
      <c r="H211" s="26"/>
    </row>
    <row r="212" spans="1:8" ht="12.75" customHeight="1">
      <c r="A212" s="23">
        <v>42950</v>
      </c>
      <c r="B212" s="23"/>
      <c r="C212" s="24">
        <f>ROUND(9.39,5)</f>
        <v>9.39</v>
      </c>
      <c r="D212" s="24">
        <f>F212</f>
        <v>9.47208</v>
      </c>
      <c r="E212" s="24">
        <f>F212</f>
        <v>9.47208</v>
      </c>
      <c r="F212" s="24">
        <f>ROUND(9.47208,5)</f>
        <v>9.47208</v>
      </c>
      <c r="G212" s="25"/>
      <c r="H212" s="26"/>
    </row>
    <row r="213" spans="1:8" ht="12.75" customHeight="1">
      <c r="A213" s="23">
        <v>43041</v>
      </c>
      <c r="B213" s="23"/>
      <c r="C213" s="24">
        <f>ROUND(9.39,5)</f>
        <v>9.39</v>
      </c>
      <c r="D213" s="24">
        <f>F213</f>
        <v>9.50213</v>
      </c>
      <c r="E213" s="24">
        <f>F213</f>
        <v>9.50213</v>
      </c>
      <c r="F213" s="24">
        <f>ROUND(9.50213,5)</f>
        <v>9.50213</v>
      </c>
      <c r="G213" s="25"/>
      <c r="H213" s="26"/>
    </row>
    <row r="214" spans="1:8" ht="12.75" customHeight="1">
      <c r="A214" s="23">
        <v>43132</v>
      </c>
      <c r="B214" s="23"/>
      <c r="C214" s="24">
        <f>ROUND(9.39,5)</f>
        <v>9.39</v>
      </c>
      <c r="D214" s="24">
        <f>F214</f>
        <v>9.52683</v>
      </c>
      <c r="E214" s="24">
        <f>F214</f>
        <v>9.52683</v>
      </c>
      <c r="F214" s="24">
        <f>ROUND(9.52683,5)</f>
        <v>9.52683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42758</v>
      </c>
      <c r="B218" s="23"/>
      <c r="C218" s="28">
        <f>ROUND(14.4533265,4)</f>
        <v>14.4533</v>
      </c>
      <c r="D218" s="28">
        <f>F218</f>
        <v>14.4672</v>
      </c>
      <c r="E218" s="28">
        <f>F218</f>
        <v>14.4672</v>
      </c>
      <c r="F218" s="28">
        <f>ROUND(14.4672,4)</f>
        <v>14.4672</v>
      </c>
      <c r="G218" s="25"/>
      <c r="H218" s="26"/>
    </row>
    <row r="219" spans="1:8" ht="12.75" customHeight="1">
      <c r="A219" s="23">
        <v>42760</v>
      </c>
      <c r="B219" s="23"/>
      <c r="C219" s="28">
        <f>ROUND(14.4533265,4)</f>
        <v>14.4533</v>
      </c>
      <c r="D219" s="28">
        <f>F219</f>
        <v>14.4726</v>
      </c>
      <c r="E219" s="28">
        <f>F219</f>
        <v>14.4726</v>
      </c>
      <c r="F219" s="28">
        <f>ROUND(14.4726,4)</f>
        <v>14.4726</v>
      </c>
      <c r="G219" s="25"/>
      <c r="H219" s="26"/>
    </row>
    <row r="220" spans="1:8" ht="12.75" customHeight="1">
      <c r="A220" s="23">
        <v>42766</v>
      </c>
      <c r="B220" s="23"/>
      <c r="C220" s="28">
        <f>ROUND(14.4533265,4)</f>
        <v>14.4533</v>
      </c>
      <c r="D220" s="28">
        <f>F220</f>
        <v>14.4928</v>
      </c>
      <c r="E220" s="28">
        <f>F220</f>
        <v>14.4928</v>
      </c>
      <c r="F220" s="28">
        <f>ROUND(14.4928,4)</f>
        <v>14.4928</v>
      </c>
      <c r="G220" s="25"/>
      <c r="H220" s="26"/>
    </row>
    <row r="221" spans="1:8" ht="12.75" customHeight="1">
      <c r="A221" s="23">
        <v>42790</v>
      </c>
      <c r="B221" s="23"/>
      <c r="C221" s="28">
        <f>ROUND(14.4533265,4)</f>
        <v>14.4533</v>
      </c>
      <c r="D221" s="28">
        <f>F221</f>
        <v>14.5753</v>
      </c>
      <c r="E221" s="28">
        <f>F221</f>
        <v>14.5753</v>
      </c>
      <c r="F221" s="28">
        <f>ROUND(14.5753,4)</f>
        <v>14.5753</v>
      </c>
      <c r="G221" s="25"/>
      <c r="H221" s="26"/>
    </row>
    <row r="222" spans="1:8" ht="12.75" customHeight="1">
      <c r="A222" s="23">
        <v>42794</v>
      </c>
      <c r="B222" s="23"/>
      <c r="C222" s="28">
        <f>ROUND(14.4533265,4)</f>
        <v>14.4533</v>
      </c>
      <c r="D222" s="28">
        <f>F222</f>
        <v>14.5888</v>
      </c>
      <c r="E222" s="28">
        <f>F222</f>
        <v>14.5888</v>
      </c>
      <c r="F222" s="28">
        <f>ROUND(14.5888,4)</f>
        <v>14.5888</v>
      </c>
      <c r="G222" s="25"/>
      <c r="H222" s="26"/>
    </row>
    <row r="223" spans="1:8" ht="12.75" customHeight="1">
      <c r="A223" s="23">
        <v>42809</v>
      </c>
      <c r="B223" s="23"/>
      <c r="C223" s="28">
        <f>ROUND(14.4533265,4)</f>
        <v>14.4533</v>
      </c>
      <c r="D223" s="28">
        <f>F223</f>
        <v>14.6391</v>
      </c>
      <c r="E223" s="28">
        <f>F223</f>
        <v>14.6391</v>
      </c>
      <c r="F223" s="28">
        <f>ROUND(14.6391,4)</f>
        <v>14.6391</v>
      </c>
      <c r="G223" s="25"/>
      <c r="H223" s="26"/>
    </row>
    <row r="224" spans="1:8" ht="12.75" customHeight="1">
      <c r="A224" s="23">
        <v>42825</v>
      </c>
      <c r="B224" s="23"/>
      <c r="C224" s="28">
        <f>ROUND(14.4533265,4)</f>
        <v>14.4533</v>
      </c>
      <c r="D224" s="28">
        <f>F224</f>
        <v>14.6967</v>
      </c>
      <c r="E224" s="28">
        <f>F224</f>
        <v>14.6967</v>
      </c>
      <c r="F224" s="28">
        <f>ROUND(14.6967,4)</f>
        <v>14.6967</v>
      </c>
      <c r="G224" s="25"/>
      <c r="H224" s="26"/>
    </row>
    <row r="225" spans="1:8" ht="12.75" customHeight="1">
      <c r="A225" s="23">
        <v>42838</v>
      </c>
      <c r="B225" s="23"/>
      <c r="C225" s="28">
        <f>ROUND(14.4533265,4)</f>
        <v>14.4533</v>
      </c>
      <c r="D225" s="28">
        <f>F225</f>
        <v>14.7449</v>
      </c>
      <c r="E225" s="28">
        <f>F225</f>
        <v>14.7449</v>
      </c>
      <c r="F225" s="28">
        <f>ROUND(14.7449,4)</f>
        <v>14.7449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42766</v>
      </c>
      <c r="B227" s="23"/>
      <c r="C227" s="28">
        <f>ROUND(16.4538435,4)</f>
        <v>16.4538</v>
      </c>
      <c r="D227" s="28">
        <f>F227</f>
        <v>16.495</v>
      </c>
      <c r="E227" s="28">
        <f>F227</f>
        <v>16.495</v>
      </c>
      <c r="F227" s="28">
        <f>ROUND(16.495,4)</f>
        <v>16.495</v>
      </c>
      <c r="G227" s="25"/>
      <c r="H227" s="26"/>
    </row>
    <row r="228" spans="1:8" ht="12.75" customHeight="1">
      <c r="A228" s="23">
        <v>42794</v>
      </c>
      <c r="B228" s="23"/>
      <c r="C228" s="28">
        <f>ROUND(16.4538435,4)</f>
        <v>16.4538</v>
      </c>
      <c r="D228" s="28">
        <f>F228</f>
        <v>16.5942</v>
      </c>
      <c r="E228" s="28">
        <f>F228</f>
        <v>16.5942</v>
      </c>
      <c r="F228" s="28">
        <f>ROUND(16.5942,4)</f>
        <v>16.5942</v>
      </c>
      <c r="G228" s="25"/>
      <c r="H228" s="26"/>
    </row>
    <row r="229" spans="1:8" ht="12.75" customHeight="1">
      <c r="A229" s="23">
        <v>42825</v>
      </c>
      <c r="B229" s="23"/>
      <c r="C229" s="28">
        <f>ROUND(16.4538435,4)</f>
        <v>16.4538</v>
      </c>
      <c r="D229" s="28">
        <f>F229</f>
        <v>16.7036</v>
      </c>
      <c r="E229" s="28">
        <f>F229</f>
        <v>16.7036</v>
      </c>
      <c r="F229" s="28">
        <f>ROUND(16.7036,4)</f>
        <v>16.7036</v>
      </c>
      <c r="G229" s="25"/>
      <c r="H229" s="26"/>
    </row>
    <row r="230" spans="1:8" ht="12.75" customHeight="1">
      <c r="A230" s="23">
        <v>42838</v>
      </c>
      <c r="B230" s="23"/>
      <c r="C230" s="28">
        <f>ROUND(16.4538435,4)</f>
        <v>16.4538</v>
      </c>
      <c r="D230" s="28">
        <f>F230</f>
        <v>16.752</v>
      </c>
      <c r="E230" s="28">
        <f>F230</f>
        <v>16.752</v>
      </c>
      <c r="F230" s="28">
        <f>ROUND(16.752,4)</f>
        <v>16.752</v>
      </c>
      <c r="G230" s="25"/>
      <c r="H230" s="26"/>
    </row>
    <row r="231" spans="1:8" ht="12.75" customHeight="1">
      <c r="A231" s="23">
        <v>42850</v>
      </c>
      <c r="B231" s="23"/>
      <c r="C231" s="28">
        <f>ROUND(16.4538435,4)</f>
        <v>16.4538</v>
      </c>
      <c r="D231" s="28">
        <f>F231</f>
        <v>16.7951</v>
      </c>
      <c r="E231" s="28">
        <f>F231</f>
        <v>16.7951</v>
      </c>
      <c r="F231" s="28">
        <f>ROUND(16.7951,4)</f>
        <v>16.7951</v>
      </c>
      <c r="G231" s="25"/>
      <c r="H231" s="26"/>
    </row>
    <row r="232" spans="1:8" ht="12.75" customHeight="1">
      <c r="A232" s="23">
        <v>42853</v>
      </c>
      <c r="B232" s="23"/>
      <c r="C232" s="28">
        <f>ROUND(16.4538435,4)</f>
        <v>16.4538</v>
      </c>
      <c r="D232" s="28">
        <f>F232</f>
        <v>16.8056</v>
      </c>
      <c r="E232" s="28">
        <f>F232</f>
        <v>16.8056</v>
      </c>
      <c r="F232" s="28">
        <f>ROUND(16.8056,4)</f>
        <v>16.8056</v>
      </c>
      <c r="G232" s="25"/>
      <c r="H232" s="26"/>
    </row>
    <row r="233" spans="1:8" ht="12.75" customHeight="1">
      <c r="A233" s="23" t="s">
        <v>63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42752</v>
      </c>
      <c r="B234" s="23"/>
      <c r="C234" s="28">
        <f>ROUND(13.6275,4)</f>
        <v>13.6275</v>
      </c>
      <c r="D234" s="28">
        <f>F234</f>
        <v>13.6299</v>
      </c>
      <c r="E234" s="28">
        <f>F234</f>
        <v>13.6299</v>
      </c>
      <c r="F234" s="28">
        <f>ROUND(13.6299,4)</f>
        <v>13.6299</v>
      </c>
      <c r="G234" s="25"/>
      <c r="H234" s="26"/>
    </row>
    <row r="235" spans="1:8" ht="12.75" customHeight="1">
      <c r="A235" s="23">
        <v>42753</v>
      </c>
      <c r="B235" s="23"/>
      <c r="C235" s="28">
        <f>ROUND(13.6275,4)</f>
        <v>13.6275</v>
      </c>
      <c r="D235" s="28">
        <f>F235</f>
        <v>13.6299</v>
      </c>
      <c r="E235" s="28">
        <f>F235</f>
        <v>13.6299</v>
      </c>
      <c r="F235" s="28">
        <f>ROUND(13.6299,4)</f>
        <v>13.6299</v>
      </c>
      <c r="G235" s="25"/>
      <c r="H235" s="26"/>
    </row>
    <row r="236" spans="1:8" ht="12.75" customHeight="1">
      <c r="A236" s="23">
        <v>42755</v>
      </c>
      <c r="B236" s="23"/>
      <c r="C236" s="28">
        <f>ROUND(13.6275,4)</f>
        <v>13.6275</v>
      </c>
      <c r="D236" s="28">
        <f>F236</f>
        <v>13.632</v>
      </c>
      <c r="E236" s="28">
        <f>F236</f>
        <v>13.632</v>
      </c>
      <c r="F236" s="28">
        <f>ROUND(13.632,4)</f>
        <v>13.632</v>
      </c>
      <c r="G236" s="25"/>
      <c r="H236" s="26"/>
    </row>
    <row r="237" spans="1:8" ht="12.75" customHeight="1">
      <c r="A237" s="23">
        <v>42758</v>
      </c>
      <c r="B237" s="23"/>
      <c r="C237" s="28">
        <f>ROUND(13.6275,4)</f>
        <v>13.6275</v>
      </c>
      <c r="D237" s="28">
        <f>F237</f>
        <v>13.6384</v>
      </c>
      <c r="E237" s="28">
        <f>F237</f>
        <v>13.6384</v>
      </c>
      <c r="F237" s="28">
        <f>ROUND(13.6384,4)</f>
        <v>13.6384</v>
      </c>
      <c r="G237" s="25"/>
      <c r="H237" s="26"/>
    </row>
    <row r="238" spans="1:8" ht="12.75" customHeight="1">
      <c r="A238" s="23">
        <v>42760</v>
      </c>
      <c r="B238" s="23"/>
      <c r="C238" s="28">
        <f>ROUND(13.6275,4)</f>
        <v>13.6275</v>
      </c>
      <c r="D238" s="28">
        <f>F238</f>
        <v>13.6427</v>
      </c>
      <c r="E238" s="28">
        <f>F238</f>
        <v>13.6427</v>
      </c>
      <c r="F238" s="28">
        <f>ROUND(13.6427,4)</f>
        <v>13.6427</v>
      </c>
      <c r="G238" s="25"/>
      <c r="H238" s="26"/>
    </row>
    <row r="239" spans="1:8" ht="12.75" customHeight="1">
      <c r="A239" s="23">
        <v>42761</v>
      </c>
      <c r="B239" s="23"/>
      <c r="C239" s="28">
        <f>ROUND(13.6275,4)</f>
        <v>13.6275</v>
      </c>
      <c r="D239" s="28">
        <f>F239</f>
        <v>13.6448</v>
      </c>
      <c r="E239" s="28">
        <f>F239</f>
        <v>13.6448</v>
      </c>
      <c r="F239" s="28">
        <f>ROUND(13.6448,4)</f>
        <v>13.6448</v>
      </c>
      <c r="G239" s="25"/>
      <c r="H239" s="26"/>
    </row>
    <row r="240" spans="1:8" ht="12.75" customHeight="1">
      <c r="A240" s="23">
        <v>42762</v>
      </c>
      <c r="B240" s="23"/>
      <c r="C240" s="28">
        <f>ROUND(13.6275,4)</f>
        <v>13.6275</v>
      </c>
      <c r="D240" s="28">
        <f>F240</f>
        <v>13.6475</v>
      </c>
      <c r="E240" s="28">
        <f>F240</f>
        <v>13.6475</v>
      </c>
      <c r="F240" s="28">
        <f>ROUND(13.6475,4)</f>
        <v>13.6475</v>
      </c>
      <c r="G240" s="25"/>
      <c r="H240" s="26"/>
    </row>
    <row r="241" spans="1:8" ht="12.75" customHeight="1">
      <c r="A241" s="23">
        <v>42765</v>
      </c>
      <c r="B241" s="23"/>
      <c r="C241" s="28">
        <f>ROUND(13.6275,4)</f>
        <v>13.6275</v>
      </c>
      <c r="D241" s="28">
        <f>F241</f>
        <v>13.6555</v>
      </c>
      <c r="E241" s="28">
        <f>F241</f>
        <v>13.6555</v>
      </c>
      <c r="F241" s="28">
        <f>ROUND(13.6555,4)</f>
        <v>13.6555</v>
      </c>
      <c r="G241" s="25"/>
      <c r="H241" s="26"/>
    </row>
    <row r="242" spans="1:8" ht="12.75" customHeight="1">
      <c r="A242" s="23">
        <v>42766</v>
      </c>
      <c r="B242" s="23"/>
      <c r="C242" s="28">
        <f>ROUND(13.6275,4)</f>
        <v>13.6275</v>
      </c>
      <c r="D242" s="28">
        <f>F242</f>
        <v>13.6582</v>
      </c>
      <c r="E242" s="28">
        <f>F242</f>
        <v>13.6582</v>
      </c>
      <c r="F242" s="28">
        <f>ROUND(13.6582,4)</f>
        <v>13.6582</v>
      </c>
      <c r="G242" s="25"/>
      <c r="H242" s="26"/>
    </row>
    <row r="243" spans="1:8" ht="12.75" customHeight="1">
      <c r="A243" s="23">
        <v>42783</v>
      </c>
      <c r="B243" s="23"/>
      <c r="C243" s="28">
        <f>ROUND(13.6275,4)</f>
        <v>13.6275</v>
      </c>
      <c r="D243" s="28">
        <f>F243</f>
        <v>13.7036</v>
      </c>
      <c r="E243" s="28">
        <f>F243</f>
        <v>13.7036</v>
      </c>
      <c r="F243" s="28">
        <f>ROUND(13.7036,4)</f>
        <v>13.7036</v>
      </c>
      <c r="G243" s="25"/>
      <c r="H243" s="26"/>
    </row>
    <row r="244" spans="1:8" ht="12.75" customHeight="1">
      <c r="A244" s="23">
        <v>42789</v>
      </c>
      <c r="B244" s="23"/>
      <c r="C244" s="28">
        <f>ROUND(13.6275,4)</f>
        <v>13.6275</v>
      </c>
      <c r="D244" s="28">
        <f>F244</f>
        <v>13.7194</v>
      </c>
      <c r="E244" s="28">
        <f>F244</f>
        <v>13.7194</v>
      </c>
      <c r="F244" s="28">
        <f>ROUND(13.7194,4)</f>
        <v>13.7194</v>
      </c>
      <c r="G244" s="25"/>
      <c r="H244" s="26"/>
    </row>
    <row r="245" spans="1:8" ht="12.75" customHeight="1">
      <c r="A245" s="23">
        <v>42790</v>
      </c>
      <c r="B245" s="23"/>
      <c r="C245" s="28">
        <f>ROUND(13.6275,4)</f>
        <v>13.6275</v>
      </c>
      <c r="D245" s="28">
        <f>F245</f>
        <v>13.722</v>
      </c>
      <c r="E245" s="28">
        <f>F245</f>
        <v>13.722</v>
      </c>
      <c r="F245" s="28">
        <f>ROUND(13.722,4)</f>
        <v>13.722</v>
      </c>
      <c r="G245" s="25"/>
      <c r="H245" s="26"/>
    </row>
    <row r="246" spans="1:8" ht="12.75" customHeight="1">
      <c r="A246" s="23">
        <v>42793</v>
      </c>
      <c r="B246" s="23"/>
      <c r="C246" s="28">
        <f>ROUND(13.6275,4)</f>
        <v>13.6275</v>
      </c>
      <c r="D246" s="28">
        <f>F246</f>
        <v>13.7297</v>
      </c>
      <c r="E246" s="28">
        <f>F246</f>
        <v>13.7297</v>
      </c>
      <c r="F246" s="28">
        <f>ROUND(13.7297,4)</f>
        <v>13.7297</v>
      </c>
      <c r="G246" s="25"/>
      <c r="H246" s="26"/>
    </row>
    <row r="247" spans="1:8" ht="12.75" customHeight="1">
      <c r="A247" s="23">
        <v>42794</v>
      </c>
      <c r="B247" s="23"/>
      <c r="C247" s="28">
        <f>ROUND(13.6275,4)</f>
        <v>13.6275</v>
      </c>
      <c r="D247" s="28">
        <f>F247</f>
        <v>13.7323</v>
      </c>
      <c r="E247" s="28">
        <f>F247</f>
        <v>13.7323</v>
      </c>
      <c r="F247" s="28">
        <f>ROUND(13.7323,4)</f>
        <v>13.7323</v>
      </c>
      <c r="G247" s="25"/>
      <c r="H247" s="26"/>
    </row>
    <row r="248" spans="1:8" ht="12.75" customHeight="1">
      <c r="A248" s="23">
        <v>42795</v>
      </c>
      <c r="B248" s="23"/>
      <c r="C248" s="28">
        <f>ROUND(13.6275,4)</f>
        <v>13.6275</v>
      </c>
      <c r="D248" s="28">
        <f>F248</f>
        <v>13.7349</v>
      </c>
      <c r="E248" s="28">
        <f>F248</f>
        <v>13.7349</v>
      </c>
      <c r="F248" s="28">
        <f>ROUND(13.7349,4)</f>
        <v>13.7349</v>
      </c>
      <c r="G248" s="25"/>
      <c r="H248" s="26"/>
    </row>
    <row r="249" spans="1:8" ht="12.75" customHeight="1">
      <c r="A249" s="23">
        <v>42823</v>
      </c>
      <c r="B249" s="23"/>
      <c r="C249" s="28">
        <f>ROUND(13.6275,4)</f>
        <v>13.6275</v>
      </c>
      <c r="D249" s="28">
        <f>F249</f>
        <v>13.7708</v>
      </c>
      <c r="E249" s="28">
        <f>F249</f>
        <v>13.7708</v>
      </c>
      <c r="F249" s="28">
        <f>ROUND(13.7708,4)</f>
        <v>13.7708</v>
      </c>
      <c r="G249" s="25"/>
      <c r="H249" s="26"/>
    </row>
    <row r="250" spans="1:8" ht="12.75" customHeight="1">
      <c r="A250" s="23">
        <v>42825</v>
      </c>
      <c r="B250" s="23"/>
      <c r="C250" s="28">
        <f>ROUND(13.6275,4)</f>
        <v>13.6275</v>
      </c>
      <c r="D250" s="28">
        <f>F250</f>
        <v>13.8119</v>
      </c>
      <c r="E250" s="28">
        <f>F250</f>
        <v>13.8119</v>
      </c>
      <c r="F250" s="28">
        <f>ROUND(13.8119,4)</f>
        <v>13.8119</v>
      </c>
      <c r="G250" s="25"/>
      <c r="H250" s="26"/>
    </row>
    <row r="251" spans="1:8" ht="12.75" customHeight="1">
      <c r="A251" s="23">
        <v>42836</v>
      </c>
      <c r="B251" s="23"/>
      <c r="C251" s="28">
        <f>ROUND(13.6275,4)</f>
        <v>13.6275</v>
      </c>
      <c r="D251" s="28">
        <f>F251</f>
        <v>13.8401</v>
      </c>
      <c r="E251" s="28">
        <f>F251</f>
        <v>13.8401</v>
      </c>
      <c r="F251" s="28">
        <f>ROUND(13.8401,4)</f>
        <v>13.8401</v>
      </c>
      <c r="G251" s="25"/>
      <c r="H251" s="26"/>
    </row>
    <row r="252" spans="1:8" ht="12.75" customHeight="1">
      <c r="A252" s="23">
        <v>42837</v>
      </c>
      <c r="B252" s="23"/>
      <c r="C252" s="28">
        <f>ROUND(13.6275,4)</f>
        <v>13.6275</v>
      </c>
      <c r="D252" s="28">
        <f>F252</f>
        <v>13.8427</v>
      </c>
      <c r="E252" s="28">
        <f>F252</f>
        <v>13.8427</v>
      </c>
      <c r="F252" s="28">
        <f>ROUND(13.8427,4)</f>
        <v>13.8427</v>
      </c>
      <c r="G252" s="25"/>
      <c r="H252" s="26"/>
    </row>
    <row r="253" spans="1:8" ht="12.75" customHeight="1">
      <c r="A253" s="23">
        <v>42838</v>
      </c>
      <c r="B253" s="23"/>
      <c r="C253" s="28">
        <f>ROUND(13.6275,4)</f>
        <v>13.6275</v>
      </c>
      <c r="D253" s="28">
        <f>F253</f>
        <v>13.8452</v>
      </c>
      <c r="E253" s="28">
        <f>F253</f>
        <v>13.8452</v>
      </c>
      <c r="F253" s="28">
        <f>ROUND(13.8452,4)</f>
        <v>13.8452</v>
      </c>
      <c r="G253" s="25"/>
      <c r="H253" s="26"/>
    </row>
    <row r="254" spans="1:8" ht="12.75" customHeight="1">
      <c r="A254" s="23">
        <v>42843</v>
      </c>
      <c r="B254" s="23"/>
      <c r="C254" s="28">
        <f>ROUND(13.6275,4)</f>
        <v>13.6275</v>
      </c>
      <c r="D254" s="28">
        <f>F254</f>
        <v>13.858</v>
      </c>
      <c r="E254" s="28">
        <f>F254</f>
        <v>13.858</v>
      </c>
      <c r="F254" s="28">
        <f>ROUND(13.858,4)</f>
        <v>13.858</v>
      </c>
      <c r="G254" s="25"/>
      <c r="H254" s="26"/>
    </row>
    <row r="255" spans="1:8" ht="12.75" customHeight="1">
      <c r="A255" s="23">
        <v>42846</v>
      </c>
      <c r="B255" s="23"/>
      <c r="C255" s="28">
        <f>ROUND(13.6275,4)</f>
        <v>13.6275</v>
      </c>
      <c r="D255" s="28">
        <f>F255</f>
        <v>13.8657</v>
      </c>
      <c r="E255" s="28">
        <f>F255</f>
        <v>13.8657</v>
      </c>
      <c r="F255" s="28">
        <f>ROUND(13.8657,4)</f>
        <v>13.8657</v>
      </c>
      <c r="G255" s="25"/>
      <c r="H255" s="26"/>
    </row>
    <row r="256" spans="1:8" ht="12.75" customHeight="1">
      <c r="A256" s="23">
        <v>42850</v>
      </c>
      <c r="B256" s="23"/>
      <c r="C256" s="28">
        <f>ROUND(13.6275,4)</f>
        <v>13.6275</v>
      </c>
      <c r="D256" s="28">
        <f>F256</f>
        <v>13.876</v>
      </c>
      <c r="E256" s="28">
        <f>F256</f>
        <v>13.876</v>
      </c>
      <c r="F256" s="28">
        <f>ROUND(13.876,4)</f>
        <v>13.876</v>
      </c>
      <c r="G256" s="25"/>
      <c r="H256" s="26"/>
    </row>
    <row r="257" spans="1:8" ht="12.75" customHeight="1">
      <c r="A257" s="23">
        <v>42853</v>
      </c>
      <c r="B257" s="23"/>
      <c r="C257" s="28">
        <f>ROUND(13.6275,4)</f>
        <v>13.6275</v>
      </c>
      <c r="D257" s="28">
        <f>F257</f>
        <v>13.8837</v>
      </c>
      <c r="E257" s="28">
        <f>F257</f>
        <v>13.8837</v>
      </c>
      <c r="F257" s="28">
        <f>ROUND(13.8837,4)</f>
        <v>13.8837</v>
      </c>
      <c r="G257" s="25"/>
      <c r="H257" s="26"/>
    </row>
    <row r="258" spans="1:8" ht="12.75" customHeight="1">
      <c r="A258" s="23">
        <v>42881</v>
      </c>
      <c r="B258" s="23"/>
      <c r="C258" s="28">
        <f>ROUND(13.6275,4)</f>
        <v>13.6275</v>
      </c>
      <c r="D258" s="28">
        <f>F258</f>
        <v>13.9554</v>
      </c>
      <c r="E258" s="28">
        <f>F258</f>
        <v>13.9554</v>
      </c>
      <c r="F258" s="28">
        <f>ROUND(13.9554,4)</f>
        <v>13.9554</v>
      </c>
      <c r="G258" s="25"/>
      <c r="H258" s="26"/>
    </row>
    <row r="259" spans="1:8" ht="12.75" customHeight="1">
      <c r="A259" s="23">
        <v>42914</v>
      </c>
      <c r="B259" s="23"/>
      <c r="C259" s="28">
        <f>ROUND(13.6275,4)</f>
        <v>13.6275</v>
      </c>
      <c r="D259" s="28">
        <f>F259</f>
        <v>14.04</v>
      </c>
      <c r="E259" s="28">
        <f>F259</f>
        <v>14.04</v>
      </c>
      <c r="F259" s="28">
        <f>ROUND(14.04,4)</f>
        <v>14.04</v>
      </c>
      <c r="G259" s="25"/>
      <c r="H259" s="26"/>
    </row>
    <row r="260" spans="1:8" ht="12.75" customHeight="1">
      <c r="A260" s="23">
        <v>42928</v>
      </c>
      <c r="B260" s="23"/>
      <c r="C260" s="28">
        <f>ROUND(13.6275,4)</f>
        <v>13.6275</v>
      </c>
      <c r="D260" s="28">
        <f>F260</f>
        <v>14.0758</v>
      </c>
      <c r="E260" s="28">
        <f>F260</f>
        <v>14.0758</v>
      </c>
      <c r="F260" s="28">
        <f>ROUND(14.0758,4)</f>
        <v>14.0758</v>
      </c>
      <c r="G260" s="25"/>
      <c r="H260" s="26"/>
    </row>
    <row r="261" spans="1:8" ht="12.75" customHeight="1">
      <c r="A261" s="23">
        <v>42937</v>
      </c>
      <c r="B261" s="23"/>
      <c r="C261" s="28">
        <f>ROUND(13.6275,4)</f>
        <v>13.6275</v>
      </c>
      <c r="D261" s="28">
        <f>F261</f>
        <v>14.0989</v>
      </c>
      <c r="E261" s="28">
        <f>F261</f>
        <v>14.0989</v>
      </c>
      <c r="F261" s="28">
        <f>ROUND(14.0989,4)</f>
        <v>14.0989</v>
      </c>
      <c r="G261" s="25"/>
      <c r="H261" s="26"/>
    </row>
    <row r="262" spans="1:8" ht="12.75" customHeight="1">
      <c r="A262" s="23">
        <v>42943</v>
      </c>
      <c r="B262" s="23"/>
      <c r="C262" s="28">
        <f>ROUND(13.6275,4)</f>
        <v>13.6275</v>
      </c>
      <c r="D262" s="28">
        <f>F262</f>
        <v>14.1142</v>
      </c>
      <c r="E262" s="28">
        <f>F262</f>
        <v>14.1142</v>
      </c>
      <c r="F262" s="28">
        <f>ROUND(14.1142,4)</f>
        <v>14.1142</v>
      </c>
      <c r="G262" s="25"/>
      <c r="H262" s="26"/>
    </row>
    <row r="263" spans="1:8" ht="12.75" customHeight="1">
      <c r="A263" s="23">
        <v>42976</v>
      </c>
      <c r="B263" s="23"/>
      <c r="C263" s="28">
        <f>ROUND(13.6275,4)</f>
        <v>13.6275</v>
      </c>
      <c r="D263" s="28">
        <f>F263</f>
        <v>14.1985</v>
      </c>
      <c r="E263" s="28">
        <f>F263</f>
        <v>14.1985</v>
      </c>
      <c r="F263" s="28">
        <f>ROUND(14.1985,4)</f>
        <v>14.1985</v>
      </c>
      <c r="G263" s="25"/>
      <c r="H263" s="26"/>
    </row>
    <row r="264" spans="1:8" ht="12.75" customHeight="1">
      <c r="A264" s="23">
        <v>43005</v>
      </c>
      <c r="B264" s="23"/>
      <c r="C264" s="28">
        <f>ROUND(13.6275,4)</f>
        <v>13.6275</v>
      </c>
      <c r="D264" s="28">
        <f>F264</f>
        <v>14.2725</v>
      </c>
      <c r="E264" s="28">
        <f>F264</f>
        <v>14.2725</v>
      </c>
      <c r="F264" s="28">
        <f>ROUND(14.2725,4)</f>
        <v>14.2725</v>
      </c>
      <c r="G264" s="25"/>
      <c r="H264" s="26"/>
    </row>
    <row r="265" spans="1:8" ht="12.75" customHeight="1">
      <c r="A265" s="23">
        <v>43031</v>
      </c>
      <c r="B265" s="23"/>
      <c r="C265" s="28">
        <f>ROUND(13.6275,4)</f>
        <v>13.6275</v>
      </c>
      <c r="D265" s="28">
        <f>F265</f>
        <v>14.3962</v>
      </c>
      <c r="E265" s="28">
        <f>F265</f>
        <v>14.3962</v>
      </c>
      <c r="F265" s="28">
        <f>ROUND(14.3962,4)</f>
        <v>14.3962</v>
      </c>
      <c r="G265" s="25"/>
      <c r="H265" s="26"/>
    </row>
    <row r="266" spans="1:8" ht="12.75" customHeight="1">
      <c r="A266" s="23">
        <v>43035</v>
      </c>
      <c r="B266" s="23"/>
      <c r="C266" s="28">
        <f>ROUND(13.6275,4)</f>
        <v>13.6275</v>
      </c>
      <c r="D266" s="28">
        <f>F266</f>
        <v>14.4522</v>
      </c>
      <c r="E266" s="28">
        <f>F266</f>
        <v>14.4522</v>
      </c>
      <c r="F266" s="28">
        <f>ROUND(14.4522,4)</f>
        <v>14.4522</v>
      </c>
      <c r="G266" s="25"/>
      <c r="H266" s="26"/>
    </row>
    <row r="267" spans="1:8" ht="12.75" customHeight="1">
      <c r="A267" s="23">
        <v>43067</v>
      </c>
      <c r="B267" s="23"/>
      <c r="C267" s="28">
        <f>ROUND(13.6275,4)</f>
        <v>13.6275</v>
      </c>
      <c r="D267" s="28">
        <f>F267</f>
        <v>14.9003</v>
      </c>
      <c r="E267" s="28">
        <f>F267</f>
        <v>14.9003</v>
      </c>
      <c r="F267" s="28">
        <f>ROUND(14.9003,4)</f>
        <v>14.9003</v>
      </c>
      <c r="G267" s="25"/>
      <c r="H267" s="26"/>
    </row>
    <row r="268" spans="1:8" ht="12.75" customHeight="1">
      <c r="A268" s="23">
        <v>43091</v>
      </c>
      <c r="B268" s="23"/>
      <c r="C268" s="28">
        <f>ROUND(13.6275,4)</f>
        <v>13.6275</v>
      </c>
      <c r="D268" s="28">
        <f>F268</f>
        <v>15.2364</v>
      </c>
      <c r="E268" s="28">
        <f>F268</f>
        <v>15.2364</v>
      </c>
      <c r="F268" s="28">
        <f>ROUND(15.2364,4)</f>
        <v>15.2364</v>
      </c>
      <c r="G268" s="25"/>
      <c r="H268" s="26"/>
    </row>
    <row r="269" spans="1:8" ht="12.75" customHeight="1">
      <c r="A269" s="23" t="s">
        <v>64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42807</v>
      </c>
      <c r="B270" s="23"/>
      <c r="C270" s="28">
        <f>ROUND(1.0606,4)</f>
        <v>1.0606</v>
      </c>
      <c r="D270" s="28">
        <f>F270</f>
        <v>1.063</v>
      </c>
      <c r="E270" s="28">
        <f>F270</f>
        <v>1.063</v>
      </c>
      <c r="F270" s="28">
        <f>ROUND(1.063,4)</f>
        <v>1.063</v>
      </c>
      <c r="G270" s="25"/>
      <c r="H270" s="26"/>
    </row>
    <row r="271" spans="1:8" ht="12.75" customHeight="1">
      <c r="A271" s="23">
        <v>42905</v>
      </c>
      <c r="B271" s="23"/>
      <c r="C271" s="28">
        <f>ROUND(1.0606,4)</f>
        <v>1.0606</v>
      </c>
      <c r="D271" s="28">
        <f>F271</f>
        <v>1.0684</v>
      </c>
      <c r="E271" s="28">
        <f>F271</f>
        <v>1.0684</v>
      </c>
      <c r="F271" s="28">
        <f>ROUND(1.0684,4)</f>
        <v>1.0684</v>
      </c>
      <c r="G271" s="25"/>
      <c r="H271" s="26"/>
    </row>
    <row r="272" spans="1:8" ht="12.75" customHeight="1">
      <c r="A272" s="23">
        <v>42996</v>
      </c>
      <c r="B272" s="23"/>
      <c r="C272" s="28">
        <f>ROUND(1.0606,4)</f>
        <v>1.0606</v>
      </c>
      <c r="D272" s="28">
        <f>F272</f>
        <v>1.0739</v>
      </c>
      <c r="E272" s="28">
        <f>F272</f>
        <v>1.0739</v>
      </c>
      <c r="F272" s="28">
        <f>ROUND(1.0739,4)</f>
        <v>1.0739</v>
      </c>
      <c r="G272" s="25"/>
      <c r="H272" s="26"/>
    </row>
    <row r="273" spans="1:8" ht="12.75" customHeight="1">
      <c r="A273" s="23">
        <v>43087</v>
      </c>
      <c r="B273" s="23"/>
      <c r="C273" s="28">
        <f>ROUND(1.0606,4)</f>
        <v>1.0606</v>
      </c>
      <c r="D273" s="28">
        <f>F273</f>
        <v>1.0798</v>
      </c>
      <c r="E273" s="28">
        <f>F273</f>
        <v>1.0798</v>
      </c>
      <c r="F273" s="28">
        <f>ROUND(1.0798,4)</f>
        <v>1.0798</v>
      </c>
      <c r="G273" s="25"/>
      <c r="H273" s="26"/>
    </row>
    <row r="274" spans="1:8" ht="12.75" customHeight="1">
      <c r="A274" s="23" t="s">
        <v>65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42807</v>
      </c>
      <c r="B275" s="23"/>
      <c r="C275" s="28">
        <f>ROUND(1.2074,4)</f>
        <v>1.2074</v>
      </c>
      <c r="D275" s="28">
        <f>F275</f>
        <v>1.2087</v>
      </c>
      <c r="E275" s="28">
        <f>F275</f>
        <v>1.2087</v>
      </c>
      <c r="F275" s="28">
        <f>ROUND(1.2087,4)</f>
        <v>1.2087</v>
      </c>
      <c r="G275" s="25"/>
      <c r="H275" s="26"/>
    </row>
    <row r="276" spans="1:8" ht="12.75" customHeight="1">
      <c r="A276" s="23">
        <v>42905</v>
      </c>
      <c r="B276" s="23"/>
      <c r="C276" s="28">
        <f>ROUND(1.2074,4)</f>
        <v>1.2074</v>
      </c>
      <c r="D276" s="28">
        <f>F276</f>
        <v>1.2119</v>
      </c>
      <c r="E276" s="28">
        <f>F276</f>
        <v>1.2119</v>
      </c>
      <c r="F276" s="28">
        <f>ROUND(1.2119,4)</f>
        <v>1.2119</v>
      </c>
      <c r="G276" s="25"/>
      <c r="H276" s="26"/>
    </row>
    <row r="277" spans="1:8" ht="12.75" customHeight="1">
      <c r="A277" s="23">
        <v>42996</v>
      </c>
      <c r="B277" s="23"/>
      <c r="C277" s="28">
        <f>ROUND(1.2074,4)</f>
        <v>1.2074</v>
      </c>
      <c r="D277" s="28">
        <f>F277</f>
        <v>1.2151</v>
      </c>
      <c r="E277" s="28">
        <f>F277</f>
        <v>1.2151</v>
      </c>
      <c r="F277" s="28">
        <f>ROUND(1.2151,4)</f>
        <v>1.2151</v>
      </c>
      <c r="G277" s="25"/>
      <c r="H277" s="26"/>
    </row>
    <row r="278" spans="1:8" ht="12.75" customHeight="1">
      <c r="A278" s="23">
        <v>43087</v>
      </c>
      <c r="B278" s="23"/>
      <c r="C278" s="28">
        <f>ROUND(1.2074,4)</f>
        <v>1.2074</v>
      </c>
      <c r="D278" s="28">
        <f>F278</f>
        <v>1.2185</v>
      </c>
      <c r="E278" s="28">
        <f>F278</f>
        <v>1.2185</v>
      </c>
      <c r="F278" s="28">
        <f>ROUND(1.2185,4)</f>
        <v>1.2185</v>
      </c>
      <c r="G278" s="25"/>
      <c r="H278" s="26"/>
    </row>
    <row r="279" spans="1:8" ht="12.75" customHeight="1">
      <c r="A279" s="23" t="s">
        <v>66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42807</v>
      </c>
      <c r="B280" s="23"/>
      <c r="C280" s="28">
        <f>ROUND(10.1851935,4)</f>
        <v>10.1852</v>
      </c>
      <c r="D280" s="28">
        <f>F280</f>
        <v>10.2748</v>
      </c>
      <c r="E280" s="28">
        <f>F280</f>
        <v>10.2748</v>
      </c>
      <c r="F280" s="28">
        <f>ROUND(10.2748,4)</f>
        <v>10.2748</v>
      </c>
      <c r="G280" s="25"/>
      <c r="H280" s="26"/>
    </row>
    <row r="281" spans="1:8" ht="12.75" customHeight="1">
      <c r="A281" s="23">
        <v>42905</v>
      </c>
      <c r="B281" s="23"/>
      <c r="C281" s="28">
        <f>ROUND(10.1851935,4)</f>
        <v>10.1852</v>
      </c>
      <c r="D281" s="28">
        <f>F281</f>
        <v>10.4392</v>
      </c>
      <c r="E281" s="28">
        <f>F281</f>
        <v>10.4392</v>
      </c>
      <c r="F281" s="28">
        <f>ROUND(10.4392,4)</f>
        <v>10.4392</v>
      </c>
      <c r="G281" s="25"/>
      <c r="H281" s="26"/>
    </row>
    <row r="282" spans="1:8" ht="12.75" customHeight="1">
      <c r="A282" s="23">
        <v>42996</v>
      </c>
      <c r="B282" s="23"/>
      <c r="C282" s="28">
        <f>ROUND(10.1851935,4)</f>
        <v>10.1852</v>
      </c>
      <c r="D282" s="28">
        <f>F282</f>
        <v>10.5939</v>
      </c>
      <c r="E282" s="28">
        <f>F282</f>
        <v>10.5939</v>
      </c>
      <c r="F282" s="28">
        <f>ROUND(10.5939,4)</f>
        <v>10.5939</v>
      </c>
      <c r="G282" s="25"/>
      <c r="H282" s="26"/>
    </row>
    <row r="283" spans="1:8" ht="12.75" customHeight="1">
      <c r="A283" s="23">
        <v>43087</v>
      </c>
      <c r="B283" s="23"/>
      <c r="C283" s="28">
        <f>ROUND(10.1851935,4)</f>
        <v>10.1852</v>
      </c>
      <c r="D283" s="28">
        <f>F283</f>
        <v>11.2682</v>
      </c>
      <c r="E283" s="28">
        <f>F283</f>
        <v>11.2682</v>
      </c>
      <c r="F283" s="28">
        <f>ROUND(11.2682,4)</f>
        <v>11.2682</v>
      </c>
      <c r="G283" s="25"/>
      <c r="H283" s="26"/>
    </row>
    <row r="284" spans="1:8" ht="12.75" customHeight="1">
      <c r="A284" s="23">
        <v>43178</v>
      </c>
      <c r="B284" s="23"/>
      <c r="C284" s="28">
        <f>ROUND(10.1851935,4)</f>
        <v>10.1852</v>
      </c>
      <c r="D284" s="28">
        <f>F284</f>
        <v>11.5591</v>
      </c>
      <c r="E284" s="28">
        <f>F284</f>
        <v>11.5591</v>
      </c>
      <c r="F284" s="28">
        <f>ROUND(11.5591,4)</f>
        <v>11.5591</v>
      </c>
      <c r="G284" s="25"/>
      <c r="H284" s="26"/>
    </row>
    <row r="285" spans="1:8" ht="12.75" customHeight="1">
      <c r="A285" s="23">
        <v>43269</v>
      </c>
      <c r="B285" s="23"/>
      <c r="C285" s="28">
        <f>ROUND(10.1851935,4)</f>
        <v>10.1852</v>
      </c>
      <c r="D285" s="28">
        <f>F285</f>
        <v>11.518</v>
      </c>
      <c r="E285" s="28">
        <f>F285</f>
        <v>11.518</v>
      </c>
      <c r="F285" s="28">
        <f>ROUND(11.518,4)</f>
        <v>11.518</v>
      </c>
      <c r="G285" s="25"/>
      <c r="H285" s="26"/>
    </row>
    <row r="286" spans="1:8" ht="12.75" customHeight="1">
      <c r="A286" s="23">
        <v>43360</v>
      </c>
      <c r="B286" s="23"/>
      <c r="C286" s="28">
        <f>ROUND(10.1851935,4)</f>
        <v>10.1852</v>
      </c>
      <c r="D286" s="28">
        <f>F286</f>
        <v>11.4786</v>
      </c>
      <c r="E286" s="28">
        <f>F286</f>
        <v>11.4786</v>
      </c>
      <c r="F286" s="28">
        <f>ROUND(11.4786,4)</f>
        <v>11.4786</v>
      </c>
      <c r="G286" s="25"/>
      <c r="H286" s="26"/>
    </row>
    <row r="287" spans="1:8" ht="12.75" customHeight="1">
      <c r="A287" s="23" t="s">
        <v>67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42807</v>
      </c>
      <c r="B288" s="23"/>
      <c r="C288" s="28">
        <f>ROUND(3.71018241219711,4)</f>
        <v>3.7102</v>
      </c>
      <c r="D288" s="28">
        <f>F288</f>
        <v>4.2271</v>
      </c>
      <c r="E288" s="28">
        <f>F288</f>
        <v>4.2271</v>
      </c>
      <c r="F288" s="28">
        <f>ROUND(4.2271,4)</f>
        <v>4.2271</v>
      </c>
      <c r="G288" s="25"/>
      <c r="H288" s="26"/>
    </row>
    <row r="289" spans="1:8" ht="12.75" customHeight="1">
      <c r="A289" s="23">
        <v>42905</v>
      </c>
      <c r="B289" s="23"/>
      <c r="C289" s="28">
        <f>ROUND(3.71018241219711,4)</f>
        <v>3.7102</v>
      </c>
      <c r="D289" s="28">
        <f>F289</f>
        <v>4.2184</v>
      </c>
      <c r="E289" s="28">
        <f>F289</f>
        <v>4.2184</v>
      </c>
      <c r="F289" s="28">
        <f>ROUND(4.2184,4)</f>
        <v>4.2184</v>
      </c>
      <c r="G289" s="25"/>
      <c r="H289" s="26"/>
    </row>
    <row r="290" spans="1:8" ht="12.75" customHeight="1">
      <c r="A290" s="23">
        <v>42996</v>
      </c>
      <c r="B290" s="23"/>
      <c r="C290" s="28">
        <f>ROUND(3.71018241219711,4)</f>
        <v>3.7102</v>
      </c>
      <c r="D290" s="28">
        <f>F290</f>
        <v>4.278</v>
      </c>
      <c r="E290" s="28">
        <f>F290</f>
        <v>4.278</v>
      </c>
      <c r="F290" s="28">
        <f>ROUND(4.278,4)</f>
        <v>4.278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42807</v>
      </c>
      <c r="B292" s="23"/>
      <c r="C292" s="28">
        <f>ROUND(1.28234775,4)</f>
        <v>1.2823</v>
      </c>
      <c r="D292" s="28">
        <f>F292</f>
        <v>1.2925</v>
      </c>
      <c r="E292" s="28">
        <f>F292</f>
        <v>1.2925</v>
      </c>
      <c r="F292" s="28">
        <f>ROUND(1.2925,4)</f>
        <v>1.2925</v>
      </c>
      <c r="G292" s="25"/>
      <c r="H292" s="26"/>
    </row>
    <row r="293" spans="1:8" ht="12.75" customHeight="1">
      <c r="A293" s="23">
        <v>42905</v>
      </c>
      <c r="B293" s="23"/>
      <c r="C293" s="28">
        <f>ROUND(1.28234775,4)</f>
        <v>1.2823</v>
      </c>
      <c r="D293" s="28">
        <f>F293</f>
        <v>1.3123</v>
      </c>
      <c r="E293" s="28">
        <f>F293</f>
        <v>1.3123</v>
      </c>
      <c r="F293" s="28">
        <f>ROUND(1.3123,4)</f>
        <v>1.3123</v>
      </c>
      <c r="G293" s="25"/>
      <c r="H293" s="26"/>
    </row>
    <row r="294" spans="1:8" ht="12.75" customHeight="1">
      <c r="A294" s="23">
        <v>42996</v>
      </c>
      <c r="B294" s="23"/>
      <c r="C294" s="28">
        <f>ROUND(1.28234775,4)</f>
        <v>1.2823</v>
      </c>
      <c r="D294" s="28">
        <f>F294</f>
        <v>1.3287</v>
      </c>
      <c r="E294" s="28">
        <f>F294</f>
        <v>1.3287</v>
      </c>
      <c r="F294" s="28">
        <f>ROUND(1.3287,4)</f>
        <v>1.3287</v>
      </c>
      <c r="G294" s="25"/>
      <c r="H294" s="26"/>
    </row>
    <row r="295" spans="1:8" ht="12.75" customHeight="1">
      <c r="A295" s="23">
        <v>43087</v>
      </c>
      <c r="B295" s="23"/>
      <c r="C295" s="28">
        <f>ROUND(1.28234775,4)</f>
        <v>1.2823</v>
      </c>
      <c r="D295" s="28">
        <f>F295</f>
        <v>1.4092</v>
      </c>
      <c r="E295" s="28">
        <f>F295</f>
        <v>1.4092</v>
      </c>
      <c r="F295" s="28">
        <f>ROUND(1.4092,4)</f>
        <v>1.4092</v>
      </c>
      <c r="G295" s="25"/>
      <c r="H295" s="26"/>
    </row>
    <row r="296" spans="1:8" ht="12.75" customHeight="1">
      <c r="A296" s="23" t="s">
        <v>69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42807</v>
      </c>
      <c r="B297" s="23"/>
      <c r="C297" s="28">
        <f>ROUND(10.3662711090826,4)</f>
        <v>10.3663</v>
      </c>
      <c r="D297" s="28">
        <f>F297</f>
        <v>10.4767</v>
      </c>
      <c r="E297" s="28">
        <f>F297</f>
        <v>10.4767</v>
      </c>
      <c r="F297" s="28">
        <f>ROUND(10.4767,4)</f>
        <v>10.4767</v>
      </c>
      <c r="G297" s="25"/>
      <c r="H297" s="26"/>
    </row>
    <row r="298" spans="1:8" ht="12.75" customHeight="1">
      <c r="A298" s="23">
        <v>42905</v>
      </c>
      <c r="B298" s="23"/>
      <c r="C298" s="28">
        <f>ROUND(10.3662711090826,4)</f>
        <v>10.3663</v>
      </c>
      <c r="D298" s="28">
        <f>F298</f>
        <v>10.6806</v>
      </c>
      <c r="E298" s="28">
        <f>F298</f>
        <v>10.6806</v>
      </c>
      <c r="F298" s="28">
        <f>ROUND(10.6806,4)</f>
        <v>10.6806</v>
      </c>
      <c r="G298" s="25"/>
      <c r="H298" s="26"/>
    </row>
    <row r="299" spans="1:8" ht="12.75" customHeight="1">
      <c r="A299" s="23">
        <v>42996</v>
      </c>
      <c r="B299" s="23"/>
      <c r="C299" s="28">
        <f>ROUND(10.3662711090826,4)</f>
        <v>10.3663</v>
      </c>
      <c r="D299" s="28">
        <f>F299</f>
        <v>10.8712</v>
      </c>
      <c r="E299" s="28">
        <f>F299</f>
        <v>10.8712</v>
      </c>
      <c r="F299" s="28">
        <f>ROUND(10.8712,4)</f>
        <v>10.8712</v>
      </c>
      <c r="G299" s="25"/>
      <c r="H299" s="26"/>
    </row>
    <row r="300" spans="1:8" ht="12.75" customHeight="1">
      <c r="A300" s="23">
        <v>43087</v>
      </c>
      <c r="B300" s="23"/>
      <c r="C300" s="28">
        <f>ROUND(10.3662711090826,4)</f>
        <v>10.3663</v>
      </c>
      <c r="D300" s="28">
        <f>F300</f>
        <v>11.5972</v>
      </c>
      <c r="E300" s="28">
        <f>F300</f>
        <v>11.5972</v>
      </c>
      <c r="F300" s="28">
        <f>ROUND(11.5972,4)</f>
        <v>11.5972</v>
      </c>
      <c r="G300" s="25"/>
      <c r="H300" s="26"/>
    </row>
    <row r="301" spans="1:8" ht="12.75" customHeight="1">
      <c r="A301" s="23" t="s">
        <v>70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42807</v>
      </c>
      <c r="B302" s="23"/>
      <c r="C302" s="28">
        <f>ROUND(2.00704215084491,4)</f>
        <v>2.007</v>
      </c>
      <c r="D302" s="28">
        <f>F302</f>
        <v>1.9875</v>
      </c>
      <c r="E302" s="28">
        <f>F302</f>
        <v>1.9875</v>
      </c>
      <c r="F302" s="28">
        <f>ROUND(1.9875,4)</f>
        <v>1.9875</v>
      </c>
      <c r="G302" s="25"/>
      <c r="H302" s="26"/>
    </row>
    <row r="303" spans="1:8" ht="12.75" customHeight="1">
      <c r="A303" s="23">
        <v>42905</v>
      </c>
      <c r="B303" s="23"/>
      <c r="C303" s="28">
        <f>ROUND(2.00704215084491,4)</f>
        <v>2.007</v>
      </c>
      <c r="D303" s="28">
        <f>F303</f>
        <v>2.0005</v>
      </c>
      <c r="E303" s="28">
        <f>F303</f>
        <v>2.0005</v>
      </c>
      <c r="F303" s="28">
        <f>ROUND(2.0005,4)</f>
        <v>2.0005</v>
      </c>
      <c r="G303" s="25"/>
      <c r="H303" s="26"/>
    </row>
    <row r="304" spans="1:8" ht="12.75" customHeight="1">
      <c r="A304" s="23">
        <v>42996</v>
      </c>
      <c r="B304" s="23"/>
      <c r="C304" s="28">
        <f>ROUND(2.00704215084491,4)</f>
        <v>2.007</v>
      </c>
      <c r="D304" s="28">
        <f>F304</f>
        <v>2.0164</v>
      </c>
      <c r="E304" s="28">
        <f>F304</f>
        <v>2.0164</v>
      </c>
      <c r="F304" s="28">
        <f>ROUND(2.0164,4)</f>
        <v>2.0164</v>
      </c>
      <c r="G304" s="25"/>
      <c r="H304" s="26"/>
    </row>
    <row r="305" spans="1:8" ht="12.75" customHeight="1">
      <c r="A305" s="23">
        <v>43087</v>
      </c>
      <c r="B305" s="23"/>
      <c r="C305" s="28">
        <f>ROUND(2.00704215084491,4)</f>
        <v>2.007</v>
      </c>
      <c r="D305" s="28">
        <f>F305</f>
        <v>2.13</v>
      </c>
      <c r="E305" s="28">
        <f>F305</f>
        <v>2.13</v>
      </c>
      <c r="F305" s="28">
        <f>ROUND(2.13,4)</f>
        <v>2.13</v>
      </c>
      <c r="G305" s="25"/>
      <c r="H305" s="26"/>
    </row>
    <row r="306" spans="1:8" ht="12.75" customHeight="1">
      <c r="A306" s="23" t="s">
        <v>71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42807</v>
      </c>
      <c r="B307" s="23"/>
      <c r="C307" s="28">
        <f>ROUND(1.94353723062881,4)</f>
        <v>1.9435</v>
      </c>
      <c r="D307" s="28">
        <f>F307</f>
        <v>1.9679</v>
      </c>
      <c r="E307" s="28">
        <f>F307</f>
        <v>1.9679</v>
      </c>
      <c r="F307" s="28">
        <f>ROUND(1.9679,4)</f>
        <v>1.9679</v>
      </c>
      <c r="G307" s="25"/>
      <c r="H307" s="26"/>
    </row>
    <row r="308" spans="1:8" ht="12.75" customHeight="1">
      <c r="A308" s="23">
        <v>42905</v>
      </c>
      <c r="B308" s="23"/>
      <c r="C308" s="28">
        <f>ROUND(1.94353723062881,4)</f>
        <v>1.9435</v>
      </c>
      <c r="D308" s="28">
        <f>F308</f>
        <v>2.0147</v>
      </c>
      <c r="E308" s="28">
        <f>F308</f>
        <v>2.0147</v>
      </c>
      <c r="F308" s="28">
        <f>ROUND(2.0147,4)</f>
        <v>2.0147</v>
      </c>
      <c r="G308" s="25"/>
      <c r="H308" s="26"/>
    </row>
    <row r="309" spans="1:8" ht="12.75" customHeight="1">
      <c r="A309" s="23">
        <v>42996</v>
      </c>
      <c r="B309" s="23"/>
      <c r="C309" s="28">
        <f>ROUND(1.94353723062881,4)</f>
        <v>1.9435</v>
      </c>
      <c r="D309" s="28">
        <f>F309</f>
        <v>2.0593</v>
      </c>
      <c r="E309" s="28">
        <f>F309</f>
        <v>2.0593</v>
      </c>
      <c r="F309" s="28">
        <f>ROUND(2.0593,4)</f>
        <v>2.0593</v>
      </c>
      <c r="G309" s="25"/>
      <c r="H309" s="26"/>
    </row>
    <row r="310" spans="1:8" ht="12.75" customHeight="1">
      <c r="A310" s="23">
        <v>43087</v>
      </c>
      <c r="B310" s="23"/>
      <c r="C310" s="28">
        <f>ROUND(1.94353723062881,4)</f>
        <v>1.9435</v>
      </c>
      <c r="D310" s="28">
        <f>F310</f>
        <v>2.2069</v>
      </c>
      <c r="E310" s="28">
        <f>F310</f>
        <v>2.2069</v>
      </c>
      <c r="F310" s="28">
        <f>ROUND(2.2069,4)</f>
        <v>2.2069</v>
      </c>
      <c r="G310" s="25"/>
      <c r="H310" s="26"/>
    </row>
    <row r="311" spans="1:8" ht="12.75" customHeight="1">
      <c r="A311" s="23" t="s">
        <v>72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42807</v>
      </c>
      <c r="B312" s="23"/>
      <c r="C312" s="28">
        <f>ROUND(14.4533265,4)</f>
        <v>14.4533</v>
      </c>
      <c r="D312" s="28">
        <f>F312</f>
        <v>14.6324</v>
      </c>
      <c r="E312" s="28">
        <f>F312</f>
        <v>14.6324</v>
      </c>
      <c r="F312" s="28">
        <f>ROUND(14.6324,4)</f>
        <v>14.6324</v>
      </c>
      <c r="G312" s="25"/>
      <c r="H312" s="26"/>
    </row>
    <row r="313" spans="1:8" ht="12.75" customHeight="1">
      <c r="A313" s="23">
        <v>42905</v>
      </c>
      <c r="B313" s="23"/>
      <c r="C313" s="28">
        <f>ROUND(14.4533265,4)</f>
        <v>14.4533</v>
      </c>
      <c r="D313" s="28">
        <f>F313</f>
        <v>14.9761</v>
      </c>
      <c r="E313" s="28">
        <f>F313</f>
        <v>14.9761</v>
      </c>
      <c r="F313" s="28">
        <f>ROUND(14.9761,4)</f>
        <v>14.9761</v>
      </c>
      <c r="G313" s="25"/>
      <c r="H313" s="26"/>
    </row>
    <row r="314" spans="1:8" ht="12.75" customHeight="1">
      <c r="A314" s="23">
        <v>42996</v>
      </c>
      <c r="B314" s="23"/>
      <c r="C314" s="28">
        <f>ROUND(14.4533265,4)</f>
        <v>14.4533</v>
      </c>
      <c r="D314" s="28">
        <f>F314</f>
        <v>15.3028</v>
      </c>
      <c r="E314" s="28">
        <f>F314</f>
        <v>15.3028</v>
      </c>
      <c r="F314" s="28">
        <f>ROUND(15.3028,4)</f>
        <v>15.3028</v>
      </c>
      <c r="G314" s="25"/>
      <c r="H314" s="26"/>
    </row>
    <row r="315" spans="1:8" ht="12.75" customHeight="1">
      <c r="A315" s="23">
        <v>43087</v>
      </c>
      <c r="B315" s="23"/>
      <c r="C315" s="28">
        <f>ROUND(14.4533265,4)</f>
        <v>14.4533</v>
      </c>
      <c r="D315" s="28">
        <f>F315</f>
        <v>16.3912</v>
      </c>
      <c r="E315" s="28">
        <f>F315</f>
        <v>16.3912</v>
      </c>
      <c r="F315" s="28">
        <f>ROUND(16.3912,4)</f>
        <v>16.3912</v>
      </c>
      <c r="G315" s="25"/>
      <c r="H315" s="26"/>
    </row>
    <row r="316" spans="1:8" ht="12.75" customHeight="1">
      <c r="A316" s="23">
        <v>43178</v>
      </c>
      <c r="B316" s="23"/>
      <c r="C316" s="28">
        <f>ROUND(14.4533265,4)</f>
        <v>14.4533</v>
      </c>
      <c r="D316" s="28">
        <f>F316</f>
        <v>16.9097</v>
      </c>
      <c r="E316" s="28">
        <f>F316</f>
        <v>16.9097</v>
      </c>
      <c r="F316" s="28">
        <f>ROUND(16.9097,4)</f>
        <v>16.9097</v>
      </c>
      <c r="G316" s="25"/>
      <c r="H316" s="26"/>
    </row>
    <row r="317" spans="1:8" ht="12.75" customHeight="1">
      <c r="A317" s="23">
        <v>43269</v>
      </c>
      <c r="B317" s="23"/>
      <c r="C317" s="28">
        <f>ROUND(14.4533265,4)</f>
        <v>14.4533</v>
      </c>
      <c r="D317" s="28">
        <f>F317</f>
        <v>16.9893</v>
      </c>
      <c r="E317" s="28">
        <f>F317</f>
        <v>16.9893</v>
      </c>
      <c r="F317" s="28">
        <f>ROUND(16.9893,4)</f>
        <v>16.9893</v>
      </c>
      <c r="G317" s="25"/>
      <c r="H317" s="26"/>
    </row>
    <row r="318" spans="1:8" ht="12.75" customHeight="1">
      <c r="A318" s="23">
        <v>43360</v>
      </c>
      <c r="B318" s="23"/>
      <c r="C318" s="28">
        <f>ROUND(14.4533265,4)</f>
        <v>14.4533</v>
      </c>
      <c r="D318" s="28">
        <f>F318</f>
        <v>17.1003</v>
      </c>
      <c r="E318" s="28">
        <f>F318</f>
        <v>17.1003</v>
      </c>
      <c r="F318" s="28">
        <f>ROUND(17.1003,4)</f>
        <v>17.1003</v>
      </c>
      <c r="G318" s="25"/>
      <c r="H318" s="26"/>
    </row>
    <row r="319" spans="1:8" ht="12.75" customHeight="1">
      <c r="A319" s="23" t="s">
        <v>73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42807</v>
      </c>
      <c r="B320" s="23"/>
      <c r="C320" s="28">
        <f>ROUND(13.484563625569,4)</f>
        <v>13.4846</v>
      </c>
      <c r="D320" s="28">
        <f>F320</f>
        <v>13.66</v>
      </c>
      <c r="E320" s="28">
        <f>F320</f>
        <v>13.66</v>
      </c>
      <c r="F320" s="28">
        <f>ROUND(13.66,4)</f>
        <v>13.66</v>
      </c>
      <c r="G320" s="25"/>
      <c r="H320" s="26"/>
    </row>
    <row r="321" spans="1:8" ht="12.75" customHeight="1">
      <c r="A321" s="23">
        <v>42905</v>
      </c>
      <c r="B321" s="23"/>
      <c r="C321" s="28">
        <f>ROUND(13.484563625569,4)</f>
        <v>13.4846</v>
      </c>
      <c r="D321" s="28">
        <f>F321</f>
        <v>13.9978</v>
      </c>
      <c r="E321" s="28">
        <f>F321</f>
        <v>13.9978</v>
      </c>
      <c r="F321" s="28">
        <f>ROUND(13.9978,4)</f>
        <v>13.9978</v>
      </c>
      <c r="G321" s="25"/>
      <c r="H321" s="26"/>
    </row>
    <row r="322" spans="1:8" ht="12.75" customHeight="1">
      <c r="A322" s="23">
        <v>42996</v>
      </c>
      <c r="B322" s="23"/>
      <c r="C322" s="28">
        <f>ROUND(13.484563625569,4)</f>
        <v>13.4846</v>
      </c>
      <c r="D322" s="28">
        <f>F322</f>
        <v>14.3202</v>
      </c>
      <c r="E322" s="28">
        <f>F322</f>
        <v>14.3202</v>
      </c>
      <c r="F322" s="28">
        <f>ROUND(14.3202,4)</f>
        <v>14.3202</v>
      </c>
      <c r="G322" s="25"/>
      <c r="H322" s="26"/>
    </row>
    <row r="323" spans="1:8" ht="12.75" customHeight="1">
      <c r="A323" s="23">
        <v>43087</v>
      </c>
      <c r="B323" s="23"/>
      <c r="C323" s="28">
        <f>ROUND(13.484563625569,4)</f>
        <v>13.4846</v>
      </c>
      <c r="D323" s="28">
        <f>F323</f>
        <v>15.3568</v>
      </c>
      <c r="E323" s="28">
        <f>F323</f>
        <v>15.3568</v>
      </c>
      <c r="F323" s="28">
        <f>ROUND(15.3568,4)</f>
        <v>15.3568</v>
      </c>
      <c r="G323" s="25"/>
      <c r="H323" s="26"/>
    </row>
    <row r="324" spans="1:8" ht="12.75" customHeight="1">
      <c r="A324" s="23">
        <v>43178</v>
      </c>
      <c r="B324" s="23"/>
      <c r="C324" s="28">
        <f>ROUND(13.484563625569,4)</f>
        <v>13.4846</v>
      </c>
      <c r="D324" s="28">
        <f>F324</f>
        <v>15.8554</v>
      </c>
      <c r="E324" s="28">
        <f>F324</f>
        <v>15.8554</v>
      </c>
      <c r="F324" s="28">
        <f>ROUND(15.8554,4)</f>
        <v>15.8554</v>
      </c>
      <c r="G324" s="25"/>
      <c r="H324" s="26"/>
    </row>
    <row r="325" spans="1:8" ht="12.75" customHeight="1">
      <c r="A325" s="23" t="s">
        <v>74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42807</v>
      </c>
      <c r="B326" s="23"/>
      <c r="C326" s="28">
        <f>ROUND(16.4538435,4)</f>
        <v>16.4538</v>
      </c>
      <c r="D326" s="28">
        <f>F326</f>
        <v>16.6387</v>
      </c>
      <c r="E326" s="28">
        <f>F326</f>
        <v>16.6387</v>
      </c>
      <c r="F326" s="28">
        <f>ROUND(16.6387,4)</f>
        <v>16.6387</v>
      </c>
      <c r="G326" s="25"/>
      <c r="H326" s="26"/>
    </row>
    <row r="327" spans="1:8" ht="12.75" customHeight="1">
      <c r="A327" s="23">
        <v>42905</v>
      </c>
      <c r="B327" s="23"/>
      <c r="C327" s="28">
        <f>ROUND(16.4538435,4)</f>
        <v>16.4538</v>
      </c>
      <c r="D327" s="28">
        <f>F327</f>
        <v>16.9867</v>
      </c>
      <c r="E327" s="28">
        <f>F327</f>
        <v>16.9867</v>
      </c>
      <c r="F327" s="28">
        <f>ROUND(16.9867,4)</f>
        <v>16.9867</v>
      </c>
      <c r="G327" s="25"/>
      <c r="H327" s="26"/>
    </row>
    <row r="328" spans="1:8" ht="12.75" customHeight="1">
      <c r="A328" s="23">
        <v>42996</v>
      </c>
      <c r="B328" s="23"/>
      <c r="C328" s="28">
        <f>ROUND(16.4538435,4)</f>
        <v>16.4538</v>
      </c>
      <c r="D328" s="28">
        <f>F328</f>
        <v>17.3149</v>
      </c>
      <c r="E328" s="28">
        <f>F328</f>
        <v>17.3149</v>
      </c>
      <c r="F328" s="28">
        <f>ROUND(17.3149,4)</f>
        <v>17.3149</v>
      </c>
      <c r="G328" s="25"/>
      <c r="H328" s="26"/>
    </row>
    <row r="329" spans="1:8" ht="12.75" customHeight="1">
      <c r="A329" s="23">
        <v>43087</v>
      </c>
      <c r="B329" s="23"/>
      <c r="C329" s="28">
        <f>ROUND(16.4538435,4)</f>
        <v>16.4538</v>
      </c>
      <c r="D329" s="28">
        <f>F329</f>
        <v>18.4978</v>
      </c>
      <c r="E329" s="28">
        <f>F329</f>
        <v>18.4978</v>
      </c>
      <c r="F329" s="28">
        <f>ROUND(18.4978,4)</f>
        <v>18.4978</v>
      </c>
      <c r="G329" s="25"/>
      <c r="H329" s="26"/>
    </row>
    <row r="330" spans="1:8" ht="12.75" customHeight="1">
      <c r="A330" s="23">
        <v>43178</v>
      </c>
      <c r="B330" s="23"/>
      <c r="C330" s="28">
        <f>ROUND(16.4538435,4)</f>
        <v>16.4538</v>
      </c>
      <c r="D330" s="28">
        <f>F330</f>
        <v>19.0702</v>
      </c>
      <c r="E330" s="28">
        <f>F330</f>
        <v>19.0702</v>
      </c>
      <c r="F330" s="28">
        <f>ROUND(19.0702,4)</f>
        <v>19.0702</v>
      </c>
      <c r="G330" s="25"/>
      <c r="H330" s="26"/>
    </row>
    <row r="331" spans="1:8" ht="12.75" customHeight="1">
      <c r="A331" s="23">
        <v>43269</v>
      </c>
      <c r="B331" s="23"/>
      <c r="C331" s="28">
        <f>ROUND(16.4538435,4)</f>
        <v>16.4538</v>
      </c>
      <c r="D331" s="28">
        <f>F331</f>
        <v>19.0914</v>
      </c>
      <c r="E331" s="28">
        <f>F331</f>
        <v>19.0914</v>
      </c>
      <c r="F331" s="28">
        <f>ROUND(19.0914,4)</f>
        <v>19.0914</v>
      </c>
      <c r="G331" s="25"/>
      <c r="H331" s="26"/>
    </row>
    <row r="332" spans="1:8" ht="12.75" customHeight="1">
      <c r="A332" s="23">
        <v>43360</v>
      </c>
      <c r="B332" s="23"/>
      <c r="C332" s="28">
        <f>ROUND(16.4538435,4)</f>
        <v>16.4538</v>
      </c>
      <c r="D332" s="28">
        <f>F332</f>
        <v>19.1576</v>
      </c>
      <c r="E332" s="28">
        <f>F332</f>
        <v>19.1576</v>
      </c>
      <c r="F332" s="28">
        <f>ROUND(19.1576,4)</f>
        <v>19.1576</v>
      </c>
      <c r="G332" s="25"/>
      <c r="H332" s="26"/>
    </row>
    <row r="333" spans="1:8" ht="12.75" customHeight="1">
      <c r="A333" s="23" t="s">
        <v>75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42807</v>
      </c>
      <c r="B334" s="23"/>
      <c r="C334" s="28">
        <f>ROUND(1.75718540868825,4)</f>
        <v>1.7572</v>
      </c>
      <c r="D334" s="28">
        <f>F334</f>
        <v>1.776</v>
      </c>
      <c r="E334" s="28">
        <f>F334</f>
        <v>1.776</v>
      </c>
      <c r="F334" s="28">
        <f>ROUND(1.776,4)</f>
        <v>1.776</v>
      </c>
      <c r="G334" s="25"/>
      <c r="H334" s="26"/>
    </row>
    <row r="335" spans="1:8" ht="12.75" customHeight="1">
      <c r="A335" s="23">
        <v>42905</v>
      </c>
      <c r="B335" s="23"/>
      <c r="C335" s="28">
        <f>ROUND(1.75718540868825,4)</f>
        <v>1.7572</v>
      </c>
      <c r="D335" s="28">
        <f>F335</f>
        <v>1.809</v>
      </c>
      <c r="E335" s="28">
        <f>F335</f>
        <v>1.809</v>
      </c>
      <c r="F335" s="28">
        <f>ROUND(1.809,4)</f>
        <v>1.809</v>
      </c>
      <c r="G335" s="25"/>
      <c r="H335" s="26"/>
    </row>
    <row r="336" spans="1:8" ht="12.75" customHeight="1">
      <c r="A336" s="23">
        <v>42996</v>
      </c>
      <c r="B336" s="23"/>
      <c r="C336" s="28">
        <f>ROUND(1.75718540868825,4)</f>
        <v>1.7572</v>
      </c>
      <c r="D336" s="28">
        <f>F336</f>
        <v>1.8388</v>
      </c>
      <c r="E336" s="28">
        <f>F336</f>
        <v>1.8388</v>
      </c>
      <c r="F336" s="28">
        <f>ROUND(1.8388,4)</f>
        <v>1.8388</v>
      </c>
      <c r="G336" s="25"/>
      <c r="H336" s="26"/>
    </row>
    <row r="337" spans="1:8" ht="12.75" customHeight="1">
      <c r="A337" s="23">
        <v>43087</v>
      </c>
      <c r="B337" s="23"/>
      <c r="C337" s="28">
        <f>ROUND(1.75718540868825,4)</f>
        <v>1.7572</v>
      </c>
      <c r="D337" s="28">
        <f>F337</f>
        <v>1.9589</v>
      </c>
      <c r="E337" s="28">
        <f>F337</f>
        <v>1.9589</v>
      </c>
      <c r="F337" s="28">
        <f>ROUND(1.9589,4)</f>
        <v>1.9589</v>
      </c>
      <c r="G337" s="25"/>
      <c r="H337" s="26"/>
    </row>
    <row r="338" spans="1:8" ht="12.75" customHeight="1">
      <c r="A338" s="23" t="s">
        <v>76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42807</v>
      </c>
      <c r="B339" s="23"/>
      <c r="C339" s="30">
        <f>ROUND(0.119538949390573,6)</f>
        <v>0.119539</v>
      </c>
      <c r="D339" s="30">
        <f>F339</f>
        <v>0.120966</v>
      </c>
      <c r="E339" s="30">
        <f>F339</f>
        <v>0.120966</v>
      </c>
      <c r="F339" s="30">
        <f>ROUND(0.120966,6)</f>
        <v>0.120966</v>
      </c>
      <c r="G339" s="25"/>
      <c r="H339" s="26"/>
    </row>
    <row r="340" spans="1:8" ht="12.75" customHeight="1">
      <c r="A340" s="23">
        <v>42905</v>
      </c>
      <c r="B340" s="23"/>
      <c r="C340" s="30">
        <f>ROUND(0.119538949390573,6)</f>
        <v>0.119539</v>
      </c>
      <c r="D340" s="30">
        <f>F340</f>
        <v>0.12381</v>
      </c>
      <c r="E340" s="30">
        <f>F340</f>
        <v>0.12381</v>
      </c>
      <c r="F340" s="30">
        <f>ROUND(0.12381,6)</f>
        <v>0.12381</v>
      </c>
      <c r="G340" s="25"/>
      <c r="H340" s="26"/>
    </row>
    <row r="341" spans="1:8" ht="12.75" customHeight="1">
      <c r="A341" s="23">
        <v>42996</v>
      </c>
      <c r="B341" s="23"/>
      <c r="C341" s="30">
        <f>ROUND(0.119538949390573,6)</f>
        <v>0.119539</v>
      </c>
      <c r="D341" s="30">
        <f>F341</f>
        <v>0.126501</v>
      </c>
      <c r="E341" s="30">
        <f>F341</f>
        <v>0.126501</v>
      </c>
      <c r="F341" s="30">
        <f>ROUND(0.126501,6)</f>
        <v>0.126501</v>
      </c>
      <c r="G341" s="25"/>
      <c r="H341" s="26"/>
    </row>
    <row r="342" spans="1:8" ht="12.75" customHeight="1">
      <c r="A342" s="23">
        <v>43087</v>
      </c>
      <c r="B342" s="23"/>
      <c r="C342" s="30">
        <f>ROUND(0.119538949390573,6)</f>
        <v>0.119539</v>
      </c>
      <c r="D342" s="30">
        <f>F342</f>
        <v>0.135489</v>
      </c>
      <c r="E342" s="30">
        <f>F342</f>
        <v>0.135489</v>
      </c>
      <c r="F342" s="30">
        <f>ROUND(0.135489,6)</f>
        <v>0.135489</v>
      </c>
      <c r="G342" s="25"/>
      <c r="H342" s="26"/>
    </row>
    <row r="343" spans="1:8" ht="12.75" customHeight="1">
      <c r="A343" s="23">
        <v>43178</v>
      </c>
      <c r="B343" s="23"/>
      <c r="C343" s="30">
        <f>ROUND(0.119538949390573,6)</f>
        <v>0.119539</v>
      </c>
      <c r="D343" s="30">
        <f>F343</f>
        <v>0.140108</v>
      </c>
      <c r="E343" s="30">
        <f>F343</f>
        <v>0.140108</v>
      </c>
      <c r="F343" s="30">
        <f>ROUND(0.140108,6)</f>
        <v>0.140108</v>
      </c>
      <c r="G343" s="25"/>
      <c r="H343" s="26"/>
    </row>
    <row r="344" spans="1:8" ht="12.75" customHeight="1">
      <c r="A344" s="23" t="s">
        <v>77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42807</v>
      </c>
      <c r="B345" s="23"/>
      <c r="C345" s="28">
        <f>ROUND(0.131080918600457,4)</f>
        <v>0.1311</v>
      </c>
      <c r="D345" s="28">
        <f>F345</f>
        <v>0.1312</v>
      </c>
      <c r="E345" s="28">
        <f>F345</f>
        <v>0.1312</v>
      </c>
      <c r="F345" s="28">
        <f>ROUND(0.1312,4)</f>
        <v>0.1312</v>
      </c>
      <c r="G345" s="25"/>
      <c r="H345" s="26"/>
    </row>
    <row r="346" spans="1:8" ht="12.75" customHeight="1">
      <c r="A346" s="23">
        <v>42905</v>
      </c>
      <c r="B346" s="23"/>
      <c r="C346" s="28">
        <f>ROUND(0.131080918600457,4)</f>
        <v>0.1311</v>
      </c>
      <c r="D346" s="28">
        <f>F346</f>
        <v>0.1295</v>
      </c>
      <c r="E346" s="28">
        <f>F346</f>
        <v>0.1295</v>
      </c>
      <c r="F346" s="28">
        <f>ROUND(0.1295,4)</f>
        <v>0.1295</v>
      </c>
      <c r="G346" s="25"/>
      <c r="H346" s="26"/>
    </row>
    <row r="347" spans="1:8" ht="12.75" customHeight="1">
      <c r="A347" s="23">
        <v>42996</v>
      </c>
      <c r="B347" s="23"/>
      <c r="C347" s="28">
        <f>ROUND(0.131080918600457,4)</f>
        <v>0.1311</v>
      </c>
      <c r="D347" s="28">
        <f>F347</f>
        <v>0.1297</v>
      </c>
      <c r="E347" s="28">
        <f>F347</f>
        <v>0.1297</v>
      </c>
      <c r="F347" s="28">
        <f>ROUND(0.1297,4)</f>
        <v>0.1297</v>
      </c>
      <c r="G347" s="25"/>
      <c r="H347" s="26"/>
    </row>
    <row r="348" spans="1:8" ht="12.75" customHeight="1">
      <c r="A348" s="23">
        <v>43087</v>
      </c>
      <c r="B348" s="23"/>
      <c r="C348" s="28">
        <f>ROUND(0.131080918600457,4)</f>
        <v>0.1311</v>
      </c>
      <c r="D348" s="28">
        <f>F348</f>
        <v>0.137</v>
      </c>
      <c r="E348" s="28">
        <f>F348</f>
        <v>0.137</v>
      </c>
      <c r="F348" s="28">
        <f>ROUND(0.137,4)</f>
        <v>0.137</v>
      </c>
      <c r="G348" s="25"/>
      <c r="H348" s="26"/>
    </row>
    <row r="349" spans="1:8" ht="12.75" customHeight="1">
      <c r="A349" s="23" t="s">
        <v>78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42807</v>
      </c>
      <c r="B350" s="23"/>
      <c r="C350" s="28">
        <f>ROUND(0.0892261001517451,4)</f>
        <v>0.0892</v>
      </c>
      <c r="D350" s="28">
        <f>F350</f>
        <v>0.0404</v>
      </c>
      <c r="E350" s="28">
        <f>F350</f>
        <v>0.0404</v>
      </c>
      <c r="F350" s="28">
        <f>ROUND(0.0404,4)</f>
        <v>0.0404</v>
      </c>
      <c r="G350" s="25"/>
      <c r="H350" s="26"/>
    </row>
    <row r="351" spans="1:8" ht="12.75" customHeight="1">
      <c r="A351" s="23">
        <v>42905</v>
      </c>
      <c r="B351" s="23"/>
      <c r="C351" s="28">
        <f>ROUND(0.0892261001517451,4)</f>
        <v>0.0892</v>
      </c>
      <c r="D351" s="28">
        <f>F351</f>
        <v>0.0391</v>
      </c>
      <c r="E351" s="28">
        <f>F351</f>
        <v>0.0391</v>
      </c>
      <c r="F351" s="28">
        <f>ROUND(0.0391,4)</f>
        <v>0.0391</v>
      </c>
      <c r="G351" s="25"/>
      <c r="H351" s="26"/>
    </row>
    <row r="352" spans="1:8" ht="12.75" customHeight="1">
      <c r="A352" s="23">
        <v>42996</v>
      </c>
      <c r="B352" s="23"/>
      <c r="C352" s="28">
        <f>ROUND(0.0892261001517451,4)</f>
        <v>0.0892</v>
      </c>
      <c r="D352" s="28">
        <f>F352</f>
        <v>0.0383</v>
      </c>
      <c r="E352" s="28">
        <f>F352</f>
        <v>0.0383</v>
      </c>
      <c r="F352" s="28">
        <f>ROUND(0.0383,4)</f>
        <v>0.0383</v>
      </c>
      <c r="G352" s="25"/>
      <c r="H352" s="26"/>
    </row>
    <row r="353" spans="1:8" ht="12.75" customHeight="1">
      <c r="A353" s="23" t="s">
        <v>79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42807</v>
      </c>
      <c r="B354" s="23"/>
      <c r="C354" s="28">
        <f>ROUND(9.68233875,4)</f>
        <v>9.6823</v>
      </c>
      <c r="D354" s="28">
        <f>F354</f>
        <v>9.7638</v>
      </c>
      <c r="E354" s="28">
        <f>F354</f>
        <v>9.7638</v>
      </c>
      <c r="F354" s="28">
        <f>ROUND(9.7638,4)</f>
        <v>9.7638</v>
      </c>
      <c r="G354" s="25"/>
      <c r="H354" s="26"/>
    </row>
    <row r="355" spans="1:8" ht="12.75" customHeight="1">
      <c r="A355" s="23">
        <v>42905</v>
      </c>
      <c r="B355" s="23"/>
      <c r="C355" s="28">
        <f>ROUND(9.68233875,4)</f>
        <v>9.6823</v>
      </c>
      <c r="D355" s="28">
        <f>F355</f>
        <v>9.9137</v>
      </c>
      <c r="E355" s="28">
        <f>F355</f>
        <v>9.9137</v>
      </c>
      <c r="F355" s="28">
        <f>ROUND(9.9137,4)</f>
        <v>9.9137</v>
      </c>
      <c r="G355" s="25"/>
      <c r="H355" s="26"/>
    </row>
    <row r="356" spans="1:8" ht="12.75" customHeight="1">
      <c r="A356" s="23">
        <v>42996</v>
      </c>
      <c r="B356" s="23"/>
      <c r="C356" s="28">
        <f>ROUND(9.68233875,4)</f>
        <v>9.6823</v>
      </c>
      <c r="D356" s="28">
        <f>F356</f>
        <v>10.0536</v>
      </c>
      <c r="E356" s="28">
        <f>F356</f>
        <v>10.0536</v>
      </c>
      <c r="F356" s="28">
        <f>ROUND(10.0536,4)</f>
        <v>10.0536</v>
      </c>
      <c r="G356" s="25"/>
      <c r="H356" s="26"/>
    </row>
    <row r="357" spans="1:8" ht="12.75" customHeight="1">
      <c r="A357" s="23">
        <v>43087</v>
      </c>
      <c r="B357" s="23"/>
      <c r="C357" s="28">
        <f>ROUND(9.68233875,4)</f>
        <v>9.6823</v>
      </c>
      <c r="D357" s="28">
        <f>F357</f>
        <v>10.6832</v>
      </c>
      <c r="E357" s="28">
        <f>F357</f>
        <v>10.6832</v>
      </c>
      <c r="F357" s="28">
        <f>ROUND(10.6832,4)</f>
        <v>10.6832</v>
      </c>
      <c r="G357" s="25"/>
      <c r="H357" s="26"/>
    </row>
    <row r="358" spans="1:8" ht="12.75" customHeight="1">
      <c r="A358" s="23" t="s">
        <v>80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42807</v>
      </c>
      <c r="B359" s="23"/>
      <c r="C359" s="28">
        <f>ROUND(9.53438746239418,4)</f>
        <v>9.5344</v>
      </c>
      <c r="D359" s="28">
        <f>F359</f>
        <v>9.633</v>
      </c>
      <c r="E359" s="28">
        <f>F359</f>
        <v>9.633</v>
      </c>
      <c r="F359" s="28">
        <f>ROUND(9.633,4)</f>
        <v>9.633</v>
      </c>
      <c r="G359" s="25"/>
      <c r="H359" s="26"/>
    </row>
    <row r="360" spans="1:8" ht="12.75" customHeight="1">
      <c r="A360" s="23">
        <v>42905</v>
      </c>
      <c r="B360" s="23"/>
      <c r="C360" s="28">
        <f>ROUND(9.53438746239418,4)</f>
        <v>9.5344</v>
      </c>
      <c r="D360" s="28">
        <f>F360</f>
        <v>9.8109</v>
      </c>
      <c r="E360" s="28">
        <f>F360</f>
        <v>9.8109</v>
      </c>
      <c r="F360" s="28">
        <f>ROUND(9.8109,4)</f>
        <v>9.8109</v>
      </c>
      <c r="G360" s="25"/>
      <c r="H360" s="26"/>
    </row>
    <row r="361" spans="1:8" ht="12.75" customHeight="1">
      <c r="A361" s="23">
        <v>42996</v>
      </c>
      <c r="B361" s="23"/>
      <c r="C361" s="28">
        <f>ROUND(9.53438746239418,4)</f>
        <v>9.5344</v>
      </c>
      <c r="D361" s="28">
        <f>F361</f>
        <v>9.9754</v>
      </c>
      <c r="E361" s="28">
        <f>F361</f>
        <v>9.9754</v>
      </c>
      <c r="F361" s="28">
        <f>ROUND(9.9754,4)</f>
        <v>9.9754</v>
      </c>
      <c r="G361" s="25"/>
      <c r="H361" s="26"/>
    </row>
    <row r="362" spans="1:8" ht="12.75" customHeight="1">
      <c r="A362" s="23">
        <v>43087</v>
      </c>
      <c r="B362" s="23"/>
      <c r="C362" s="28">
        <f>ROUND(9.53438746239418,4)</f>
        <v>9.5344</v>
      </c>
      <c r="D362" s="28">
        <f>F362</f>
        <v>10.6288</v>
      </c>
      <c r="E362" s="28">
        <f>F362</f>
        <v>10.6288</v>
      </c>
      <c r="F362" s="28">
        <f>ROUND(10.6288,4)</f>
        <v>10.6288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42807</v>
      </c>
      <c r="B364" s="23"/>
      <c r="C364" s="28">
        <f>ROUND(3.60134778012685,4)</f>
        <v>3.6013</v>
      </c>
      <c r="D364" s="28">
        <f>F364</f>
        <v>3.5911</v>
      </c>
      <c r="E364" s="28">
        <f>F364</f>
        <v>3.5911</v>
      </c>
      <c r="F364" s="28">
        <f>ROUND(3.5911,4)</f>
        <v>3.5911</v>
      </c>
      <c r="G364" s="25"/>
      <c r="H364" s="26"/>
    </row>
    <row r="365" spans="1:8" ht="12.75" customHeight="1">
      <c r="A365" s="23">
        <v>42905</v>
      </c>
      <c r="B365" s="23"/>
      <c r="C365" s="28">
        <f>ROUND(3.60134778012685,4)</f>
        <v>3.6013</v>
      </c>
      <c r="D365" s="28">
        <f>F365</f>
        <v>3.5607</v>
      </c>
      <c r="E365" s="28">
        <f>F365</f>
        <v>3.5607</v>
      </c>
      <c r="F365" s="28">
        <f>ROUND(3.5607,4)</f>
        <v>3.5607</v>
      </c>
      <c r="G365" s="25"/>
      <c r="H365" s="26"/>
    </row>
    <row r="366" spans="1:8" ht="12.75" customHeight="1">
      <c r="A366" s="23">
        <v>42996</v>
      </c>
      <c r="B366" s="23"/>
      <c r="C366" s="28">
        <f>ROUND(3.60134778012685,4)</f>
        <v>3.6013</v>
      </c>
      <c r="D366" s="28">
        <f>F366</f>
        <v>3.5337</v>
      </c>
      <c r="E366" s="28">
        <f>F366</f>
        <v>3.5337</v>
      </c>
      <c r="F366" s="28">
        <f>ROUND(3.5337,4)</f>
        <v>3.5337</v>
      </c>
      <c r="G366" s="25"/>
      <c r="H366" s="26"/>
    </row>
    <row r="367" spans="1:8" ht="12.75" customHeight="1">
      <c r="A367" s="23" t="s">
        <v>82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42807</v>
      </c>
      <c r="B368" s="23"/>
      <c r="C368" s="28">
        <f>ROUND(13.6275,4)</f>
        <v>13.6275</v>
      </c>
      <c r="D368" s="28">
        <f>F368</f>
        <v>13.7657</v>
      </c>
      <c r="E368" s="28">
        <f>F368</f>
        <v>13.7657</v>
      </c>
      <c r="F368" s="28">
        <f>ROUND(13.7657,4)</f>
        <v>13.7657</v>
      </c>
      <c r="G368" s="25"/>
      <c r="H368" s="26"/>
    </row>
    <row r="369" spans="1:8" ht="12.75" customHeight="1">
      <c r="A369" s="23">
        <v>42905</v>
      </c>
      <c r="B369" s="23"/>
      <c r="C369" s="28">
        <f>ROUND(13.6275,4)</f>
        <v>13.6275</v>
      </c>
      <c r="D369" s="28">
        <f>F369</f>
        <v>14.0169</v>
      </c>
      <c r="E369" s="28">
        <f>F369</f>
        <v>14.0169</v>
      </c>
      <c r="F369" s="28">
        <f>ROUND(14.0169,4)</f>
        <v>14.0169</v>
      </c>
      <c r="G369" s="25"/>
      <c r="H369" s="26"/>
    </row>
    <row r="370" spans="1:8" ht="12.75" customHeight="1">
      <c r="A370" s="23">
        <v>42996</v>
      </c>
      <c r="B370" s="23"/>
      <c r="C370" s="28">
        <f>ROUND(13.6275,4)</f>
        <v>13.6275</v>
      </c>
      <c r="D370" s="28">
        <f>F370</f>
        <v>14.2495</v>
      </c>
      <c r="E370" s="28">
        <f>F370</f>
        <v>14.2495</v>
      </c>
      <c r="F370" s="28">
        <f>ROUND(14.2495,4)</f>
        <v>14.2495</v>
      </c>
      <c r="G370" s="25"/>
      <c r="H370" s="26"/>
    </row>
    <row r="371" spans="1:8" ht="12.75" customHeight="1">
      <c r="A371" s="23">
        <v>43087</v>
      </c>
      <c r="B371" s="23"/>
      <c r="C371" s="28">
        <f>ROUND(13.6275,4)</f>
        <v>13.6275</v>
      </c>
      <c r="D371" s="28">
        <f>F371</f>
        <v>15.1804</v>
      </c>
      <c r="E371" s="28">
        <f>F371</f>
        <v>15.1804</v>
      </c>
      <c r="F371" s="28">
        <f>ROUND(15.1804,4)</f>
        <v>15.1804</v>
      </c>
      <c r="G371" s="25"/>
      <c r="H371" s="26"/>
    </row>
    <row r="372" spans="1:8" ht="12.75" customHeight="1">
      <c r="A372" s="23">
        <v>43178</v>
      </c>
      <c r="B372" s="23"/>
      <c r="C372" s="28">
        <f>ROUND(13.6275,4)</f>
        <v>13.6275</v>
      </c>
      <c r="D372" s="28">
        <f>F372</f>
        <v>15.5927</v>
      </c>
      <c r="E372" s="28">
        <f>F372</f>
        <v>15.5927</v>
      </c>
      <c r="F372" s="28">
        <f>ROUND(15.5927,4)</f>
        <v>15.5927</v>
      </c>
      <c r="G372" s="25"/>
      <c r="H372" s="26"/>
    </row>
    <row r="373" spans="1:8" ht="12.75" customHeight="1">
      <c r="A373" s="23" t="s">
        <v>83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42807</v>
      </c>
      <c r="B374" s="23"/>
      <c r="C374" s="28">
        <f>ROUND(13.6275,4)</f>
        <v>13.6275</v>
      </c>
      <c r="D374" s="28">
        <f>F374</f>
        <v>13.7657</v>
      </c>
      <c r="E374" s="28">
        <f>F374</f>
        <v>13.7657</v>
      </c>
      <c r="F374" s="28">
        <f>ROUND(13.7657,4)</f>
        <v>13.7657</v>
      </c>
      <c r="G374" s="25"/>
      <c r="H374" s="26"/>
    </row>
    <row r="375" spans="1:8" ht="12.75" customHeight="1">
      <c r="A375" s="23">
        <v>42905</v>
      </c>
      <c r="B375" s="23"/>
      <c r="C375" s="28">
        <f>ROUND(13.6275,4)</f>
        <v>13.6275</v>
      </c>
      <c r="D375" s="28">
        <f>F375</f>
        <v>14.0169</v>
      </c>
      <c r="E375" s="28">
        <f>F375</f>
        <v>14.0169</v>
      </c>
      <c r="F375" s="28">
        <f>ROUND(14.0169,4)</f>
        <v>14.0169</v>
      </c>
      <c r="G375" s="25"/>
      <c r="H375" s="26"/>
    </row>
    <row r="376" spans="1:8" ht="12.75" customHeight="1">
      <c r="A376" s="23">
        <v>42996</v>
      </c>
      <c r="B376" s="23"/>
      <c r="C376" s="28">
        <f>ROUND(13.6275,4)</f>
        <v>13.6275</v>
      </c>
      <c r="D376" s="28">
        <f>F376</f>
        <v>14.2495</v>
      </c>
      <c r="E376" s="28">
        <f>F376</f>
        <v>14.2495</v>
      </c>
      <c r="F376" s="28">
        <f>ROUND(14.2495,4)</f>
        <v>14.2495</v>
      </c>
      <c r="G376" s="25"/>
      <c r="H376" s="26"/>
    </row>
    <row r="377" spans="1:8" ht="12.75" customHeight="1">
      <c r="A377" s="23">
        <v>43087</v>
      </c>
      <c r="B377" s="23"/>
      <c r="C377" s="28">
        <f>ROUND(13.6275,4)</f>
        <v>13.6275</v>
      </c>
      <c r="D377" s="28">
        <f>F377</f>
        <v>15.1804</v>
      </c>
      <c r="E377" s="28">
        <f>F377</f>
        <v>15.1804</v>
      </c>
      <c r="F377" s="28">
        <f>ROUND(15.1804,4)</f>
        <v>15.1804</v>
      </c>
      <c r="G377" s="25"/>
      <c r="H377" s="26"/>
    </row>
    <row r="378" spans="1:8" ht="12.75" customHeight="1">
      <c r="A378" s="23">
        <v>43175</v>
      </c>
      <c r="B378" s="23"/>
      <c r="C378" s="28">
        <f>ROUND(13.6275,4)</f>
        <v>13.6275</v>
      </c>
      <c r="D378" s="28">
        <f>F378</f>
        <v>17.5004</v>
      </c>
      <c r="E378" s="28">
        <f>F378</f>
        <v>17.5004</v>
      </c>
      <c r="F378" s="28">
        <f>ROUND(17.5004,4)</f>
        <v>17.5004</v>
      </c>
      <c r="G378" s="25"/>
      <c r="H378" s="26"/>
    </row>
    <row r="379" spans="1:8" ht="12.75" customHeight="1">
      <c r="A379" s="23">
        <v>43178</v>
      </c>
      <c r="B379" s="23"/>
      <c r="C379" s="28">
        <f>ROUND(13.6275,4)</f>
        <v>13.6275</v>
      </c>
      <c r="D379" s="28">
        <f>F379</f>
        <v>15.5927</v>
      </c>
      <c r="E379" s="28">
        <f>F379</f>
        <v>15.5927</v>
      </c>
      <c r="F379" s="28">
        <f>ROUND(15.5927,4)</f>
        <v>15.5927</v>
      </c>
      <c r="G379" s="25"/>
      <c r="H379" s="26"/>
    </row>
    <row r="380" spans="1:8" ht="12.75" customHeight="1">
      <c r="A380" s="23">
        <v>43269</v>
      </c>
      <c r="B380" s="23"/>
      <c r="C380" s="28">
        <f>ROUND(13.6275,4)</f>
        <v>13.6275</v>
      </c>
      <c r="D380" s="28">
        <f>F380</f>
        <v>15.5595</v>
      </c>
      <c r="E380" s="28">
        <f>F380</f>
        <v>15.5595</v>
      </c>
      <c r="F380" s="28">
        <f>ROUND(15.5595,4)</f>
        <v>15.5595</v>
      </c>
      <c r="G380" s="25"/>
      <c r="H380" s="26"/>
    </row>
    <row r="381" spans="1:8" ht="12.75" customHeight="1">
      <c r="A381" s="23">
        <v>43360</v>
      </c>
      <c r="B381" s="23"/>
      <c r="C381" s="28">
        <f>ROUND(13.6275,4)</f>
        <v>13.6275</v>
      </c>
      <c r="D381" s="28">
        <f>F381</f>
        <v>15.5263</v>
      </c>
      <c r="E381" s="28">
        <f>F381</f>
        <v>15.5263</v>
      </c>
      <c r="F381" s="28">
        <f>ROUND(15.5263,4)</f>
        <v>15.5263</v>
      </c>
      <c r="G381" s="25"/>
      <c r="H381" s="26"/>
    </row>
    <row r="382" spans="1:8" ht="12.75" customHeight="1">
      <c r="A382" s="23">
        <v>43448</v>
      </c>
      <c r="B382" s="23"/>
      <c r="C382" s="28">
        <f>ROUND(13.6275,4)</f>
        <v>13.6275</v>
      </c>
      <c r="D382" s="28">
        <f>F382</f>
        <v>15.4943</v>
      </c>
      <c r="E382" s="28">
        <f>F382</f>
        <v>15.4943</v>
      </c>
      <c r="F382" s="28">
        <f>ROUND(15.4943,4)</f>
        <v>15.4943</v>
      </c>
      <c r="G382" s="25"/>
      <c r="H382" s="26"/>
    </row>
    <row r="383" spans="1:8" ht="12.75" customHeight="1">
      <c r="A383" s="23">
        <v>43542</v>
      </c>
      <c r="B383" s="23"/>
      <c r="C383" s="28">
        <f>ROUND(13.6275,4)</f>
        <v>13.6275</v>
      </c>
      <c r="D383" s="28">
        <f>F383</f>
        <v>15.7131</v>
      </c>
      <c r="E383" s="28">
        <f>F383</f>
        <v>15.7131</v>
      </c>
      <c r="F383" s="28">
        <f>ROUND(15.7131,4)</f>
        <v>15.7131</v>
      </c>
      <c r="G383" s="25"/>
      <c r="H383" s="26"/>
    </row>
    <row r="384" spans="1:8" ht="12.75" customHeight="1">
      <c r="A384" s="23">
        <v>43630</v>
      </c>
      <c r="B384" s="23"/>
      <c r="C384" s="28">
        <f>ROUND(13.6275,4)</f>
        <v>13.6275</v>
      </c>
      <c r="D384" s="28">
        <f>F384</f>
        <v>16.0585</v>
      </c>
      <c r="E384" s="28">
        <f>F384</f>
        <v>16.0585</v>
      </c>
      <c r="F384" s="28">
        <f>ROUND(16.0585,4)</f>
        <v>16.0585</v>
      </c>
      <c r="G384" s="25"/>
      <c r="H384" s="26"/>
    </row>
    <row r="385" spans="1:8" ht="12.75" customHeight="1">
      <c r="A385" s="23">
        <v>43724</v>
      </c>
      <c r="B385" s="23"/>
      <c r="C385" s="28">
        <f>ROUND(13.6275,4)</f>
        <v>13.6275</v>
      </c>
      <c r="D385" s="28">
        <f>F385</f>
        <v>16.4274</v>
      </c>
      <c r="E385" s="28">
        <f>F385</f>
        <v>16.4274</v>
      </c>
      <c r="F385" s="28">
        <f>ROUND(16.4274,4)</f>
        <v>16.4274</v>
      </c>
      <c r="G385" s="25"/>
      <c r="H385" s="26"/>
    </row>
    <row r="386" spans="1:8" ht="12.75" customHeight="1">
      <c r="A386" s="23">
        <v>43812</v>
      </c>
      <c r="B386" s="23"/>
      <c r="C386" s="28">
        <f>ROUND(13.6275,4)</f>
        <v>13.6275</v>
      </c>
      <c r="D386" s="28">
        <f>F386</f>
        <v>16.7728</v>
      </c>
      <c r="E386" s="28">
        <f>F386</f>
        <v>16.7728</v>
      </c>
      <c r="F386" s="28">
        <f>ROUND(16.7728,4)</f>
        <v>16.7728</v>
      </c>
      <c r="G386" s="25"/>
      <c r="H386" s="26"/>
    </row>
    <row r="387" spans="1:8" ht="12.75" customHeight="1">
      <c r="A387" s="23">
        <v>43906</v>
      </c>
      <c r="B387" s="23"/>
      <c r="C387" s="28">
        <f>ROUND(13.6275,4)</f>
        <v>13.6275</v>
      </c>
      <c r="D387" s="28">
        <f>F387</f>
        <v>17.1418</v>
      </c>
      <c r="E387" s="28">
        <f>F387</f>
        <v>17.1418</v>
      </c>
      <c r="F387" s="28">
        <f>ROUND(17.1418,4)</f>
        <v>17.1418</v>
      </c>
      <c r="G387" s="25"/>
      <c r="H387" s="26"/>
    </row>
    <row r="388" spans="1:8" ht="12.75" customHeight="1">
      <c r="A388" s="23" t="s">
        <v>84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42807</v>
      </c>
      <c r="B389" s="23"/>
      <c r="C389" s="28">
        <f>ROUND(1.37138975545939,4)</f>
        <v>1.3714</v>
      </c>
      <c r="D389" s="28">
        <f>F389</f>
        <v>1.3504</v>
      </c>
      <c r="E389" s="28">
        <f>F389</f>
        <v>1.3504</v>
      </c>
      <c r="F389" s="28">
        <f>ROUND(1.3504,4)</f>
        <v>1.3504</v>
      </c>
      <c r="G389" s="25"/>
      <c r="H389" s="26"/>
    </row>
    <row r="390" spans="1:8" ht="12.75" customHeight="1">
      <c r="A390" s="23">
        <v>42905</v>
      </c>
      <c r="B390" s="23"/>
      <c r="C390" s="28">
        <f>ROUND(1.37138975545939,4)</f>
        <v>1.3714</v>
      </c>
      <c r="D390" s="28">
        <f>F390</f>
        <v>1.3096</v>
      </c>
      <c r="E390" s="28">
        <f>F390</f>
        <v>1.3096</v>
      </c>
      <c r="F390" s="28">
        <f>ROUND(1.3096,4)</f>
        <v>1.3096</v>
      </c>
      <c r="G390" s="25"/>
      <c r="H390" s="26"/>
    </row>
    <row r="391" spans="1:8" ht="12.75" customHeight="1">
      <c r="A391" s="23">
        <v>42996</v>
      </c>
      <c r="B391" s="23"/>
      <c r="C391" s="28">
        <f>ROUND(1.37138975545939,4)</f>
        <v>1.3714</v>
      </c>
      <c r="D391" s="28">
        <f>F391</f>
        <v>1.2763</v>
      </c>
      <c r="E391" s="28">
        <f>F391</f>
        <v>1.2763</v>
      </c>
      <c r="F391" s="28">
        <f>ROUND(1.2763,4)</f>
        <v>1.2763</v>
      </c>
      <c r="G391" s="25"/>
      <c r="H391" s="26"/>
    </row>
    <row r="392" spans="1:8" ht="12.75" customHeight="1">
      <c r="A392" s="23">
        <v>43087</v>
      </c>
      <c r="B392" s="23"/>
      <c r="C392" s="28">
        <f>ROUND(1.37138975545939,4)</f>
        <v>1.3714</v>
      </c>
      <c r="D392" s="28">
        <f>F392</f>
        <v>1.2679</v>
      </c>
      <c r="E392" s="28">
        <f>F392</f>
        <v>1.2679</v>
      </c>
      <c r="F392" s="28">
        <f>ROUND(1.2679,4)</f>
        <v>1.2679</v>
      </c>
      <c r="G392" s="25"/>
      <c r="H392" s="26"/>
    </row>
    <row r="393" spans="1:8" ht="12.75" customHeight="1">
      <c r="A393" s="23" t="s">
        <v>85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42768</v>
      </c>
      <c r="B394" s="23"/>
      <c r="C394" s="29">
        <f>ROUND(597.8,3)</f>
        <v>597.8</v>
      </c>
      <c r="D394" s="29">
        <f>F394</f>
        <v>599.871</v>
      </c>
      <c r="E394" s="29">
        <f>F394</f>
        <v>599.871</v>
      </c>
      <c r="F394" s="29">
        <f>ROUND(599.871,3)</f>
        <v>599.871</v>
      </c>
      <c r="G394" s="25"/>
      <c r="H394" s="26"/>
    </row>
    <row r="395" spans="1:8" ht="12.75" customHeight="1">
      <c r="A395" s="23">
        <v>42859</v>
      </c>
      <c r="B395" s="23"/>
      <c r="C395" s="29">
        <f>ROUND(597.8,3)</f>
        <v>597.8</v>
      </c>
      <c r="D395" s="29">
        <f>F395</f>
        <v>611.383</v>
      </c>
      <c r="E395" s="29">
        <f>F395</f>
        <v>611.383</v>
      </c>
      <c r="F395" s="29">
        <f>ROUND(611.383,3)</f>
        <v>611.383</v>
      </c>
      <c r="G395" s="25"/>
      <c r="H395" s="26"/>
    </row>
    <row r="396" spans="1:8" ht="12.75" customHeight="1">
      <c r="A396" s="23">
        <v>42950</v>
      </c>
      <c r="B396" s="23"/>
      <c r="C396" s="29">
        <f>ROUND(597.8,3)</f>
        <v>597.8</v>
      </c>
      <c r="D396" s="29">
        <f>F396</f>
        <v>623.458</v>
      </c>
      <c r="E396" s="29">
        <f>F396</f>
        <v>623.458</v>
      </c>
      <c r="F396" s="29">
        <f>ROUND(623.458,3)</f>
        <v>623.458</v>
      </c>
      <c r="G396" s="25"/>
      <c r="H396" s="26"/>
    </row>
    <row r="397" spans="1:8" ht="12.75" customHeight="1">
      <c r="A397" s="23">
        <v>43041</v>
      </c>
      <c r="B397" s="23"/>
      <c r="C397" s="29">
        <f>ROUND(597.8,3)</f>
        <v>597.8</v>
      </c>
      <c r="D397" s="29">
        <f>F397</f>
        <v>636.201</v>
      </c>
      <c r="E397" s="29">
        <f>F397</f>
        <v>636.201</v>
      </c>
      <c r="F397" s="29">
        <f>ROUND(636.201,3)</f>
        <v>636.201</v>
      </c>
      <c r="G397" s="25"/>
      <c r="H397" s="26"/>
    </row>
    <row r="398" spans="1:8" ht="12.75" customHeight="1">
      <c r="A398" s="23" t="s">
        <v>86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42768</v>
      </c>
      <c r="B399" s="23"/>
      <c r="C399" s="29">
        <f>ROUND(515.056,3)</f>
        <v>515.056</v>
      </c>
      <c r="D399" s="29">
        <f>F399</f>
        <v>516.841</v>
      </c>
      <c r="E399" s="29">
        <f>F399</f>
        <v>516.841</v>
      </c>
      <c r="F399" s="29">
        <f>ROUND(516.841,3)</f>
        <v>516.841</v>
      </c>
      <c r="G399" s="25"/>
      <c r="H399" s="26"/>
    </row>
    <row r="400" spans="1:8" ht="12.75" customHeight="1">
      <c r="A400" s="23">
        <v>42859</v>
      </c>
      <c r="B400" s="23"/>
      <c r="C400" s="29">
        <f>ROUND(515.056,3)</f>
        <v>515.056</v>
      </c>
      <c r="D400" s="29">
        <f>F400</f>
        <v>526.759</v>
      </c>
      <c r="E400" s="29">
        <f>F400</f>
        <v>526.759</v>
      </c>
      <c r="F400" s="29">
        <f>ROUND(526.759,3)</f>
        <v>526.759</v>
      </c>
      <c r="G400" s="25"/>
      <c r="H400" s="26"/>
    </row>
    <row r="401" spans="1:8" ht="12.75" customHeight="1">
      <c r="A401" s="23">
        <v>42950</v>
      </c>
      <c r="B401" s="23"/>
      <c r="C401" s="29">
        <f>ROUND(515.056,3)</f>
        <v>515.056</v>
      </c>
      <c r="D401" s="29">
        <f>F401</f>
        <v>537.163</v>
      </c>
      <c r="E401" s="29">
        <f>F401</f>
        <v>537.163</v>
      </c>
      <c r="F401" s="29">
        <f>ROUND(537.163,3)</f>
        <v>537.163</v>
      </c>
      <c r="G401" s="25"/>
      <c r="H401" s="26"/>
    </row>
    <row r="402" spans="1:8" ht="12.75" customHeight="1">
      <c r="A402" s="23">
        <v>43041</v>
      </c>
      <c r="B402" s="23"/>
      <c r="C402" s="29">
        <f>ROUND(515.056,3)</f>
        <v>515.056</v>
      </c>
      <c r="D402" s="29">
        <f>F402</f>
        <v>548.142</v>
      </c>
      <c r="E402" s="29">
        <f>F402</f>
        <v>548.142</v>
      </c>
      <c r="F402" s="29">
        <f>ROUND(548.142,3)</f>
        <v>548.142</v>
      </c>
      <c r="G402" s="25"/>
      <c r="H402" s="26"/>
    </row>
    <row r="403" spans="1:8" ht="12.75" customHeight="1">
      <c r="A403" s="23" t="s">
        <v>87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42768</v>
      </c>
      <c r="B404" s="23"/>
      <c r="C404" s="29">
        <f>ROUND(599.529,3)</f>
        <v>599.529</v>
      </c>
      <c r="D404" s="29">
        <f>F404</f>
        <v>601.606</v>
      </c>
      <c r="E404" s="29">
        <f>F404</f>
        <v>601.606</v>
      </c>
      <c r="F404" s="29">
        <f>ROUND(601.606,3)</f>
        <v>601.606</v>
      </c>
      <c r="G404" s="25"/>
      <c r="H404" s="26"/>
    </row>
    <row r="405" spans="1:8" ht="12.75" customHeight="1">
      <c r="A405" s="23">
        <v>42859</v>
      </c>
      <c r="B405" s="23"/>
      <c r="C405" s="29">
        <f>ROUND(599.529,3)</f>
        <v>599.529</v>
      </c>
      <c r="D405" s="29">
        <f>F405</f>
        <v>613.151</v>
      </c>
      <c r="E405" s="29">
        <f>F405</f>
        <v>613.151</v>
      </c>
      <c r="F405" s="29">
        <f>ROUND(613.151,3)</f>
        <v>613.151</v>
      </c>
      <c r="G405" s="25"/>
      <c r="H405" s="26"/>
    </row>
    <row r="406" spans="1:8" ht="12.75" customHeight="1">
      <c r="A406" s="23">
        <v>42950</v>
      </c>
      <c r="B406" s="23"/>
      <c r="C406" s="29">
        <f>ROUND(599.529,3)</f>
        <v>599.529</v>
      </c>
      <c r="D406" s="29">
        <f>F406</f>
        <v>625.262</v>
      </c>
      <c r="E406" s="29">
        <f>F406</f>
        <v>625.262</v>
      </c>
      <c r="F406" s="29">
        <f>ROUND(625.262,3)</f>
        <v>625.262</v>
      </c>
      <c r="G406" s="25"/>
      <c r="H406" s="26"/>
    </row>
    <row r="407" spans="1:8" ht="12.75" customHeight="1">
      <c r="A407" s="23">
        <v>43041</v>
      </c>
      <c r="B407" s="23"/>
      <c r="C407" s="29">
        <f>ROUND(599.529,3)</f>
        <v>599.529</v>
      </c>
      <c r="D407" s="29">
        <f>F407</f>
        <v>638.041</v>
      </c>
      <c r="E407" s="29">
        <f>F407</f>
        <v>638.041</v>
      </c>
      <c r="F407" s="29">
        <f>ROUND(638.041,3)</f>
        <v>638.041</v>
      </c>
      <c r="G407" s="25"/>
      <c r="H407" s="26"/>
    </row>
    <row r="408" spans="1:8" ht="12.75" customHeight="1">
      <c r="A408" s="23" t="s">
        <v>88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42768</v>
      </c>
      <c r="B409" s="23"/>
      <c r="C409" s="29">
        <f>ROUND(545.148,3)</f>
        <v>545.148</v>
      </c>
      <c r="D409" s="29">
        <f>F409</f>
        <v>547.037</v>
      </c>
      <c r="E409" s="29">
        <f>F409</f>
        <v>547.037</v>
      </c>
      <c r="F409" s="29">
        <f>ROUND(547.037,3)</f>
        <v>547.037</v>
      </c>
      <c r="G409" s="25"/>
      <c r="H409" s="26"/>
    </row>
    <row r="410" spans="1:8" ht="12.75" customHeight="1">
      <c r="A410" s="23">
        <v>42859</v>
      </c>
      <c r="B410" s="23"/>
      <c r="C410" s="29">
        <f>ROUND(545.148,3)</f>
        <v>545.148</v>
      </c>
      <c r="D410" s="29">
        <f>F410</f>
        <v>557.535</v>
      </c>
      <c r="E410" s="29">
        <f>F410</f>
        <v>557.535</v>
      </c>
      <c r="F410" s="29">
        <f>ROUND(557.535,3)</f>
        <v>557.535</v>
      </c>
      <c r="G410" s="25"/>
      <c r="H410" s="26"/>
    </row>
    <row r="411" spans="1:8" ht="12.75" customHeight="1">
      <c r="A411" s="23">
        <v>42950</v>
      </c>
      <c r="B411" s="23"/>
      <c r="C411" s="29">
        <f>ROUND(545.148,3)</f>
        <v>545.148</v>
      </c>
      <c r="D411" s="29">
        <f>F411</f>
        <v>568.546</v>
      </c>
      <c r="E411" s="29">
        <f>F411</f>
        <v>568.546</v>
      </c>
      <c r="F411" s="29">
        <f>ROUND(568.546,3)</f>
        <v>568.546</v>
      </c>
      <c r="G411" s="25"/>
      <c r="H411" s="26"/>
    </row>
    <row r="412" spans="1:8" ht="12.75" customHeight="1">
      <c r="A412" s="23">
        <v>43041</v>
      </c>
      <c r="B412" s="23"/>
      <c r="C412" s="29">
        <f>ROUND(545.148,3)</f>
        <v>545.148</v>
      </c>
      <c r="D412" s="29">
        <f>F412</f>
        <v>580.167</v>
      </c>
      <c r="E412" s="29">
        <f>F412</f>
        <v>580.167</v>
      </c>
      <c r="F412" s="29">
        <f>ROUND(580.167,3)</f>
        <v>580.167</v>
      </c>
      <c r="G412" s="25"/>
      <c r="H412" s="26"/>
    </row>
    <row r="413" spans="1:8" ht="12.75" customHeight="1">
      <c r="A413" s="23" t="s">
        <v>89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42768</v>
      </c>
      <c r="B414" s="23"/>
      <c r="C414" s="29">
        <f>ROUND(245.901543257006,3)</f>
        <v>245.902</v>
      </c>
      <c r="D414" s="29">
        <f>F414</f>
        <v>246.757</v>
      </c>
      <c r="E414" s="29">
        <f>F414</f>
        <v>246.757</v>
      </c>
      <c r="F414" s="29">
        <f>ROUND(246.757,3)</f>
        <v>246.757</v>
      </c>
      <c r="G414" s="25"/>
      <c r="H414" s="26"/>
    </row>
    <row r="415" spans="1:8" ht="12.75" customHeight="1">
      <c r="A415" s="23">
        <v>42859</v>
      </c>
      <c r="B415" s="23"/>
      <c r="C415" s="29">
        <f>ROUND(245.901543257006,3)</f>
        <v>245.902</v>
      </c>
      <c r="D415" s="29">
        <f>F415</f>
        <v>251.507</v>
      </c>
      <c r="E415" s="29">
        <f>F415</f>
        <v>251.507</v>
      </c>
      <c r="F415" s="29">
        <f>ROUND(251.507,3)</f>
        <v>251.507</v>
      </c>
      <c r="G415" s="25"/>
      <c r="H415" s="26"/>
    </row>
    <row r="416" spans="1:8" ht="12.75" customHeight="1">
      <c r="A416" s="23">
        <v>42950</v>
      </c>
      <c r="B416" s="23"/>
      <c r="C416" s="29">
        <f>ROUND(245.901543257006,3)</f>
        <v>245.902</v>
      </c>
      <c r="D416" s="29">
        <f>F416</f>
        <v>256.489</v>
      </c>
      <c r="E416" s="29">
        <f>F416</f>
        <v>256.489</v>
      </c>
      <c r="F416" s="29">
        <f>ROUND(256.489,3)</f>
        <v>256.489</v>
      </c>
      <c r="G416" s="25"/>
      <c r="H416" s="26"/>
    </row>
    <row r="417" spans="1:8" ht="12.75" customHeight="1">
      <c r="A417" s="23">
        <v>43041</v>
      </c>
      <c r="B417" s="23"/>
      <c r="C417" s="29">
        <f>ROUND(245.901543257006,3)</f>
        <v>245.902</v>
      </c>
      <c r="D417" s="29">
        <f>F417</f>
        <v>261.746</v>
      </c>
      <c r="E417" s="29">
        <f>F417</f>
        <v>261.746</v>
      </c>
      <c r="F417" s="29">
        <f>ROUND(261.746,3)</f>
        <v>261.746</v>
      </c>
      <c r="G417" s="25"/>
      <c r="H417" s="26"/>
    </row>
    <row r="418" spans="1:8" ht="12.75" customHeight="1">
      <c r="A418" s="23" t="s">
        <v>90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42768</v>
      </c>
      <c r="B419" s="23"/>
      <c r="C419" s="29">
        <f>ROUND(662.477803246311,3)</f>
        <v>662.478</v>
      </c>
      <c r="D419" s="29">
        <f>F419</f>
        <v>665.082</v>
      </c>
      <c r="E419" s="29">
        <f>F419</f>
        <v>665.082</v>
      </c>
      <c r="F419" s="29">
        <f>ROUND(665.082,3)</f>
        <v>665.082</v>
      </c>
      <c r="G419" s="25"/>
      <c r="H419" s="26"/>
    </row>
    <row r="420" spans="1:8" ht="12.75" customHeight="1">
      <c r="A420" s="23">
        <v>42859</v>
      </c>
      <c r="B420" s="23"/>
      <c r="C420" s="29">
        <f>ROUND(662.477803246311,3)</f>
        <v>662.478</v>
      </c>
      <c r="D420" s="29">
        <f>F420</f>
        <v>677.954</v>
      </c>
      <c r="E420" s="29">
        <f>F420</f>
        <v>677.954</v>
      </c>
      <c r="F420" s="29">
        <f>ROUND(677.954,3)</f>
        <v>677.954</v>
      </c>
      <c r="G420" s="25"/>
      <c r="H420" s="26"/>
    </row>
    <row r="421" spans="1:8" ht="12.75" customHeight="1">
      <c r="A421" s="23">
        <v>42950</v>
      </c>
      <c r="B421" s="23"/>
      <c r="C421" s="29">
        <f>ROUND(662.477803246311,3)</f>
        <v>662.478</v>
      </c>
      <c r="D421" s="29">
        <f>F421</f>
        <v>691.302</v>
      </c>
      <c r="E421" s="29">
        <f>F421</f>
        <v>691.302</v>
      </c>
      <c r="F421" s="29">
        <f>ROUND(691.302,3)</f>
        <v>691.302</v>
      </c>
      <c r="G421" s="25"/>
      <c r="H421" s="26"/>
    </row>
    <row r="422" spans="1:8" ht="12.75" customHeight="1">
      <c r="A422" s="23">
        <v>43041</v>
      </c>
      <c r="B422" s="23"/>
      <c r="C422" s="29">
        <f>ROUND(662.477803246311,3)</f>
        <v>662.478</v>
      </c>
      <c r="D422" s="29">
        <f>F422</f>
        <v>704.877</v>
      </c>
      <c r="E422" s="29">
        <f>F422</f>
        <v>704.877</v>
      </c>
      <c r="F422" s="29">
        <f>ROUND(704.877,3)</f>
        <v>704.877</v>
      </c>
      <c r="G422" s="25"/>
      <c r="H422" s="26"/>
    </row>
    <row r="423" spans="1:8" ht="12.75" customHeight="1">
      <c r="A423" s="23" t="s">
        <v>91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42807</v>
      </c>
      <c r="B424" s="23"/>
      <c r="C424" s="25">
        <f>ROUND(22721.73,2)</f>
        <v>22721.73</v>
      </c>
      <c r="D424" s="25">
        <f>F424</f>
        <v>22954.94</v>
      </c>
      <c r="E424" s="25">
        <f>F424</f>
        <v>22954.94</v>
      </c>
      <c r="F424" s="25">
        <f>ROUND(22954.94,2)</f>
        <v>22954.94</v>
      </c>
      <c r="G424" s="25"/>
      <c r="H424" s="26"/>
    </row>
    <row r="425" spans="1:8" ht="12.75" customHeight="1">
      <c r="A425" s="23">
        <v>42905</v>
      </c>
      <c r="B425" s="23"/>
      <c r="C425" s="25">
        <f>ROUND(22721.73,2)</f>
        <v>22721.73</v>
      </c>
      <c r="D425" s="25">
        <f>F425</f>
        <v>23364.89</v>
      </c>
      <c r="E425" s="25">
        <f>F425</f>
        <v>23364.89</v>
      </c>
      <c r="F425" s="25">
        <f>ROUND(23364.89,2)</f>
        <v>23364.89</v>
      </c>
      <c r="G425" s="25"/>
      <c r="H425" s="26"/>
    </row>
    <row r="426" spans="1:8" ht="12.75" customHeight="1">
      <c r="A426" s="23">
        <v>42996</v>
      </c>
      <c r="B426" s="23"/>
      <c r="C426" s="25">
        <f>ROUND(22721.73,2)</f>
        <v>22721.73</v>
      </c>
      <c r="D426" s="25">
        <f>F426</f>
        <v>23766.04</v>
      </c>
      <c r="E426" s="25">
        <f>F426</f>
        <v>23766.04</v>
      </c>
      <c r="F426" s="25">
        <f>ROUND(23766.04,2)</f>
        <v>23766.04</v>
      </c>
      <c r="G426" s="25"/>
      <c r="H426" s="26"/>
    </row>
    <row r="427" spans="1:8" ht="12.75" customHeight="1">
      <c r="A427" s="23" t="s">
        <v>92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42753</v>
      </c>
      <c r="B428" s="23"/>
      <c r="C428" s="29">
        <f>ROUND(7.358,3)</f>
        <v>7.358</v>
      </c>
      <c r="D428" s="29">
        <f>ROUND(7.41,3)</f>
        <v>7.41</v>
      </c>
      <c r="E428" s="29">
        <f>ROUND(7.31,3)</f>
        <v>7.31</v>
      </c>
      <c r="F428" s="29">
        <f>ROUND(7.36,3)</f>
        <v>7.36</v>
      </c>
      <c r="G428" s="25"/>
      <c r="H428" s="26"/>
    </row>
    <row r="429" spans="1:8" ht="12.75" customHeight="1">
      <c r="A429" s="23">
        <v>42781</v>
      </c>
      <c r="B429" s="23"/>
      <c r="C429" s="29">
        <f>ROUND(7.358,3)</f>
        <v>7.358</v>
      </c>
      <c r="D429" s="29">
        <f>ROUND(7.42,3)</f>
        <v>7.42</v>
      </c>
      <c r="E429" s="29">
        <f>ROUND(7.32,3)</f>
        <v>7.32</v>
      </c>
      <c r="F429" s="29">
        <f>ROUND(7.37,3)</f>
        <v>7.37</v>
      </c>
      <c r="G429" s="25"/>
      <c r="H429" s="26"/>
    </row>
    <row r="430" spans="1:8" ht="12.75" customHeight="1">
      <c r="A430" s="23">
        <v>42809</v>
      </c>
      <c r="B430" s="23"/>
      <c r="C430" s="29">
        <f>ROUND(7.358,3)</f>
        <v>7.358</v>
      </c>
      <c r="D430" s="29">
        <f>ROUND(7.43,3)</f>
        <v>7.43</v>
      </c>
      <c r="E430" s="29">
        <f>ROUND(7.33,3)</f>
        <v>7.33</v>
      </c>
      <c r="F430" s="29">
        <f>ROUND(7.38,3)</f>
        <v>7.38</v>
      </c>
      <c r="G430" s="25"/>
      <c r="H430" s="26"/>
    </row>
    <row r="431" spans="1:8" ht="12.75" customHeight="1">
      <c r="A431" s="23">
        <v>42844</v>
      </c>
      <c r="B431" s="23"/>
      <c r="C431" s="29">
        <f>ROUND(7.358,3)</f>
        <v>7.358</v>
      </c>
      <c r="D431" s="29">
        <f>ROUND(7.45,3)</f>
        <v>7.45</v>
      </c>
      <c r="E431" s="29">
        <f>ROUND(7.35,3)</f>
        <v>7.35</v>
      </c>
      <c r="F431" s="29">
        <f>ROUND(7.4,3)</f>
        <v>7.4</v>
      </c>
      <c r="G431" s="25"/>
      <c r="H431" s="26"/>
    </row>
    <row r="432" spans="1:8" ht="12.75" customHeight="1">
      <c r="A432" s="23">
        <v>42872</v>
      </c>
      <c r="B432" s="23"/>
      <c r="C432" s="29">
        <f>ROUND(7.358,3)</f>
        <v>7.358</v>
      </c>
      <c r="D432" s="29">
        <f>ROUND(7.45,3)</f>
        <v>7.45</v>
      </c>
      <c r="E432" s="29">
        <f>ROUND(7.35,3)</f>
        <v>7.35</v>
      </c>
      <c r="F432" s="29">
        <f>ROUND(7.4,3)</f>
        <v>7.4</v>
      </c>
      <c r="G432" s="25"/>
      <c r="H432" s="26"/>
    </row>
    <row r="433" spans="1:8" ht="12.75" customHeight="1">
      <c r="A433" s="23">
        <v>42907</v>
      </c>
      <c r="B433" s="23"/>
      <c r="C433" s="29">
        <f>ROUND(7.358,3)</f>
        <v>7.358</v>
      </c>
      <c r="D433" s="29">
        <f>ROUND(7.46,3)</f>
        <v>7.46</v>
      </c>
      <c r="E433" s="29">
        <f>ROUND(7.36,3)</f>
        <v>7.36</v>
      </c>
      <c r="F433" s="29">
        <f>ROUND(7.41,3)</f>
        <v>7.41</v>
      </c>
      <c r="G433" s="25"/>
      <c r="H433" s="26"/>
    </row>
    <row r="434" spans="1:8" ht="12.75" customHeight="1">
      <c r="A434" s="23">
        <v>42998</v>
      </c>
      <c r="B434" s="23"/>
      <c r="C434" s="29">
        <f>ROUND(7.358,3)</f>
        <v>7.358</v>
      </c>
      <c r="D434" s="29">
        <f>ROUND(7.47,3)</f>
        <v>7.47</v>
      </c>
      <c r="E434" s="29">
        <f>ROUND(7.37,3)</f>
        <v>7.37</v>
      </c>
      <c r="F434" s="29">
        <f>ROUND(7.42,3)</f>
        <v>7.42</v>
      </c>
      <c r="G434" s="25"/>
      <c r="H434" s="26"/>
    </row>
    <row r="435" spans="1:8" ht="12.75" customHeight="1">
      <c r="A435" s="23">
        <v>43089</v>
      </c>
      <c r="B435" s="23"/>
      <c r="C435" s="29">
        <f>ROUND(7.358,3)</f>
        <v>7.358</v>
      </c>
      <c r="D435" s="29">
        <f>ROUND(7.5,3)</f>
        <v>7.5</v>
      </c>
      <c r="E435" s="29">
        <f>ROUND(7.4,3)</f>
        <v>7.4</v>
      </c>
      <c r="F435" s="29">
        <f>ROUND(7.45,3)</f>
        <v>7.45</v>
      </c>
      <c r="G435" s="25"/>
      <c r="H435" s="26"/>
    </row>
    <row r="436" spans="1:8" ht="12.75" customHeight="1">
      <c r="A436" s="23">
        <v>43179</v>
      </c>
      <c r="B436" s="23"/>
      <c r="C436" s="29">
        <f>ROUND(7.358,3)</f>
        <v>7.358</v>
      </c>
      <c r="D436" s="29">
        <f>ROUND(7.52,3)</f>
        <v>7.52</v>
      </c>
      <c r="E436" s="29">
        <f>ROUND(7.42,3)</f>
        <v>7.42</v>
      </c>
      <c r="F436" s="29">
        <f>ROUND(7.47,3)</f>
        <v>7.47</v>
      </c>
      <c r="G436" s="25"/>
      <c r="H436" s="26"/>
    </row>
    <row r="437" spans="1:8" ht="12.75" customHeight="1">
      <c r="A437" s="23">
        <v>43269</v>
      </c>
      <c r="B437" s="23"/>
      <c r="C437" s="29">
        <f>ROUND(7.358,3)</f>
        <v>7.358</v>
      </c>
      <c r="D437" s="29">
        <f>ROUND(7.51,3)</f>
        <v>7.51</v>
      </c>
      <c r="E437" s="29">
        <f>ROUND(7.41,3)</f>
        <v>7.41</v>
      </c>
      <c r="F437" s="29">
        <f>ROUND(7.46,3)</f>
        <v>7.46</v>
      </c>
      <c r="G437" s="25"/>
      <c r="H437" s="26"/>
    </row>
    <row r="438" spans="1:8" ht="12.75" customHeight="1">
      <c r="A438" s="23">
        <v>43271</v>
      </c>
      <c r="B438" s="23"/>
      <c r="C438" s="29">
        <f>ROUND(7.358,3)</f>
        <v>7.358</v>
      </c>
      <c r="D438" s="29">
        <f>ROUND(7.53,3)</f>
        <v>7.53</v>
      </c>
      <c r="E438" s="29">
        <f>ROUND(7.43,3)</f>
        <v>7.43</v>
      </c>
      <c r="F438" s="29">
        <f>ROUND(7.48,3)</f>
        <v>7.48</v>
      </c>
      <c r="G438" s="25"/>
      <c r="H438" s="26"/>
    </row>
    <row r="439" spans="1:8" ht="12.75" customHeight="1">
      <c r="A439" s="23">
        <v>43362</v>
      </c>
      <c r="B439" s="23"/>
      <c r="C439" s="29">
        <f>ROUND(7.358,3)</f>
        <v>7.358</v>
      </c>
      <c r="D439" s="29">
        <f>ROUND(7.56,3)</f>
        <v>7.56</v>
      </c>
      <c r="E439" s="29">
        <f>ROUND(7.46,3)</f>
        <v>7.46</v>
      </c>
      <c r="F439" s="29">
        <f>ROUND(7.51,3)</f>
        <v>7.51</v>
      </c>
      <c r="G439" s="25"/>
      <c r="H439" s="26"/>
    </row>
    <row r="440" spans="1:8" ht="12.75" customHeight="1">
      <c r="A440" s="23">
        <v>43453</v>
      </c>
      <c r="B440" s="23"/>
      <c r="C440" s="29">
        <f>ROUND(7.358,3)</f>
        <v>7.358</v>
      </c>
      <c r="D440" s="29">
        <f>ROUND(7.59,3)</f>
        <v>7.59</v>
      </c>
      <c r="E440" s="29">
        <f>ROUND(7.49,3)</f>
        <v>7.49</v>
      </c>
      <c r="F440" s="29">
        <f>ROUND(7.54,3)</f>
        <v>7.54</v>
      </c>
      <c r="G440" s="25"/>
      <c r="H440" s="26"/>
    </row>
    <row r="441" spans="1:8" ht="12.75" customHeight="1">
      <c r="A441" s="23" t="s">
        <v>93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42768</v>
      </c>
      <c r="B442" s="23"/>
      <c r="C442" s="29">
        <f>ROUND(543.022,3)</f>
        <v>543.022</v>
      </c>
      <c r="D442" s="29">
        <f>F442</f>
        <v>544.904</v>
      </c>
      <c r="E442" s="29">
        <f>F442</f>
        <v>544.904</v>
      </c>
      <c r="F442" s="29">
        <f>ROUND(544.904,3)</f>
        <v>544.904</v>
      </c>
      <c r="G442" s="25"/>
      <c r="H442" s="26"/>
    </row>
    <row r="443" spans="1:8" ht="12.75" customHeight="1">
      <c r="A443" s="23">
        <v>42859</v>
      </c>
      <c r="B443" s="23"/>
      <c r="C443" s="29">
        <f>ROUND(543.022,3)</f>
        <v>543.022</v>
      </c>
      <c r="D443" s="29">
        <f>F443</f>
        <v>555.36</v>
      </c>
      <c r="E443" s="29">
        <f>F443</f>
        <v>555.36</v>
      </c>
      <c r="F443" s="29">
        <f>ROUND(555.36,3)</f>
        <v>555.36</v>
      </c>
      <c r="G443" s="25"/>
      <c r="H443" s="26"/>
    </row>
    <row r="444" spans="1:8" ht="12.75" customHeight="1">
      <c r="A444" s="23">
        <v>42950</v>
      </c>
      <c r="B444" s="23"/>
      <c r="C444" s="29">
        <f>ROUND(543.022,3)</f>
        <v>543.022</v>
      </c>
      <c r="D444" s="29">
        <f>F444</f>
        <v>566.329</v>
      </c>
      <c r="E444" s="29">
        <f>F444</f>
        <v>566.329</v>
      </c>
      <c r="F444" s="29">
        <f>ROUND(566.329,3)</f>
        <v>566.329</v>
      </c>
      <c r="G444" s="25"/>
      <c r="H444" s="26"/>
    </row>
    <row r="445" spans="1:8" ht="12.75" customHeight="1">
      <c r="A445" s="23">
        <v>43041</v>
      </c>
      <c r="B445" s="23"/>
      <c r="C445" s="29">
        <f>ROUND(543.022,3)</f>
        <v>543.022</v>
      </c>
      <c r="D445" s="29">
        <f>F445</f>
        <v>577.904</v>
      </c>
      <c r="E445" s="29">
        <f>F445</f>
        <v>577.904</v>
      </c>
      <c r="F445" s="29">
        <f>ROUND(577.904,3)</f>
        <v>577.904</v>
      </c>
      <c r="G445" s="25"/>
      <c r="H445" s="26"/>
    </row>
    <row r="446" spans="1:8" ht="12.75" customHeight="1">
      <c r="A446" s="23" t="s">
        <v>94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42810</v>
      </c>
      <c r="B447" s="23"/>
      <c r="C447" s="24">
        <f>ROUND(99.9059635849221,5)</f>
        <v>99.90596</v>
      </c>
      <c r="D447" s="24">
        <f>F447</f>
        <v>100.0028</v>
      </c>
      <c r="E447" s="24">
        <f>F447</f>
        <v>100.0028</v>
      </c>
      <c r="F447" s="24">
        <f>ROUND(100.002799362313,5)</f>
        <v>100.0028</v>
      </c>
      <c r="G447" s="25"/>
      <c r="H447" s="26"/>
    </row>
    <row r="448" spans="1:8" ht="12.75" customHeight="1">
      <c r="A448" s="23" t="s">
        <v>95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42901</v>
      </c>
      <c r="B449" s="23"/>
      <c r="C449" s="24">
        <f>ROUND(99.9059635849221,5)</f>
        <v>99.90596</v>
      </c>
      <c r="D449" s="24">
        <f>F449</f>
        <v>99.60967</v>
      </c>
      <c r="E449" s="24">
        <f>F449</f>
        <v>99.60967</v>
      </c>
      <c r="F449" s="24">
        <f>ROUND(99.6096725592324,5)</f>
        <v>99.60967</v>
      </c>
      <c r="G449" s="25"/>
      <c r="H449" s="26"/>
    </row>
    <row r="450" spans="1:8" ht="12.75" customHeight="1">
      <c r="A450" s="23" t="s">
        <v>96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42999</v>
      </c>
      <c r="B451" s="23"/>
      <c r="C451" s="24">
        <f>ROUND(99.9059635849221,5)</f>
        <v>99.90596</v>
      </c>
      <c r="D451" s="24">
        <f>F451</f>
        <v>99.63215</v>
      </c>
      <c r="E451" s="24">
        <f>F451</f>
        <v>99.63215</v>
      </c>
      <c r="F451" s="24">
        <f>ROUND(99.6321505461995,5)</f>
        <v>99.63215</v>
      </c>
      <c r="G451" s="25"/>
      <c r="H451" s="26"/>
    </row>
    <row r="452" spans="1:8" ht="12.75" customHeight="1">
      <c r="A452" s="23" t="s">
        <v>97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43090</v>
      </c>
      <c r="B453" s="23"/>
      <c r="C453" s="24">
        <f>ROUND(99.9059635849221,5)</f>
        <v>99.90596</v>
      </c>
      <c r="D453" s="24">
        <f>F453</f>
        <v>99.87944</v>
      </c>
      <c r="E453" s="24">
        <f>F453</f>
        <v>99.87944</v>
      </c>
      <c r="F453" s="24">
        <f>ROUND(99.8794431484151,5)</f>
        <v>99.87944</v>
      </c>
      <c r="G453" s="25"/>
      <c r="H453" s="26"/>
    </row>
    <row r="454" spans="1:8" ht="12.75" customHeight="1">
      <c r="A454" s="23" t="s">
        <v>98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43174</v>
      </c>
      <c r="B455" s="23"/>
      <c r="C455" s="24">
        <f>ROUND(99.9059635849221,5)</f>
        <v>99.90596</v>
      </c>
      <c r="D455" s="24">
        <f>F455</f>
        <v>99.90596</v>
      </c>
      <c r="E455" s="24">
        <f>F455</f>
        <v>99.90596</v>
      </c>
      <c r="F455" s="24">
        <f>ROUND(99.9059635849221,5)</f>
        <v>99.90596</v>
      </c>
      <c r="G455" s="25"/>
      <c r="H455" s="26"/>
    </row>
    <row r="456" spans="1:8" ht="12.75" customHeight="1">
      <c r="A456" s="23" t="s">
        <v>99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43087</v>
      </c>
      <c r="B457" s="23"/>
      <c r="C457" s="24">
        <f>ROUND(99.8548684979541,5)</f>
        <v>99.85487</v>
      </c>
      <c r="D457" s="24">
        <f>F457</f>
        <v>99.90866</v>
      </c>
      <c r="E457" s="24">
        <f>F457</f>
        <v>99.90866</v>
      </c>
      <c r="F457" s="24">
        <f>ROUND(99.9086560485796,5)</f>
        <v>99.90866</v>
      </c>
      <c r="G457" s="25"/>
      <c r="H457" s="26"/>
    </row>
    <row r="458" spans="1:8" ht="12.75" customHeight="1">
      <c r="A458" s="23" t="s">
        <v>100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43175</v>
      </c>
      <c r="B459" s="23"/>
      <c r="C459" s="24">
        <f>ROUND(99.8548684979541,5)</f>
        <v>99.85487</v>
      </c>
      <c r="D459" s="24">
        <f>F459</f>
        <v>99.18973</v>
      </c>
      <c r="E459" s="24">
        <f>F459</f>
        <v>99.18973</v>
      </c>
      <c r="F459" s="24">
        <f>ROUND(99.1897347097922,5)</f>
        <v>99.18973</v>
      </c>
      <c r="G459" s="25"/>
      <c r="H459" s="26"/>
    </row>
    <row r="460" spans="1:8" ht="12.75" customHeight="1">
      <c r="A460" s="23" t="s">
        <v>101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43266</v>
      </c>
      <c r="B461" s="23"/>
      <c r="C461" s="24">
        <f>ROUND(99.8548684979541,5)</f>
        <v>99.85487</v>
      </c>
      <c r="D461" s="24">
        <f>F461</f>
        <v>98.83857</v>
      </c>
      <c r="E461" s="24">
        <f>F461</f>
        <v>98.83857</v>
      </c>
      <c r="F461" s="24">
        <f>ROUND(98.8385737860248,5)</f>
        <v>98.83857</v>
      </c>
      <c r="G461" s="25"/>
      <c r="H461" s="26"/>
    </row>
    <row r="462" spans="1:8" ht="12.75" customHeight="1">
      <c r="A462" s="23" t="s">
        <v>102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43364</v>
      </c>
      <c r="B463" s="23"/>
      <c r="C463" s="24">
        <f>ROUND(99.8548684979541,5)</f>
        <v>99.85487</v>
      </c>
      <c r="D463" s="24">
        <f>F463</f>
        <v>98.88036</v>
      </c>
      <c r="E463" s="24">
        <f>F463</f>
        <v>98.88036</v>
      </c>
      <c r="F463" s="24">
        <f>ROUND(98.8803648572492,5)</f>
        <v>98.88036</v>
      </c>
      <c r="G463" s="25"/>
      <c r="H463" s="26"/>
    </row>
    <row r="464" spans="1:8" ht="12.75" customHeight="1">
      <c r="A464" s="23" t="s">
        <v>103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43455</v>
      </c>
      <c r="B465" s="23"/>
      <c r="C465" s="25">
        <f>ROUND(99.8548684979541,2)</f>
        <v>99.85</v>
      </c>
      <c r="D465" s="25">
        <f>F465</f>
        <v>99.36</v>
      </c>
      <c r="E465" s="25">
        <f>F465</f>
        <v>99.36</v>
      </c>
      <c r="F465" s="25">
        <f>ROUND(99.3631311505438,2)</f>
        <v>99.36</v>
      </c>
      <c r="G465" s="25"/>
      <c r="H465" s="26"/>
    </row>
    <row r="466" spans="1:8" ht="12.75" customHeight="1">
      <c r="A466" s="23" t="s">
        <v>104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43539</v>
      </c>
      <c r="B467" s="23"/>
      <c r="C467" s="24">
        <f>ROUND(99.8548684979541,5)</f>
        <v>99.85487</v>
      </c>
      <c r="D467" s="24">
        <f>F467</f>
        <v>99.85487</v>
      </c>
      <c r="E467" s="24">
        <f>F467</f>
        <v>99.85487</v>
      </c>
      <c r="F467" s="24">
        <f>ROUND(99.8548684979541,5)</f>
        <v>99.85487</v>
      </c>
      <c r="G467" s="25"/>
      <c r="H467" s="26"/>
    </row>
    <row r="468" spans="1:8" ht="12.75" customHeight="1">
      <c r="A468" s="23" t="s">
        <v>105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44182</v>
      </c>
      <c r="B469" s="23"/>
      <c r="C469" s="24">
        <f>ROUND(98.7360657677635,5)</f>
        <v>98.73607</v>
      </c>
      <c r="D469" s="24">
        <f>F469</f>
        <v>97.51767</v>
      </c>
      <c r="E469" s="24">
        <f>F469</f>
        <v>97.51767</v>
      </c>
      <c r="F469" s="24">
        <f>ROUND(97.5176689677759,5)</f>
        <v>97.51767</v>
      </c>
      <c r="G469" s="25"/>
      <c r="H469" s="26"/>
    </row>
    <row r="470" spans="1:8" ht="12.75" customHeight="1">
      <c r="A470" s="23" t="s">
        <v>106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44271</v>
      </c>
      <c r="B471" s="23"/>
      <c r="C471" s="24">
        <f>ROUND(98.7360657677635,5)</f>
        <v>98.73607</v>
      </c>
      <c r="D471" s="24">
        <f>F471</f>
        <v>96.81881</v>
      </c>
      <c r="E471" s="24">
        <f>F471</f>
        <v>96.81881</v>
      </c>
      <c r="F471" s="24">
        <f>ROUND(96.8188054491302,5)</f>
        <v>96.81881</v>
      </c>
      <c r="G471" s="25"/>
      <c r="H471" s="26"/>
    </row>
    <row r="472" spans="1:8" ht="12.75" customHeight="1">
      <c r="A472" s="23" t="s">
        <v>107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44362</v>
      </c>
      <c r="B473" s="23"/>
      <c r="C473" s="24">
        <f>ROUND(98.7360657677635,5)</f>
        <v>98.73607</v>
      </c>
      <c r="D473" s="24">
        <f>F473</f>
        <v>96.08535</v>
      </c>
      <c r="E473" s="24">
        <f>F473</f>
        <v>96.08535</v>
      </c>
      <c r="F473" s="24">
        <f>ROUND(96.0853466549444,5)</f>
        <v>96.08535</v>
      </c>
      <c r="G473" s="25"/>
      <c r="H473" s="26"/>
    </row>
    <row r="474" spans="1:8" ht="12.75" customHeight="1">
      <c r="A474" s="23" t="s">
        <v>108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44460</v>
      </c>
      <c r="B475" s="23"/>
      <c r="C475" s="24">
        <f>ROUND(98.7360657677635,5)</f>
        <v>98.73607</v>
      </c>
      <c r="D475" s="24">
        <f>F475</f>
        <v>96.3233</v>
      </c>
      <c r="E475" s="24">
        <f>F475</f>
        <v>96.3233</v>
      </c>
      <c r="F475" s="24">
        <f>ROUND(96.3232999741542,5)</f>
        <v>96.3233</v>
      </c>
      <c r="G475" s="25"/>
      <c r="H475" s="26"/>
    </row>
    <row r="476" spans="1:8" ht="12.75" customHeight="1">
      <c r="A476" s="23" t="s">
        <v>109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44551</v>
      </c>
      <c r="B477" s="23"/>
      <c r="C477" s="24">
        <f>ROUND(98.7360657677635,5)</f>
        <v>98.73607</v>
      </c>
      <c r="D477" s="24">
        <f>F477</f>
        <v>98.55164</v>
      </c>
      <c r="E477" s="24">
        <f>F477</f>
        <v>98.55164</v>
      </c>
      <c r="F477" s="24">
        <f>ROUND(98.5516440520728,5)</f>
        <v>98.55164</v>
      </c>
      <c r="G477" s="25"/>
      <c r="H477" s="26"/>
    </row>
    <row r="478" spans="1:8" ht="12.75" customHeight="1">
      <c r="A478" s="23" t="s">
        <v>110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44635</v>
      </c>
      <c r="B479" s="23"/>
      <c r="C479" s="24">
        <f>ROUND(98.7360657677635,5)</f>
        <v>98.73607</v>
      </c>
      <c r="D479" s="24">
        <f>F479</f>
        <v>98.73607</v>
      </c>
      <c r="E479" s="24">
        <f>F479</f>
        <v>98.73607</v>
      </c>
      <c r="F479" s="24">
        <f>ROUND(98.7360657677635,5)</f>
        <v>98.73607</v>
      </c>
      <c r="G479" s="25"/>
      <c r="H479" s="26"/>
    </row>
    <row r="480" spans="1:8" ht="12.75" customHeight="1">
      <c r="A480" s="23" t="s">
        <v>111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46008</v>
      </c>
      <c r="B481" s="23"/>
      <c r="C481" s="24">
        <f>ROUND(97.3458427019546,5)</f>
        <v>97.34584</v>
      </c>
      <c r="D481" s="24">
        <f>F481</f>
        <v>97.05548</v>
      </c>
      <c r="E481" s="24">
        <f>F481</f>
        <v>97.05548</v>
      </c>
      <c r="F481" s="24">
        <f>ROUND(97.0554846949498,5)</f>
        <v>97.05548</v>
      </c>
      <c r="G481" s="25"/>
      <c r="H481" s="26"/>
    </row>
    <row r="482" spans="1:8" ht="12.75" customHeight="1">
      <c r="A482" s="23" t="s">
        <v>112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46097</v>
      </c>
      <c r="B483" s="23"/>
      <c r="C483" s="24">
        <f>ROUND(97.3458427019546,5)</f>
        <v>97.34584</v>
      </c>
      <c r="D483" s="24">
        <f>F483</f>
        <v>94.11584</v>
      </c>
      <c r="E483" s="24">
        <f>F483</f>
        <v>94.11584</v>
      </c>
      <c r="F483" s="24">
        <f>ROUND(94.1158382873374,5)</f>
        <v>94.11584</v>
      </c>
      <c r="G483" s="25"/>
      <c r="H483" s="26"/>
    </row>
    <row r="484" spans="1:8" ht="12.75" customHeight="1">
      <c r="A484" s="23" t="s">
        <v>113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46188</v>
      </c>
      <c r="B485" s="23"/>
      <c r="C485" s="24">
        <f>ROUND(97.3458427019546,5)</f>
        <v>97.34584</v>
      </c>
      <c r="D485" s="24">
        <f>F485</f>
        <v>92.89407</v>
      </c>
      <c r="E485" s="24">
        <f>F485</f>
        <v>92.89407</v>
      </c>
      <c r="F485" s="24">
        <f>ROUND(92.8940744958574,5)</f>
        <v>92.89407</v>
      </c>
      <c r="G485" s="25"/>
      <c r="H485" s="26"/>
    </row>
    <row r="486" spans="1:8" ht="12.75" customHeight="1">
      <c r="A486" s="23" t="s">
        <v>114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46286</v>
      </c>
      <c r="B487" s="23"/>
      <c r="C487" s="24">
        <f>ROUND(97.3458427019546,5)</f>
        <v>97.34584</v>
      </c>
      <c r="D487" s="24">
        <f>F487</f>
        <v>95.0286</v>
      </c>
      <c r="E487" s="24">
        <f>F487</f>
        <v>95.0286</v>
      </c>
      <c r="F487" s="24">
        <f>ROUND(95.0285951314707,5)</f>
        <v>95.0286</v>
      </c>
      <c r="G487" s="25"/>
      <c r="H487" s="26"/>
    </row>
    <row r="488" spans="1:8" ht="12.75" customHeight="1">
      <c r="A488" s="23" t="s">
        <v>115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46377</v>
      </c>
      <c r="B489" s="23"/>
      <c r="C489" s="24">
        <f>ROUND(97.3458427019546,5)</f>
        <v>97.34584</v>
      </c>
      <c r="D489" s="24">
        <f>F489</f>
        <v>98.74959</v>
      </c>
      <c r="E489" s="24">
        <f>F489</f>
        <v>98.74959</v>
      </c>
      <c r="F489" s="24">
        <f>ROUND(98.7495874510122,5)</f>
        <v>98.74959</v>
      </c>
      <c r="G489" s="25"/>
      <c r="H489" s="26"/>
    </row>
    <row r="490" spans="1:8" ht="12.75" customHeight="1">
      <c r="A490" s="23" t="s">
        <v>116</v>
      </c>
      <c r="B490" s="23"/>
      <c r="C490" s="27"/>
      <c r="D490" s="27"/>
      <c r="E490" s="27"/>
      <c r="F490" s="27"/>
      <c r="G490" s="25"/>
      <c r="H490" s="26"/>
    </row>
    <row r="491" spans="1:8" ht="12.75" customHeight="1" thickBot="1">
      <c r="A491" s="31">
        <v>46461</v>
      </c>
      <c r="B491" s="31"/>
      <c r="C491" s="32">
        <f>ROUND(97.3458427019546,5)</f>
        <v>97.34584</v>
      </c>
      <c r="D491" s="32">
        <f>F491</f>
        <v>97.34584</v>
      </c>
      <c r="E491" s="32">
        <f>F491</f>
        <v>97.34584</v>
      </c>
      <c r="F491" s="32">
        <f>ROUND(97.3458427019546,5)</f>
        <v>97.34584</v>
      </c>
      <c r="G491" s="33"/>
      <c r="H491" s="34"/>
    </row>
  </sheetData>
  <sheetProtection/>
  <mergeCells count="490">
    <mergeCell ref="A490:B490"/>
    <mergeCell ref="A491:B491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2017-01-16T15:56:10Z</dcterms:modified>
  <cp:category/>
  <cp:version/>
  <cp:contentType/>
  <cp:contentStatus/>
</cp:coreProperties>
</file>