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'Jerry'!$A$1:$H$484</definedName>
  </definedNames>
  <calcPr fullCalcOnLoad="1"/>
</workbook>
</file>

<file path=xl/sharedStrings.xml><?xml version="1.0" encoding="utf-8"?>
<sst xmlns="http://schemas.openxmlformats.org/spreadsheetml/2006/main" count="114" uniqueCount="114">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</sst>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3"/>
  <sheetViews>
    <sheetView tabSelected="1" zoomScaleSheetLayoutView="75" zoomScalePageLayoutView="0" workbookViewId="0" topLeftCell="A1">
      <selection activeCell="M8" sqref="M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42787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ROUND(2.09,5)</f>
        <v>2.09</v>
      </c>
      <c r="D6" s="25">
        <f>F6</f>
        <v>2.09</v>
      </c>
      <c r="E6" s="25">
        <f>F6</f>
        <v>2.09</v>
      </c>
      <c r="F6" s="25">
        <f>ROUND(2.09,5)</f>
        <v>2.09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ROUND(2.05,5)</f>
        <v>2.05</v>
      </c>
      <c r="D8" s="25">
        <f>F8</f>
        <v>2.05</v>
      </c>
      <c r="E8" s="25">
        <f>F8</f>
        <v>2.05</v>
      </c>
      <c r="F8" s="25">
        <f>ROUND(2.05,5)</f>
        <v>2.05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ROUND(2.07,5)</f>
        <v>2.07</v>
      </c>
      <c r="D10" s="25">
        <f>F10</f>
        <v>2.07</v>
      </c>
      <c r="E10" s="25">
        <f>F10</f>
        <v>2.07</v>
      </c>
      <c r="F10" s="25">
        <f>ROUND(2.07,5)</f>
        <v>2.07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ROUND(2.69,5)</f>
        <v>2.69</v>
      </c>
      <c r="D12" s="25">
        <f>F12</f>
        <v>2.69</v>
      </c>
      <c r="E12" s="25">
        <f>F12</f>
        <v>2.69</v>
      </c>
      <c r="F12" s="25">
        <f>ROUND(2.69,5)</f>
        <v>2.69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ROUND(10.46,5)</f>
        <v>10.46</v>
      </c>
      <c r="D14" s="25">
        <f>F14</f>
        <v>10.46</v>
      </c>
      <c r="E14" s="25">
        <f>F14</f>
        <v>10.46</v>
      </c>
      <c r="F14" s="25">
        <f>ROUND(10.46,5)</f>
        <v>10.46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ROUND(8.37,5)</f>
        <v>8.37</v>
      </c>
      <c r="D16" s="25">
        <f>F16</f>
        <v>8.37</v>
      </c>
      <c r="E16" s="25">
        <f>F16</f>
        <v>8.37</v>
      </c>
      <c r="F16" s="25">
        <f>ROUND(8.37,5)</f>
        <v>8.37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ROUND(8.79,3)</f>
        <v>8.79</v>
      </c>
      <c r="D18" s="27">
        <f>F18</f>
        <v>8.79</v>
      </c>
      <c r="E18" s="27">
        <f>F18</f>
        <v>8.79</v>
      </c>
      <c r="F18" s="27">
        <f>ROUND(8.79,3)</f>
        <v>8.79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ROUND(2.04,3)</f>
        <v>2.04</v>
      </c>
      <c r="D20" s="27">
        <f>F20</f>
        <v>2.04</v>
      </c>
      <c r="E20" s="27">
        <f>F20</f>
        <v>2.04</v>
      </c>
      <c r="F20" s="27">
        <f>ROUND(2.04,3)</f>
        <v>2.04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ROUND(2.08,3)</f>
        <v>2.08</v>
      </c>
      <c r="D22" s="27">
        <f>F22</f>
        <v>2.08</v>
      </c>
      <c r="E22" s="27">
        <f>F22</f>
        <v>2.08</v>
      </c>
      <c r="F22" s="27">
        <f>ROUND(2.08,3)</f>
        <v>2.08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ROUND(7.545,3)</f>
        <v>7.545</v>
      </c>
      <c r="D24" s="27">
        <f>F24</f>
        <v>7.545</v>
      </c>
      <c r="E24" s="27">
        <f>F24</f>
        <v>7.545</v>
      </c>
      <c r="F24" s="27">
        <f>ROUND(7.545,3)</f>
        <v>7.545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ROUND(7.7,3)</f>
        <v>7.7</v>
      </c>
      <c r="D26" s="27">
        <f>F26</f>
        <v>7.7</v>
      </c>
      <c r="E26" s="27">
        <f>F26</f>
        <v>7.7</v>
      </c>
      <c r="F26" s="27">
        <f>ROUND(7.7,3)</f>
        <v>7.7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ROUND(7.89,3)</f>
        <v>7.89</v>
      </c>
      <c r="D28" s="27">
        <f>F28</f>
        <v>7.89</v>
      </c>
      <c r="E28" s="27">
        <f>F28</f>
        <v>7.89</v>
      </c>
      <c r="F28" s="27">
        <f>ROUND(7.89,3)</f>
        <v>7.89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ROUND(8.05,3)</f>
        <v>8.05</v>
      </c>
      <c r="D30" s="27">
        <f>F30</f>
        <v>8.05</v>
      </c>
      <c r="E30" s="27">
        <f>F30</f>
        <v>8.05</v>
      </c>
      <c r="F30" s="27">
        <f>ROUND(8.05,3)</f>
        <v>8.05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ROUND(9.44,3)</f>
        <v>9.44</v>
      </c>
      <c r="D32" s="27">
        <f>F32</f>
        <v>9.44</v>
      </c>
      <c r="E32" s="27">
        <f>F32</f>
        <v>9.44</v>
      </c>
      <c r="F32" s="27">
        <f>ROUND(9.44,3)</f>
        <v>9.44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ROUND(2.03,3)</f>
        <v>2.03</v>
      </c>
      <c r="D34" s="27">
        <f>F34</f>
        <v>2.03</v>
      </c>
      <c r="E34" s="27">
        <f>F34</f>
        <v>2.03</v>
      </c>
      <c r="F34" s="27">
        <f>ROUND(2.03,3)</f>
        <v>2.03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ROUND(2.02,3)</f>
        <v>2.02</v>
      </c>
      <c r="D36" s="27">
        <f>F36</f>
        <v>2.02</v>
      </c>
      <c r="E36" s="27">
        <f>F36</f>
        <v>2.02</v>
      </c>
      <c r="F36" s="27">
        <f>ROUND(2.02,3)</f>
        <v>2.02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ROUND(9.23,3)</f>
        <v>9.23</v>
      </c>
      <c r="D38" s="27">
        <f>F38</f>
        <v>9.23</v>
      </c>
      <c r="E38" s="27">
        <f>F38</f>
        <v>9.23</v>
      </c>
      <c r="F38" s="27">
        <f>ROUND(9.23,3)</f>
        <v>9.23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5">
        <f>ROUND(2.09,5)</f>
        <v>2.09</v>
      </c>
      <c r="D40" s="25">
        <f>F40</f>
        <v>129.53511</v>
      </c>
      <c r="E40" s="25">
        <f>F40</f>
        <v>129.53511</v>
      </c>
      <c r="F40" s="25">
        <f>ROUND(129.53511,5)</f>
        <v>129.53511</v>
      </c>
      <c r="G40" s="24"/>
      <c r="H40" s="36"/>
    </row>
    <row r="41" spans="1:8" ht="12.75" customHeight="1">
      <c r="A41" s="22">
        <v>42950</v>
      </c>
      <c r="B41" s="22"/>
      <c r="C41" s="25">
        <f>ROUND(2.09,5)</f>
        <v>2.09</v>
      </c>
      <c r="D41" s="25">
        <f>F41</f>
        <v>130.69611</v>
      </c>
      <c r="E41" s="25">
        <f>F41</f>
        <v>130.69611</v>
      </c>
      <c r="F41" s="25">
        <f>ROUND(130.69611,5)</f>
        <v>130.69611</v>
      </c>
      <c r="G41" s="24"/>
      <c r="H41" s="36"/>
    </row>
    <row r="42" spans="1:8" ht="12.75" customHeight="1">
      <c r="A42" s="22">
        <v>43041</v>
      </c>
      <c r="B42" s="22"/>
      <c r="C42" s="25">
        <f>ROUND(2.09,5)</f>
        <v>2.09</v>
      </c>
      <c r="D42" s="25">
        <f>F42</f>
        <v>133.31478</v>
      </c>
      <c r="E42" s="25">
        <f>F42</f>
        <v>133.31478</v>
      </c>
      <c r="F42" s="25">
        <f>ROUND(133.31478,5)</f>
        <v>133.31478</v>
      </c>
      <c r="G42" s="24"/>
      <c r="H42" s="36"/>
    </row>
    <row r="43" spans="1:8" ht="12.75" customHeight="1">
      <c r="A43" s="22">
        <v>43132</v>
      </c>
      <c r="B43" s="22"/>
      <c r="C43" s="25">
        <f>ROUND(2.09,5)</f>
        <v>2.09</v>
      </c>
      <c r="D43" s="25">
        <f>F43</f>
        <v>135.97567</v>
      </c>
      <c r="E43" s="25">
        <f>F43</f>
        <v>135.97567</v>
      </c>
      <c r="F43" s="25">
        <f>ROUND(135.97567,5)</f>
        <v>135.97567</v>
      </c>
      <c r="G43" s="24"/>
      <c r="H43" s="36"/>
    </row>
    <row r="44" spans="1:8" ht="12.75" customHeight="1">
      <c r="A44" s="22">
        <v>43223</v>
      </c>
      <c r="B44" s="22"/>
      <c r="C44" s="25">
        <f>ROUND(2.09,5)</f>
        <v>2.09</v>
      </c>
      <c r="D44" s="25">
        <f>F44</f>
        <v>138.56168</v>
      </c>
      <c r="E44" s="25">
        <f>F44</f>
        <v>138.56168</v>
      </c>
      <c r="F44" s="25">
        <f>ROUND(138.56168,5)</f>
        <v>138.56168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42859</v>
      </c>
      <c r="B46" s="22"/>
      <c r="C46" s="25">
        <f>ROUND(101.30638,5)</f>
        <v>101.30638</v>
      </c>
      <c r="D46" s="25">
        <f>F46</f>
        <v>101.90242</v>
      </c>
      <c r="E46" s="25">
        <f>F46</f>
        <v>101.90242</v>
      </c>
      <c r="F46" s="25">
        <f>ROUND(101.90242,5)</f>
        <v>101.90242</v>
      </c>
      <c r="G46" s="24"/>
      <c r="H46" s="36"/>
    </row>
    <row r="47" spans="1:8" ht="12.75" customHeight="1">
      <c r="A47" s="22">
        <v>42950</v>
      </c>
      <c r="B47" s="22"/>
      <c r="C47" s="25">
        <f>ROUND(101.30638,5)</f>
        <v>101.30638</v>
      </c>
      <c r="D47" s="25">
        <f>F47</f>
        <v>103.87413</v>
      </c>
      <c r="E47" s="25">
        <f>F47</f>
        <v>103.87413</v>
      </c>
      <c r="F47" s="25">
        <f>ROUND(103.87413,5)</f>
        <v>103.87413</v>
      </c>
      <c r="G47" s="24"/>
      <c r="H47" s="36"/>
    </row>
    <row r="48" spans="1:8" ht="12.75" customHeight="1">
      <c r="A48" s="22">
        <v>43041</v>
      </c>
      <c r="B48" s="22"/>
      <c r="C48" s="25">
        <f>ROUND(101.30638,5)</f>
        <v>101.30638</v>
      </c>
      <c r="D48" s="25">
        <f>F48</f>
        <v>104.93433</v>
      </c>
      <c r="E48" s="25">
        <f>F48</f>
        <v>104.93433</v>
      </c>
      <c r="F48" s="25">
        <f>ROUND(104.93433,5)</f>
        <v>104.93433</v>
      </c>
      <c r="G48" s="24"/>
      <c r="H48" s="36"/>
    </row>
    <row r="49" spans="1:8" ht="12.75" customHeight="1">
      <c r="A49" s="22">
        <v>43132</v>
      </c>
      <c r="B49" s="22"/>
      <c r="C49" s="25">
        <f>ROUND(101.30638,5)</f>
        <v>101.30638</v>
      </c>
      <c r="D49" s="25">
        <f>F49</f>
        <v>107.06339</v>
      </c>
      <c r="E49" s="25">
        <f>F49</f>
        <v>107.06339</v>
      </c>
      <c r="F49" s="25">
        <f>ROUND(107.06339,5)</f>
        <v>107.06339</v>
      </c>
      <c r="G49" s="24"/>
      <c r="H49" s="36"/>
    </row>
    <row r="50" spans="1:8" ht="12.75" customHeight="1">
      <c r="A50" s="22">
        <v>43223</v>
      </c>
      <c r="B50" s="22"/>
      <c r="C50" s="25">
        <f>ROUND(101.30638,5)</f>
        <v>101.30638</v>
      </c>
      <c r="D50" s="25">
        <f>F50</f>
        <v>109.09925</v>
      </c>
      <c r="E50" s="25">
        <f>F50</f>
        <v>109.09925</v>
      </c>
      <c r="F50" s="25">
        <f>ROUND(109.09925,5)</f>
        <v>109.09925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42859</v>
      </c>
      <c r="B52" s="22"/>
      <c r="C52" s="25">
        <f>ROUND(9.185,5)</f>
        <v>9.185</v>
      </c>
      <c r="D52" s="25">
        <f>F52</f>
        <v>9.22715</v>
      </c>
      <c r="E52" s="25">
        <f>F52</f>
        <v>9.22715</v>
      </c>
      <c r="F52" s="25">
        <f>ROUND(9.22715,5)</f>
        <v>9.22715</v>
      </c>
      <c r="G52" s="24"/>
      <c r="H52" s="36"/>
    </row>
    <row r="53" spans="1:8" ht="12.75" customHeight="1">
      <c r="A53" s="22">
        <v>42950</v>
      </c>
      <c r="B53" s="22"/>
      <c r="C53" s="25">
        <f>ROUND(9.185,5)</f>
        <v>9.185</v>
      </c>
      <c r="D53" s="25">
        <f>F53</f>
        <v>9.27824</v>
      </c>
      <c r="E53" s="25">
        <f>F53</f>
        <v>9.27824</v>
      </c>
      <c r="F53" s="25">
        <f>ROUND(9.27824,5)</f>
        <v>9.27824</v>
      </c>
      <c r="G53" s="24"/>
      <c r="H53" s="36"/>
    </row>
    <row r="54" spans="1:8" ht="12.75" customHeight="1">
      <c r="A54" s="22">
        <v>43041</v>
      </c>
      <c r="B54" s="22"/>
      <c r="C54" s="25">
        <f>ROUND(9.185,5)</f>
        <v>9.185</v>
      </c>
      <c r="D54" s="25">
        <f>F54</f>
        <v>9.31664</v>
      </c>
      <c r="E54" s="25">
        <f>F54</f>
        <v>9.31664</v>
      </c>
      <c r="F54" s="25">
        <f>ROUND(9.31664,5)</f>
        <v>9.31664</v>
      </c>
      <c r="G54" s="24"/>
      <c r="H54" s="36"/>
    </row>
    <row r="55" spans="1:8" ht="12.75" customHeight="1">
      <c r="A55" s="22">
        <v>43132</v>
      </c>
      <c r="B55" s="22"/>
      <c r="C55" s="25">
        <f>ROUND(9.185,5)</f>
        <v>9.185</v>
      </c>
      <c r="D55" s="25">
        <f>F55</f>
        <v>9.35672</v>
      </c>
      <c r="E55" s="25">
        <f>F55</f>
        <v>9.35672</v>
      </c>
      <c r="F55" s="25">
        <f>ROUND(9.35672,5)</f>
        <v>9.35672</v>
      </c>
      <c r="G55" s="24"/>
      <c r="H55" s="36"/>
    </row>
    <row r="56" spans="1:8" ht="12.75" customHeight="1">
      <c r="A56" s="22">
        <v>43223</v>
      </c>
      <c r="B56" s="22"/>
      <c r="C56" s="25">
        <f>ROUND(9.185,5)</f>
        <v>9.185</v>
      </c>
      <c r="D56" s="25">
        <f>F56</f>
        <v>9.41416</v>
      </c>
      <c r="E56" s="25">
        <f>F56</f>
        <v>9.41416</v>
      </c>
      <c r="F56" s="25">
        <f>ROUND(9.41416,5)</f>
        <v>9.41416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5">
        <f>ROUND(9.335,5)</f>
        <v>9.335</v>
      </c>
      <c r="D58" s="25">
        <f>F58</f>
        <v>9.37646</v>
      </c>
      <c r="E58" s="25">
        <f>F58</f>
        <v>9.37646</v>
      </c>
      <c r="F58" s="25">
        <f>ROUND(9.37646,5)</f>
        <v>9.37646</v>
      </c>
      <c r="G58" s="24"/>
      <c r="H58" s="36"/>
    </row>
    <row r="59" spans="1:8" ht="12.75" customHeight="1">
      <c r="A59" s="22">
        <v>42950</v>
      </c>
      <c r="B59" s="22"/>
      <c r="C59" s="25">
        <f>ROUND(9.335,5)</f>
        <v>9.335</v>
      </c>
      <c r="D59" s="25">
        <f>F59</f>
        <v>9.42538</v>
      </c>
      <c r="E59" s="25">
        <f>F59</f>
        <v>9.42538</v>
      </c>
      <c r="F59" s="25">
        <f>ROUND(9.42538,5)</f>
        <v>9.42538</v>
      </c>
      <c r="G59" s="24"/>
      <c r="H59" s="36"/>
    </row>
    <row r="60" spans="1:8" ht="12.75" customHeight="1">
      <c r="A60" s="22">
        <v>43041</v>
      </c>
      <c r="B60" s="22"/>
      <c r="C60" s="25">
        <f>ROUND(9.335,5)</f>
        <v>9.335</v>
      </c>
      <c r="D60" s="25">
        <f>F60</f>
        <v>9.46836</v>
      </c>
      <c r="E60" s="25">
        <f>F60</f>
        <v>9.46836</v>
      </c>
      <c r="F60" s="25">
        <f>ROUND(9.46836,5)</f>
        <v>9.46836</v>
      </c>
      <c r="G60" s="24"/>
      <c r="H60" s="36"/>
    </row>
    <row r="61" spans="1:8" ht="12.75" customHeight="1">
      <c r="A61" s="22">
        <v>43132</v>
      </c>
      <c r="B61" s="22"/>
      <c r="C61" s="25">
        <f>ROUND(9.335,5)</f>
        <v>9.335</v>
      </c>
      <c r="D61" s="25">
        <f>F61</f>
        <v>9.5128</v>
      </c>
      <c r="E61" s="25">
        <f>F61</f>
        <v>9.5128</v>
      </c>
      <c r="F61" s="25">
        <f>ROUND(9.5128,5)</f>
        <v>9.5128</v>
      </c>
      <c r="G61" s="24"/>
      <c r="H61" s="36"/>
    </row>
    <row r="62" spans="1:8" ht="12.75" customHeight="1">
      <c r="A62" s="22">
        <v>43223</v>
      </c>
      <c r="B62" s="22"/>
      <c r="C62" s="25">
        <f>ROUND(9.335,5)</f>
        <v>9.335</v>
      </c>
      <c r="D62" s="25">
        <f>F62</f>
        <v>9.56905</v>
      </c>
      <c r="E62" s="25">
        <f>F62</f>
        <v>9.56905</v>
      </c>
      <c r="F62" s="25">
        <f>ROUND(9.56905,5)</f>
        <v>9.56905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42859</v>
      </c>
      <c r="B64" s="22"/>
      <c r="C64" s="25">
        <f>ROUND(106.39972,5)</f>
        <v>106.39972</v>
      </c>
      <c r="D64" s="25">
        <f>F64</f>
        <v>108.04837</v>
      </c>
      <c r="E64" s="25">
        <f>F64</f>
        <v>108.04837</v>
      </c>
      <c r="F64" s="25">
        <f>ROUND(108.04837,5)</f>
        <v>108.04837</v>
      </c>
      <c r="G64" s="24"/>
      <c r="H64" s="36"/>
    </row>
    <row r="65" spans="1:8" ht="12.75" customHeight="1">
      <c r="A65" s="22">
        <v>42950</v>
      </c>
      <c r="B65" s="22"/>
      <c r="C65" s="25">
        <f>ROUND(106.39972,5)</f>
        <v>106.39972</v>
      </c>
      <c r="D65" s="25">
        <f>F65</f>
        <v>110.13894</v>
      </c>
      <c r="E65" s="25">
        <f>F65</f>
        <v>110.13894</v>
      </c>
      <c r="F65" s="25">
        <f>ROUND(110.13894,5)</f>
        <v>110.13894</v>
      </c>
      <c r="G65" s="24"/>
      <c r="H65" s="36"/>
    </row>
    <row r="66" spans="1:8" ht="12.75" customHeight="1">
      <c r="A66" s="22">
        <v>43041</v>
      </c>
      <c r="B66" s="22"/>
      <c r="C66" s="25">
        <f>ROUND(106.39972,5)</f>
        <v>106.39972</v>
      </c>
      <c r="D66" s="25">
        <f>F66</f>
        <v>111.25525</v>
      </c>
      <c r="E66" s="25">
        <f>F66</f>
        <v>111.25525</v>
      </c>
      <c r="F66" s="25">
        <f>ROUND(111.25525,5)</f>
        <v>111.25525</v>
      </c>
      <c r="G66" s="24"/>
      <c r="H66" s="36"/>
    </row>
    <row r="67" spans="1:8" ht="12.75" customHeight="1">
      <c r="A67" s="22">
        <v>43132</v>
      </c>
      <c r="B67" s="22"/>
      <c r="C67" s="25">
        <f>ROUND(106.39972,5)</f>
        <v>106.39972</v>
      </c>
      <c r="D67" s="25">
        <f>F67</f>
        <v>113.51258</v>
      </c>
      <c r="E67" s="25">
        <f>F67</f>
        <v>113.51258</v>
      </c>
      <c r="F67" s="25">
        <f>ROUND(113.51258,5)</f>
        <v>113.51258</v>
      </c>
      <c r="G67" s="24"/>
      <c r="H67" s="36"/>
    </row>
    <row r="68" spans="1:8" ht="12.75" customHeight="1">
      <c r="A68" s="22">
        <v>43223</v>
      </c>
      <c r="B68" s="22"/>
      <c r="C68" s="25">
        <f>ROUND(106.39972,5)</f>
        <v>106.39972</v>
      </c>
      <c r="D68" s="25">
        <f>F68</f>
        <v>115.67134</v>
      </c>
      <c r="E68" s="25">
        <f>F68</f>
        <v>115.67134</v>
      </c>
      <c r="F68" s="25">
        <f>ROUND(115.67134,5)</f>
        <v>115.67134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42859</v>
      </c>
      <c r="B70" s="22"/>
      <c r="C70" s="25">
        <f>ROUND(9.55,5)</f>
        <v>9.55</v>
      </c>
      <c r="D70" s="25">
        <f>F70</f>
        <v>9.59393</v>
      </c>
      <c r="E70" s="25">
        <f>F70</f>
        <v>9.59393</v>
      </c>
      <c r="F70" s="25">
        <f>ROUND(9.59393,5)</f>
        <v>9.59393</v>
      </c>
      <c r="G70" s="24"/>
      <c r="H70" s="36"/>
    </row>
    <row r="71" spans="1:8" ht="12.75" customHeight="1">
      <c r="A71" s="22">
        <v>42950</v>
      </c>
      <c r="B71" s="22"/>
      <c r="C71" s="25">
        <f>ROUND(9.55,5)</f>
        <v>9.55</v>
      </c>
      <c r="D71" s="25">
        <f>F71</f>
        <v>9.64744</v>
      </c>
      <c r="E71" s="25">
        <f>F71</f>
        <v>9.64744</v>
      </c>
      <c r="F71" s="25">
        <f>ROUND(9.64744,5)</f>
        <v>9.64744</v>
      </c>
      <c r="G71" s="24"/>
      <c r="H71" s="36"/>
    </row>
    <row r="72" spans="1:8" ht="12.75" customHeight="1">
      <c r="A72" s="22">
        <v>43041</v>
      </c>
      <c r="B72" s="22"/>
      <c r="C72" s="25">
        <f>ROUND(9.55,5)</f>
        <v>9.55</v>
      </c>
      <c r="D72" s="25">
        <f>F72</f>
        <v>9.68977</v>
      </c>
      <c r="E72" s="25">
        <f>F72</f>
        <v>9.68977</v>
      </c>
      <c r="F72" s="25">
        <f>ROUND(9.68977,5)</f>
        <v>9.68977</v>
      </c>
      <c r="G72" s="24"/>
      <c r="H72" s="36"/>
    </row>
    <row r="73" spans="1:8" ht="12.75" customHeight="1">
      <c r="A73" s="22">
        <v>43132</v>
      </c>
      <c r="B73" s="22"/>
      <c r="C73" s="25">
        <f>ROUND(9.55,5)</f>
        <v>9.55</v>
      </c>
      <c r="D73" s="25">
        <f>F73</f>
        <v>9.73377</v>
      </c>
      <c r="E73" s="25">
        <f>F73</f>
        <v>9.73377</v>
      </c>
      <c r="F73" s="25">
        <f>ROUND(9.73377,5)</f>
        <v>9.73377</v>
      </c>
      <c r="G73" s="24"/>
      <c r="H73" s="36"/>
    </row>
    <row r="74" spans="1:8" ht="12.75" customHeight="1">
      <c r="A74" s="22">
        <v>43223</v>
      </c>
      <c r="B74" s="22"/>
      <c r="C74" s="25">
        <f>ROUND(9.55,5)</f>
        <v>9.55</v>
      </c>
      <c r="D74" s="25">
        <f>F74</f>
        <v>9.79211</v>
      </c>
      <c r="E74" s="25">
        <f>F74</f>
        <v>9.79211</v>
      </c>
      <c r="F74" s="25">
        <f>ROUND(9.79211,5)</f>
        <v>9.79211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42859</v>
      </c>
      <c r="B76" s="22"/>
      <c r="C76" s="25">
        <f>ROUND(2.05,5)</f>
        <v>2.05</v>
      </c>
      <c r="D76" s="25">
        <f>F76</f>
        <v>134.82399</v>
      </c>
      <c r="E76" s="25">
        <f>F76</f>
        <v>134.82399</v>
      </c>
      <c r="F76" s="25">
        <f>ROUND(134.82399,5)</f>
        <v>134.82399</v>
      </c>
      <c r="G76" s="24"/>
      <c r="H76" s="36"/>
    </row>
    <row r="77" spans="1:8" ht="12.75" customHeight="1">
      <c r="A77" s="22">
        <v>42950</v>
      </c>
      <c r="B77" s="22"/>
      <c r="C77" s="25">
        <f>ROUND(2.05,5)</f>
        <v>2.05</v>
      </c>
      <c r="D77" s="25">
        <f>F77</f>
        <v>135.91928</v>
      </c>
      <c r="E77" s="25">
        <f>F77</f>
        <v>135.91928</v>
      </c>
      <c r="F77" s="25">
        <f>ROUND(135.91928,5)</f>
        <v>135.91928</v>
      </c>
      <c r="G77" s="24"/>
      <c r="H77" s="36"/>
    </row>
    <row r="78" spans="1:8" ht="12.75" customHeight="1">
      <c r="A78" s="22">
        <v>43041</v>
      </c>
      <c r="B78" s="22"/>
      <c r="C78" s="25">
        <f>ROUND(2.05,5)</f>
        <v>2.05</v>
      </c>
      <c r="D78" s="25">
        <f>F78</f>
        <v>138.64248</v>
      </c>
      <c r="E78" s="25">
        <f>F78</f>
        <v>138.64248</v>
      </c>
      <c r="F78" s="25">
        <f>ROUND(138.64248,5)</f>
        <v>138.64248</v>
      </c>
      <c r="G78" s="24"/>
      <c r="H78" s="36"/>
    </row>
    <row r="79" spans="1:8" ht="12.75" customHeight="1">
      <c r="A79" s="22">
        <v>43132</v>
      </c>
      <c r="B79" s="22"/>
      <c r="C79" s="25">
        <f>ROUND(2.05,5)</f>
        <v>2.05</v>
      </c>
      <c r="D79" s="25">
        <f>F79</f>
        <v>141.40606</v>
      </c>
      <c r="E79" s="25">
        <f>F79</f>
        <v>141.40606</v>
      </c>
      <c r="F79" s="25">
        <f>ROUND(141.40606,5)</f>
        <v>141.40606</v>
      </c>
      <c r="G79" s="24"/>
      <c r="H79" s="36"/>
    </row>
    <row r="80" spans="1:8" ht="12.75" customHeight="1">
      <c r="A80" s="22">
        <v>43223</v>
      </c>
      <c r="B80" s="22"/>
      <c r="C80" s="25">
        <f>ROUND(2.05,5)</f>
        <v>2.05</v>
      </c>
      <c r="D80" s="25">
        <f>F80</f>
        <v>144.09527</v>
      </c>
      <c r="E80" s="25">
        <f>F80</f>
        <v>144.09527</v>
      </c>
      <c r="F80" s="25">
        <f>ROUND(144.09527,5)</f>
        <v>144.09527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5">
        <f>ROUND(9.565,5)</f>
        <v>9.565</v>
      </c>
      <c r="D82" s="25">
        <f>F82</f>
        <v>9.60788</v>
      </c>
      <c r="E82" s="25">
        <f>F82</f>
        <v>9.60788</v>
      </c>
      <c r="F82" s="25">
        <f>ROUND(9.60788,5)</f>
        <v>9.60788</v>
      </c>
      <c r="G82" s="24"/>
      <c r="H82" s="36"/>
    </row>
    <row r="83" spans="1:8" ht="12.75" customHeight="1">
      <c r="A83" s="22">
        <v>42950</v>
      </c>
      <c r="B83" s="22"/>
      <c r="C83" s="25">
        <f>ROUND(9.565,5)</f>
        <v>9.565</v>
      </c>
      <c r="D83" s="25">
        <f>F83</f>
        <v>9.66005</v>
      </c>
      <c r="E83" s="25">
        <f>F83</f>
        <v>9.66005</v>
      </c>
      <c r="F83" s="25">
        <f>ROUND(9.66005,5)</f>
        <v>9.66005</v>
      </c>
      <c r="G83" s="24"/>
      <c r="H83" s="36"/>
    </row>
    <row r="84" spans="1:8" ht="12.75" customHeight="1">
      <c r="A84" s="22">
        <v>43041</v>
      </c>
      <c r="B84" s="22"/>
      <c r="C84" s="25">
        <f>ROUND(9.565,5)</f>
        <v>9.565</v>
      </c>
      <c r="D84" s="25">
        <f>F84</f>
        <v>9.70132</v>
      </c>
      <c r="E84" s="25">
        <f>F84</f>
        <v>9.70132</v>
      </c>
      <c r="F84" s="25">
        <f>ROUND(9.70132,5)</f>
        <v>9.70132</v>
      </c>
      <c r="G84" s="24"/>
      <c r="H84" s="36"/>
    </row>
    <row r="85" spans="1:8" ht="12.75" customHeight="1">
      <c r="A85" s="22">
        <v>43132</v>
      </c>
      <c r="B85" s="22"/>
      <c r="C85" s="25">
        <f>ROUND(9.565,5)</f>
        <v>9.565</v>
      </c>
      <c r="D85" s="25">
        <f>F85</f>
        <v>9.74415</v>
      </c>
      <c r="E85" s="25">
        <f>F85</f>
        <v>9.74415</v>
      </c>
      <c r="F85" s="25">
        <f>ROUND(9.74415,5)</f>
        <v>9.74415</v>
      </c>
      <c r="G85" s="24"/>
      <c r="H85" s="36"/>
    </row>
    <row r="86" spans="1:8" ht="12.75" customHeight="1">
      <c r="A86" s="22">
        <v>43223</v>
      </c>
      <c r="B86" s="22"/>
      <c r="C86" s="25">
        <f>ROUND(9.565,5)</f>
        <v>9.565</v>
      </c>
      <c r="D86" s="25">
        <f>F86</f>
        <v>9.80075</v>
      </c>
      <c r="E86" s="25">
        <f>F86</f>
        <v>9.80075</v>
      </c>
      <c r="F86" s="25">
        <f>ROUND(9.80075,5)</f>
        <v>9.80075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42859</v>
      </c>
      <c r="B88" s="22"/>
      <c r="C88" s="25">
        <f>ROUND(9.605,5)</f>
        <v>9.605</v>
      </c>
      <c r="D88" s="25">
        <f>F88</f>
        <v>9.64698</v>
      </c>
      <c r="E88" s="25">
        <f>F88</f>
        <v>9.64698</v>
      </c>
      <c r="F88" s="25">
        <f>ROUND(9.64698,5)</f>
        <v>9.64698</v>
      </c>
      <c r="G88" s="24"/>
      <c r="H88" s="36"/>
    </row>
    <row r="89" spans="1:8" ht="12.75" customHeight="1">
      <c r="A89" s="22">
        <v>42950</v>
      </c>
      <c r="B89" s="22"/>
      <c r="C89" s="25">
        <f>ROUND(9.605,5)</f>
        <v>9.605</v>
      </c>
      <c r="D89" s="25">
        <f>F89</f>
        <v>9.69805</v>
      </c>
      <c r="E89" s="25">
        <f>F89</f>
        <v>9.69805</v>
      </c>
      <c r="F89" s="25">
        <f>ROUND(9.69805,5)</f>
        <v>9.69805</v>
      </c>
      <c r="G89" s="24"/>
      <c r="H89" s="36"/>
    </row>
    <row r="90" spans="1:8" ht="12.75" customHeight="1">
      <c r="A90" s="22">
        <v>43041</v>
      </c>
      <c r="B90" s="22"/>
      <c r="C90" s="25">
        <f>ROUND(9.605,5)</f>
        <v>9.605</v>
      </c>
      <c r="D90" s="25">
        <f>F90</f>
        <v>9.73855</v>
      </c>
      <c r="E90" s="25">
        <f>F90</f>
        <v>9.73855</v>
      </c>
      <c r="F90" s="25">
        <f>ROUND(9.73855,5)</f>
        <v>9.73855</v>
      </c>
      <c r="G90" s="24"/>
      <c r="H90" s="36"/>
    </row>
    <row r="91" spans="1:8" ht="12.75" customHeight="1">
      <c r="A91" s="22">
        <v>43132</v>
      </c>
      <c r="B91" s="22"/>
      <c r="C91" s="25">
        <f>ROUND(9.605,5)</f>
        <v>9.605</v>
      </c>
      <c r="D91" s="25">
        <f>F91</f>
        <v>9.78053</v>
      </c>
      <c r="E91" s="25">
        <f>F91</f>
        <v>9.78053</v>
      </c>
      <c r="F91" s="25">
        <f>ROUND(9.78053,5)</f>
        <v>9.78053</v>
      </c>
      <c r="G91" s="24"/>
      <c r="H91" s="36"/>
    </row>
    <row r="92" spans="1:8" ht="12.75" customHeight="1">
      <c r="A92" s="22">
        <v>43223</v>
      </c>
      <c r="B92" s="22"/>
      <c r="C92" s="25">
        <f>ROUND(9.605,5)</f>
        <v>9.605</v>
      </c>
      <c r="D92" s="25">
        <f>F92</f>
        <v>9.83564</v>
      </c>
      <c r="E92" s="25">
        <f>F92</f>
        <v>9.83564</v>
      </c>
      <c r="F92" s="25">
        <f>ROUND(9.83564,5)</f>
        <v>9.83564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42859</v>
      </c>
      <c r="B94" s="22"/>
      <c r="C94" s="25">
        <f>ROUND(132.69982,5)</f>
        <v>132.69982</v>
      </c>
      <c r="D94" s="25">
        <f>F94</f>
        <v>133.22614</v>
      </c>
      <c r="E94" s="25">
        <f>F94</f>
        <v>133.22614</v>
      </c>
      <c r="F94" s="25">
        <f>ROUND(133.22614,5)</f>
        <v>133.22614</v>
      </c>
      <c r="G94" s="24"/>
      <c r="H94" s="36"/>
    </row>
    <row r="95" spans="1:8" ht="12.75" customHeight="1">
      <c r="A95" s="22">
        <v>42950</v>
      </c>
      <c r="B95" s="22"/>
      <c r="C95" s="25">
        <f>ROUND(132.69982,5)</f>
        <v>132.69982</v>
      </c>
      <c r="D95" s="25">
        <f>F95</f>
        <v>135.80373</v>
      </c>
      <c r="E95" s="25">
        <f>F95</f>
        <v>135.80373</v>
      </c>
      <c r="F95" s="25">
        <f>ROUND(135.80373,5)</f>
        <v>135.80373</v>
      </c>
      <c r="G95" s="24"/>
      <c r="H95" s="36"/>
    </row>
    <row r="96" spans="1:8" ht="12.75" customHeight="1">
      <c r="A96" s="22">
        <v>43041</v>
      </c>
      <c r="B96" s="22"/>
      <c r="C96" s="25">
        <f>ROUND(132.69982,5)</f>
        <v>132.69982</v>
      </c>
      <c r="D96" s="25">
        <f>F96</f>
        <v>136.92035</v>
      </c>
      <c r="E96" s="25">
        <f>F96</f>
        <v>136.92035</v>
      </c>
      <c r="F96" s="25">
        <f>ROUND(136.92035,5)</f>
        <v>136.92035</v>
      </c>
      <c r="G96" s="24"/>
      <c r="H96" s="36"/>
    </row>
    <row r="97" spans="1:8" ht="12.75" customHeight="1">
      <c r="A97" s="22">
        <v>43132</v>
      </c>
      <c r="B97" s="22"/>
      <c r="C97" s="25">
        <f>ROUND(132.69982,5)</f>
        <v>132.69982</v>
      </c>
      <c r="D97" s="25">
        <f>F97</f>
        <v>139.6985</v>
      </c>
      <c r="E97" s="25">
        <f>F97</f>
        <v>139.6985</v>
      </c>
      <c r="F97" s="25">
        <f>ROUND(139.6985,5)</f>
        <v>139.6985</v>
      </c>
      <c r="G97" s="24"/>
      <c r="H97" s="36"/>
    </row>
    <row r="98" spans="1:8" ht="12.75" customHeight="1">
      <c r="A98" s="22">
        <v>43223</v>
      </c>
      <c r="B98" s="22"/>
      <c r="C98" s="25">
        <f>ROUND(132.69982,5)</f>
        <v>132.69982</v>
      </c>
      <c r="D98" s="25">
        <f>F98</f>
        <v>142.35469</v>
      </c>
      <c r="E98" s="25">
        <f>F98</f>
        <v>142.35469</v>
      </c>
      <c r="F98" s="25">
        <f>ROUND(142.35469,5)</f>
        <v>142.35469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42859</v>
      </c>
      <c r="B100" s="22"/>
      <c r="C100" s="25">
        <f>ROUND(2.07,5)</f>
        <v>2.07</v>
      </c>
      <c r="D100" s="25">
        <f>F100</f>
        <v>144.15373</v>
      </c>
      <c r="E100" s="25">
        <f>F100</f>
        <v>144.15373</v>
      </c>
      <c r="F100" s="25">
        <f>ROUND(144.15373,5)</f>
        <v>144.15373</v>
      </c>
      <c r="G100" s="24"/>
      <c r="H100" s="36"/>
    </row>
    <row r="101" spans="1:8" ht="12.75" customHeight="1">
      <c r="A101" s="22">
        <v>42950</v>
      </c>
      <c r="B101" s="22"/>
      <c r="C101" s="25">
        <f>ROUND(2.07,5)</f>
        <v>2.07</v>
      </c>
      <c r="D101" s="25">
        <f>F101</f>
        <v>145.26387</v>
      </c>
      <c r="E101" s="25">
        <f>F101</f>
        <v>145.26387</v>
      </c>
      <c r="F101" s="25">
        <f>ROUND(145.26387,5)</f>
        <v>145.26387</v>
      </c>
      <c r="G101" s="24"/>
      <c r="H101" s="36"/>
    </row>
    <row r="102" spans="1:8" ht="12.75" customHeight="1">
      <c r="A102" s="22">
        <v>43041</v>
      </c>
      <c r="B102" s="22"/>
      <c r="C102" s="25">
        <f>ROUND(2.07,5)</f>
        <v>2.07</v>
      </c>
      <c r="D102" s="25">
        <f>F102</f>
        <v>148.17449</v>
      </c>
      <c r="E102" s="25">
        <f>F102</f>
        <v>148.17449</v>
      </c>
      <c r="F102" s="25">
        <f>ROUND(148.17449,5)</f>
        <v>148.17449</v>
      </c>
      <c r="G102" s="24"/>
      <c r="H102" s="36"/>
    </row>
    <row r="103" spans="1:8" ht="12.75" customHeight="1">
      <c r="A103" s="22">
        <v>43132</v>
      </c>
      <c r="B103" s="22"/>
      <c r="C103" s="25">
        <f>ROUND(2.07,5)</f>
        <v>2.07</v>
      </c>
      <c r="D103" s="25">
        <f>F103</f>
        <v>149.46558</v>
      </c>
      <c r="E103" s="25">
        <f>F103</f>
        <v>149.46558</v>
      </c>
      <c r="F103" s="25">
        <f>ROUND(149.46558,5)</f>
        <v>149.46558</v>
      </c>
      <c r="G103" s="24"/>
      <c r="H103" s="36"/>
    </row>
    <row r="104" spans="1:8" ht="12.75" customHeight="1">
      <c r="A104" s="22">
        <v>43223</v>
      </c>
      <c r="B104" s="22"/>
      <c r="C104" s="25">
        <f>ROUND(2.07,5)</f>
        <v>2.07</v>
      </c>
      <c r="D104" s="25">
        <f>F104</f>
        <v>152.30631</v>
      </c>
      <c r="E104" s="25">
        <f>F104</f>
        <v>152.30631</v>
      </c>
      <c r="F104" s="25">
        <f>ROUND(152.30631,5)</f>
        <v>152.30631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42859</v>
      </c>
      <c r="B106" s="22"/>
      <c r="C106" s="25">
        <f>ROUND(2.69,5)</f>
        <v>2.69</v>
      </c>
      <c r="D106" s="25">
        <f>F106</f>
        <v>129.9937</v>
      </c>
      <c r="E106" s="25">
        <f>F106</f>
        <v>129.9937</v>
      </c>
      <c r="F106" s="25">
        <f>ROUND(129.9937,5)</f>
        <v>129.9937</v>
      </c>
      <c r="G106" s="24"/>
      <c r="H106" s="36"/>
    </row>
    <row r="107" spans="1:8" ht="12.75" customHeight="1">
      <c r="A107" s="22">
        <v>42950</v>
      </c>
      <c r="B107" s="22"/>
      <c r="C107" s="25">
        <f>ROUND(2.69,5)</f>
        <v>2.69</v>
      </c>
      <c r="D107" s="25">
        <f>F107</f>
        <v>132.5088</v>
      </c>
      <c r="E107" s="25">
        <f>F107</f>
        <v>132.5088</v>
      </c>
      <c r="F107" s="25">
        <f>ROUND(132.5088,5)</f>
        <v>132.5088</v>
      </c>
      <c r="G107" s="24"/>
      <c r="H107" s="36"/>
    </row>
    <row r="108" spans="1:8" ht="12.75" customHeight="1">
      <c r="A108" s="22">
        <v>43041</v>
      </c>
      <c r="B108" s="22"/>
      <c r="C108" s="25">
        <f>ROUND(2.69,5)</f>
        <v>2.69</v>
      </c>
      <c r="D108" s="25">
        <f>F108</f>
        <v>133.39663</v>
      </c>
      <c r="E108" s="25">
        <f>F108</f>
        <v>133.39663</v>
      </c>
      <c r="F108" s="25">
        <f>ROUND(133.39663,5)</f>
        <v>133.39663</v>
      </c>
      <c r="G108" s="24"/>
      <c r="H108" s="36"/>
    </row>
    <row r="109" spans="1:8" ht="12.75" customHeight="1">
      <c r="A109" s="22">
        <v>43132</v>
      </c>
      <c r="B109" s="22"/>
      <c r="C109" s="25">
        <f>ROUND(2.69,5)</f>
        <v>2.69</v>
      </c>
      <c r="D109" s="25">
        <f>F109</f>
        <v>136.10325</v>
      </c>
      <c r="E109" s="25">
        <f>F109</f>
        <v>136.10325</v>
      </c>
      <c r="F109" s="25">
        <f>ROUND(136.10325,5)</f>
        <v>136.10325</v>
      </c>
      <c r="G109" s="24"/>
      <c r="H109" s="36"/>
    </row>
    <row r="110" spans="1:8" ht="12.75" customHeight="1">
      <c r="A110" s="22">
        <v>43223</v>
      </c>
      <c r="B110" s="22"/>
      <c r="C110" s="25">
        <f>ROUND(2.69,5)</f>
        <v>2.69</v>
      </c>
      <c r="D110" s="25">
        <f>F110</f>
        <v>138.69046</v>
      </c>
      <c r="E110" s="25">
        <f>F110</f>
        <v>138.69046</v>
      </c>
      <c r="F110" s="25">
        <f>ROUND(138.69046,5)</f>
        <v>138.69046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42859</v>
      </c>
      <c r="B112" s="22"/>
      <c r="C112" s="25">
        <f>ROUND(10.46,5)</f>
        <v>10.46</v>
      </c>
      <c r="D112" s="25">
        <f>F112</f>
        <v>10.52666</v>
      </c>
      <c r="E112" s="25">
        <f>F112</f>
        <v>10.52666</v>
      </c>
      <c r="F112" s="25">
        <f>ROUND(10.52666,5)</f>
        <v>10.52666</v>
      </c>
      <c r="G112" s="24"/>
      <c r="H112" s="36"/>
    </row>
    <row r="113" spans="1:8" ht="12.75" customHeight="1">
      <c r="A113" s="22">
        <v>42950</v>
      </c>
      <c r="B113" s="22"/>
      <c r="C113" s="25">
        <f>ROUND(10.46,5)</f>
        <v>10.46</v>
      </c>
      <c r="D113" s="25">
        <f>F113</f>
        <v>10.6078</v>
      </c>
      <c r="E113" s="25">
        <f>F113</f>
        <v>10.6078</v>
      </c>
      <c r="F113" s="25">
        <f>ROUND(10.6078,5)</f>
        <v>10.6078</v>
      </c>
      <c r="G113" s="24"/>
      <c r="H113" s="36"/>
    </row>
    <row r="114" spans="1:8" ht="12.75" customHeight="1">
      <c r="A114" s="22">
        <v>43041</v>
      </c>
      <c r="B114" s="22"/>
      <c r="C114" s="25">
        <f>ROUND(10.46,5)</f>
        <v>10.46</v>
      </c>
      <c r="D114" s="25">
        <f>F114</f>
        <v>10.68625</v>
      </c>
      <c r="E114" s="25">
        <f>F114</f>
        <v>10.68625</v>
      </c>
      <c r="F114" s="25">
        <f>ROUND(10.68625,5)</f>
        <v>10.68625</v>
      </c>
      <c r="G114" s="24"/>
      <c r="H114" s="36"/>
    </row>
    <row r="115" spans="1:8" ht="12.75" customHeight="1">
      <c r="A115" s="22">
        <v>43132</v>
      </c>
      <c r="B115" s="22"/>
      <c r="C115" s="25">
        <f>ROUND(10.46,5)</f>
        <v>10.46</v>
      </c>
      <c r="D115" s="25">
        <f>F115</f>
        <v>10.76941</v>
      </c>
      <c r="E115" s="25">
        <f>F115</f>
        <v>10.76941</v>
      </c>
      <c r="F115" s="25">
        <f>ROUND(10.76941,5)</f>
        <v>10.76941</v>
      </c>
      <c r="G115" s="24"/>
      <c r="H115" s="36"/>
    </row>
    <row r="116" spans="1:8" ht="12.75" customHeight="1">
      <c r="A116" s="22">
        <v>43223</v>
      </c>
      <c r="B116" s="22"/>
      <c r="C116" s="25">
        <f>ROUND(10.46,5)</f>
        <v>10.46</v>
      </c>
      <c r="D116" s="25">
        <f>F116</f>
        <v>10.8627</v>
      </c>
      <c r="E116" s="25">
        <f>F116</f>
        <v>10.8627</v>
      </c>
      <c r="F116" s="25">
        <f>ROUND(10.8627,5)</f>
        <v>10.8627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42859</v>
      </c>
      <c r="B118" s="22"/>
      <c r="C118" s="25">
        <f>ROUND(10.61,5)</f>
        <v>10.61</v>
      </c>
      <c r="D118" s="25">
        <f>F118</f>
        <v>10.67745</v>
      </c>
      <c r="E118" s="25">
        <f>F118</f>
        <v>10.67745</v>
      </c>
      <c r="F118" s="25">
        <f>ROUND(10.67745,5)</f>
        <v>10.67745</v>
      </c>
      <c r="G118" s="24"/>
      <c r="H118" s="36"/>
    </row>
    <row r="119" spans="1:8" ht="12.75" customHeight="1">
      <c r="A119" s="22">
        <v>42950</v>
      </c>
      <c r="B119" s="22"/>
      <c r="C119" s="25">
        <f>ROUND(10.61,5)</f>
        <v>10.61</v>
      </c>
      <c r="D119" s="25">
        <f>F119</f>
        <v>10.7573</v>
      </c>
      <c r="E119" s="25">
        <f>F119</f>
        <v>10.7573</v>
      </c>
      <c r="F119" s="25">
        <f>ROUND(10.7573,5)</f>
        <v>10.7573</v>
      </c>
      <c r="G119" s="24"/>
      <c r="H119" s="36"/>
    </row>
    <row r="120" spans="1:8" ht="12.75" customHeight="1">
      <c r="A120" s="22">
        <v>43041</v>
      </c>
      <c r="B120" s="22"/>
      <c r="C120" s="25">
        <f>ROUND(10.61,5)</f>
        <v>10.61</v>
      </c>
      <c r="D120" s="25">
        <f>F120</f>
        <v>10.83364</v>
      </c>
      <c r="E120" s="25">
        <f>F120</f>
        <v>10.83364</v>
      </c>
      <c r="F120" s="25">
        <f>ROUND(10.83364,5)</f>
        <v>10.83364</v>
      </c>
      <c r="G120" s="24"/>
      <c r="H120" s="36"/>
    </row>
    <row r="121" spans="1:8" ht="12.75" customHeight="1">
      <c r="A121" s="22">
        <v>43132</v>
      </c>
      <c r="B121" s="22"/>
      <c r="C121" s="25">
        <f>ROUND(10.61,5)</f>
        <v>10.61</v>
      </c>
      <c r="D121" s="25">
        <f>F121</f>
        <v>10.91166</v>
      </c>
      <c r="E121" s="25">
        <f>F121</f>
        <v>10.91166</v>
      </c>
      <c r="F121" s="25">
        <f>ROUND(10.91166,5)</f>
        <v>10.91166</v>
      </c>
      <c r="G121" s="24"/>
      <c r="H121" s="36"/>
    </row>
    <row r="122" spans="1:8" ht="12.75" customHeight="1">
      <c r="A122" s="22">
        <v>43223</v>
      </c>
      <c r="B122" s="22"/>
      <c r="C122" s="25">
        <f>ROUND(10.61,5)</f>
        <v>10.61</v>
      </c>
      <c r="D122" s="25">
        <f>F122</f>
        <v>11.00325</v>
      </c>
      <c r="E122" s="25">
        <f>F122</f>
        <v>11.00325</v>
      </c>
      <c r="F122" s="25">
        <f>ROUND(11.00325,5)</f>
        <v>11.00325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5">
        <f>ROUND(8.37,5)</f>
        <v>8.37</v>
      </c>
      <c r="D124" s="25">
        <f>F124</f>
        <v>8.39854</v>
      </c>
      <c r="E124" s="25">
        <f>F124</f>
        <v>8.39854</v>
      </c>
      <c r="F124" s="25">
        <f>ROUND(8.39854,5)</f>
        <v>8.39854</v>
      </c>
      <c r="G124" s="24"/>
      <c r="H124" s="36"/>
    </row>
    <row r="125" spans="1:8" ht="12.75" customHeight="1">
      <c r="A125" s="22">
        <v>42950</v>
      </c>
      <c r="B125" s="22"/>
      <c r="C125" s="25">
        <f>ROUND(8.37,5)</f>
        <v>8.37</v>
      </c>
      <c r="D125" s="25">
        <f>F125</f>
        <v>8.43111</v>
      </c>
      <c r="E125" s="25">
        <f>F125</f>
        <v>8.43111</v>
      </c>
      <c r="F125" s="25">
        <f>ROUND(8.43111,5)</f>
        <v>8.43111</v>
      </c>
      <c r="G125" s="24"/>
      <c r="H125" s="36"/>
    </row>
    <row r="126" spans="1:8" ht="12.75" customHeight="1">
      <c r="A126" s="22">
        <v>43041</v>
      </c>
      <c r="B126" s="22"/>
      <c r="C126" s="25">
        <f>ROUND(8.37,5)</f>
        <v>8.37</v>
      </c>
      <c r="D126" s="25">
        <f>F126</f>
        <v>8.45616</v>
      </c>
      <c r="E126" s="25">
        <f>F126</f>
        <v>8.45616</v>
      </c>
      <c r="F126" s="25">
        <f>ROUND(8.45616,5)</f>
        <v>8.45616</v>
      </c>
      <c r="G126" s="24"/>
      <c r="H126" s="36"/>
    </row>
    <row r="127" spans="1:8" ht="12.75" customHeight="1">
      <c r="A127" s="22">
        <v>43132</v>
      </c>
      <c r="B127" s="22"/>
      <c r="C127" s="25">
        <f>ROUND(8.37,5)</f>
        <v>8.37</v>
      </c>
      <c r="D127" s="25">
        <f>F127</f>
        <v>8.48406</v>
      </c>
      <c r="E127" s="25">
        <f>F127</f>
        <v>8.48406</v>
      </c>
      <c r="F127" s="25">
        <f>ROUND(8.48406,5)</f>
        <v>8.48406</v>
      </c>
      <c r="G127" s="24"/>
      <c r="H127" s="36"/>
    </row>
    <row r="128" spans="1:8" ht="12.75" customHeight="1">
      <c r="A128" s="22">
        <v>43223</v>
      </c>
      <c r="B128" s="22"/>
      <c r="C128" s="25">
        <f>ROUND(8.37,5)</f>
        <v>8.37</v>
      </c>
      <c r="D128" s="25">
        <f>F128</f>
        <v>8.52858</v>
      </c>
      <c r="E128" s="25">
        <f>F128</f>
        <v>8.52858</v>
      </c>
      <c r="F128" s="25">
        <f>ROUND(8.52858,5)</f>
        <v>8.52858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5">
        <f>ROUND(9.445,5)</f>
        <v>9.445</v>
      </c>
      <c r="D130" s="25">
        <f>F130</f>
        <v>9.48455</v>
      </c>
      <c r="E130" s="25">
        <f>F130</f>
        <v>9.48455</v>
      </c>
      <c r="F130" s="25">
        <f>ROUND(9.48455,5)</f>
        <v>9.48455</v>
      </c>
      <c r="G130" s="24"/>
      <c r="H130" s="36"/>
    </row>
    <row r="131" spans="1:8" ht="12.75" customHeight="1">
      <c r="A131" s="22">
        <v>42950</v>
      </c>
      <c r="B131" s="22"/>
      <c r="C131" s="25">
        <f>ROUND(9.445,5)</f>
        <v>9.445</v>
      </c>
      <c r="D131" s="25">
        <f>F131</f>
        <v>9.53265</v>
      </c>
      <c r="E131" s="25">
        <f>F131</f>
        <v>9.53265</v>
      </c>
      <c r="F131" s="25">
        <f>ROUND(9.53265,5)</f>
        <v>9.53265</v>
      </c>
      <c r="G131" s="24"/>
      <c r="H131" s="36"/>
    </row>
    <row r="132" spans="1:8" ht="12.75" customHeight="1">
      <c r="A132" s="22">
        <v>43041</v>
      </c>
      <c r="B132" s="22"/>
      <c r="C132" s="25">
        <f>ROUND(9.445,5)</f>
        <v>9.445</v>
      </c>
      <c r="D132" s="25">
        <f>F132</f>
        <v>9.57716</v>
      </c>
      <c r="E132" s="25">
        <f>F132</f>
        <v>9.57716</v>
      </c>
      <c r="F132" s="25">
        <f>ROUND(9.57716,5)</f>
        <v>9.57716</v>
      </c>
      <c r="G132" s="24"/>
      <c r="H132" s="36"/>
    </row>
    <row r="133" spans="1:8" ht="12.75" customHeight="1">
      <c r="A133" s="22">
        <v>43132</v>
      </c>
      <c r="B133" s="22"/>
      <c r="C133" s="25">
        <f>ROUND(9.445,5)</f>
        <v>9.445</v>
      </c>
      <c r="D133" s="25">
        <f>F133</f>
        <v>9.62403</v>
      </c>
      <c r="E133" s="25">
        <f>F133</f>
        <v>9.62403</v>
      </c>
      <c r="F133" s="25">
        <f>ROUND(9.62403,5)</f>
        <v>9.62403</v>
      </c>
      <c r="G133" s="24"/>
      <c r="H133" s="36"/>
    </row>
    <row r="134" spans="1:8" ht="12.75" customHeight="1">
      <c r="A134" s="22">
        <v>43223</v>
      </c>
      <c r="B134" s="22"/>
      <c r="C134" s="25">
        <f>ROUND(9.445,5)</f>
        <v>9.445</v>
      </c>
      <c r="D134" s="25">
        <f>F134</f>
        <v>9.6784</v>
      </c>
      <c r="E134" s="25">
        <f>F134</f>
        <v>9.6784</v>
      </c>
      <c r="F134" s="25">
        <f>ROUND(9.6784,5)</f>
        <v>9.6784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5">
        <f>ROUND(8.79,5)</f>
        <v>8.79</v>
      </c>
      <c r="D136" s="25">
        <f>F136</f>
        <v>8.82805</v>
      </c>
      <c r="E136" s="25">
        <f>F136</f>
        <v>8.82805</v>
      </c>
      <c r="F136" s="25">
        <f>ROUND(8.82805,5)</f>
        <v>8.82805</v>
      </c>
      <c r="G136" s="24"/>
      <c r="H136" s="36"/>
    </row>
    <row r="137" spans="1:8" ht="12.75" customHeight="1">
      <c r="A137" s="22">
        <v>42950</v>
      </c>
      <c r="B137" s="22"/>
      <c r="C137" s="25">
        <f>ROUND(8.79,5)</f>
        <v>8.79</v>
      </c>
      <c r="D137" s="25">
        <f>F137</f>
        <v>8.87209</v>
      </c>
      <c r="E137" s="25">
        <f>F137</f>
        <v>8.87209</v>
      </c>
      <c r="F137" s="25">
        <f>ROUND(8.87209,5)</f>
        <v>8.87209</v>
      </c>
      <c r="G137" s="24"/>
      <c r="H137" s="36"/>
    </row>
    <row r="138" spans="1:8" ht="12.75" customHeight="1">
      <c r="A138" s="22">
        <v>43041</v>
      </c>
      <c r="B138" s="22"/>
      <c r="C138" s="25">
        <f>ROUND(8.79,5)</f>
        <v>8.79</v>
      </c>
      <c r="D138" s="25">
        <f>F138</f>
        <v>8.90595</v>
      </c>
      <c r="E138" s="25">
        <f>F138</f>
        <v>8.90595</v>
      </c>
      <c r="F138" s="25">
        <f>ROUND(8.90595,5)</f>
        <v>8.90595</v>
      </c>
      <c r="G138" s="24"/>
      <c r="H138" s="36"/>
    </row>
    <row r="139" spans="1:8" ht="12.75" customHeight="1">
      <c r="A139" s="22">
        <v>43132</v>
      </c>
      <c r="B139" s="22"/>
      <c r="C139" s="25">
        <f>ROUND(8.79,5)</f>
        <v>8.79</v>
      </c>
      <c r="D139" s="25">
        <f>F139</f>
        <v>8.94151</v>
      </c>
      <c r="E139" s="25">
        <f>F139</f>
        <v>8.94151</v>
      </c>
      <c r="F139" s="25">
        <f>ROUND(8.94151,5)</f>
        <v>8.94151</v>
      </c>
      <c r="G139" s="24"/>
      <c r="H139" s="36"/>
    </row>
    <row r="140" spans="1:8" ht="12.75" customHeight="1">
      <c r="A140" s="22">
        <v>43223</v>
      </c>
      <c r="B140" s="22"/>
      <c r="C140" s="25">
        <f>ROUND(8.79,5)</f>
        <v>8.79</v>
      </c>
      <c r="D140" s="25">
        <f>F140</f>
        <v>8.99467</v>
      </c>
      <c r="E140" s="25">
        <f>F140</f>
        <v>8.99467</v>
      </c>
      <c r="F140" s="25">
        <f>ROUND(8.99467,5)</f>
        <v>8.99467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5">
        <f>ROUND(2.04,5)</f>
        <v>2.04</v>
      </c>
      <c r="D142" s="25">
        <f>F142</f>
        <v>301.9927</v>
      </c>
      <c r="E142" s="25">
        <f>F142</f>
        <v>301.9927</v>
      </c>
      <c r="F142" s="25">
        <f>ROUND(301.9927,5)</f>
        <v>301.9927</v>
      </c>
      <c r="G142" s="24"/>
      <c r="H142" s="36"/>
    </row>
    <row r="143" spans="1:8" ht="12.75" customHeight="1">
      <c r="A143" s="22">
        <v>42950</v>
      </c>
      <c r="B143" s="22"/>
      <c r="C143" s="25">
        <f>ROUND(2.04,5)</f>
        <v>2.04</v>
      </c>
      <c r="D143" s="25">
        <f>F143</f>
        <v>300.88294</v>
      </c>
      <c r="E143" s="25">
        <f>F143</f>
        <v>300.88294</v>
      </c>
      <c r="F143" s="25">
        <f>ROUND(300.88294,5)</f>
        <v>300.88294</v>
      </c>
      <c r="G143" s="24"/>
      <c r="H143" s="36"/>
    </row>
    <row r="144" spans="1:8" ht="12.75" customHeight="1">
      <c r="A144" s="22">
        <v>43041</v>
      </c>
      <c r="B144" s="22"/>
      <c r="C144" s="25">
        <f>ROUND(2.04,5)</f>
        <v>2.04</v>
      </c>
      <c r="D144" s="25">
        <f>F144</f>
        <v>306.91173</v>
      </c>
      <c r="E144" s="25">
        <f>F144</f>
        <v>306.91173</v>
      </c>
      <c r="F144" s="25">
        <f>ROUND(306.91173,5)</f>
        <v>306.91173</v>
      </c>
      <c r="G144" s="24"/>
      <c r="H144" s="36"/>
    </row>
    <row r="145" spans="1:8" ht="12.75" customHeight="1">
      <c r="A145" s="22">
        <v>43132</v>
      </c>
      <c r="B145" s="22"/>
      <c r="C145" s="25">
        <f>ROUND(2.04,5)</f>
        <v>2.04</v>
      </c>
      <c r="D145" s="25">
        <f>F145</f>
        <v>305.98766</v>
      </c>
      <c r="E145" s="25">
        <f>F145</f>
        <v>305.98766</v>
      </c>
      <c r="F145" s="25">
        <f>ROUND(305.98766,5)</f>
        <v>305.98766</v>
      </c>
      <c r="G145" s="24"/>
      <c r="H145" s="36"/>
    </row>
    <row r="146" spans="1:8" ht="12.75" customHeight="1">
      <c r="A146" s="22">
        <v>43223</v>
      </c>
      <c r="B146" s="22"/>
      <c r="C146" s="25">
        <f>ROUND(2.04,5)</f>
        <v>2.04</v>
      </c>
      <c r="D146" s="25">
        <f>F146</f>
        <v>311.79871</v>
      </c>
      <c r="E146" s="25">
        <f>F146</f>
        <v>311.79871</v>
      </c>
      <c r="F146" s="25">
        <f>ROUND(311.79871,5)</f>
        <v>311.79871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5">
        <f>ROUND(2.08,5)</f>
        <v>2.08</v>
      </c>
      <c r="D148" s="25">
        <f>F148</f>
        <v>249.61796</v>
      </c>
      <c r="E148" s="25">
        <f>F148</f>
        <v>249.61796</v>
      </c>
      <c r="F148" s="25">
        <f>ROUND(249.61796,5)</f>
        <v>249.61796</v>
      </c>
      <c r="G148" s="24"/>
      <c r="H148" s="36"/>
    </row>
    <row r="149" spans="1:8" ht="12.75" customHeight="1">
      <c r="A149" s="22">
        <v>42950</v>
      </c>
      <c r="B149" s="22"/>
      <c r="C149" s="25">
        <f>ROUND(2.08,5)</f>
        <v>2.08</v>
      </c>
      <c r="D149" s="25">
        <f>F149</f>
        <v>250.75463</v>
      </c>
      <c r="E149" s="25">
        <f>F149</f>
        <v>250.75463</v>
      </c>
      <c r="F149" s="25">
        <f>ROUND(250.75463,5)</f>
        <v>250.75463</v>
      </c>
      <c r="G149" s="24"/>
      <c r="H149" s="36"/>
    </row>
    <row r="150" spans="1:8" ht="12.75" customHeight="1">
      <c r="A150" s="22">
        <v>43041</v>
      </c>
      <c r="B150" s="22"/>
      <c r="C150" s="25">
        <f>ROUND(2.08,5)</f>
        <v>2.08</v>
      </c>
      <c r="D150" s="25">
        <f>F150</f>
        <v>255.77859</v>
      </c>
      <c r="E150" s="25">
        <f>F150</f>
        <v>255.77859</v>
      </c>
      <c r="F150" s="25">
        <f>ROUND(255.77859,5)</f>
        <v>255.77859</v>
      </c>
      <c r="G150" s="24"/>
      <c r="H150" s="36"/>
    </row>
    <row r="151" spans="1:8" ht="12.75" customHeight="1">
      <c r="A151" s="22">
        <v>43132</v>
      </c>
      <c r="B151" s="22"/>
      <c r="C151" s="25">
        <f>ROUND(2.08,5)</f>
        <v>2.08</v>
      </c>
      <c r="D151" s="25">
        <f>F151</f>
        <v>257.16995</v>
      </c>
      <c r="E151" s="25">
        <f>F151</f>
        <v>257.16995</v>
      </c>
      <c r="F151" s="25">
        <f>ROUND(257.16995,5)</f>
        <v>257.16995</v>
      </c>
      <c r="G151" s="24"/>
      <c r="H151" s="36"/>
    </row>
    <row r="152" spans="1:8" ht="12.75" customHeight="1">
      <c r="A152" s="22">
        <v>43223</v>
      </c>
      <c r="B152" s="22"/>
      <c r="C152" s="25">
        <f>ROUND(2.08,5)</f>
        <v>2.08</v>
      </c>
      <c r="D152" s="25">
        <f>F152</f>
        <v>262.05705</v>
      </c>
      <c r="E152" s="25">
        <f>F152</f>
        <v>262.05705</v>
      </c>
      <c r="F152" s="25">
        <f>ROUND(262.05705,5)</f>
        <v>262.05705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5">
        <f>ROUND(7.545,5)</f>
        <v>7.545</v>
      </c>
      <c r="D154" s="25">
        <f>F154</f>
        <v>7.36663</v>
      </c>
      <c r="E154" s="25">
        <f>F154</f>
        <v>7.36663</v>
      </c>
      <c r="F154" s="25">
        <f>ROUND(7.36663,5)</f>
        <v>7.36663</v>
      </c>
      <c r="G154" s="24"/>
      <c r="H154" s="36"/>
    </row>
    <row r="155" spans="1:8" ht="12.75" customHeight="1">
      <c r="A155" s="22">
        <v>42950</v>
      </c>
      <c r="B155" s="22"/>
      <c r="C155" s="25">
        <f>ROUND(7.545,5)</f>
        <v>7.545</v>
      </c>
      <c r="D155" s="25">
        <f>F155</f>
        <v>6.50603</v>
      </c>
      <c r="E155" s="25">
        <f>F155</f>
        <v>6.50603</v>
      </c>
      <c r="F155" s="25">
        <f>ROUND(6.50603,5)</f>
        <v>6.50603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42859</v>
      </c>
      <c r="B157" s="22"/>
      <c r="C157" s="25">
        <f>ROUND(7.7,5)</f>
        <v>7.7</v>
      </c>
      <c r="D157" s="25">
        <f>F157</f>
        <v>7.70995</v>
      </c>
      <c r="E157" s="25">
        <f>F157</f>
        <v>7.70995</v>
      </c>
      <c r="F157" s="25">
        <f>ROUND(7.70995,5)</f>
        <v>7.70995</v>
      </c>
      <c r="G157" s="24"/>
      <c r="H157" s="36"/>
    </row>
    <row r="158" spans="1:8" ht="12.75" customHeight="1">
      <c r="A158" s="22">
        <v>42950</v>
      </c>
      <c r="B158" s="22"/>
      <c r="C158" s="25">
        <f>ROUND(7.7,5)</f>
        <v>7.7</v>
      </c>
      <c r="D158" s="25">
        <f>F158</f>
        <v>7.70264</v>
      </c>
      <c r="E158" s="25">
        <f>F158</f>
        <v>7.70264</v>
      </c>
      <c r="F158" s="25">
        <f>ROUND(7.70264,5)</f>
        <v>7.70264</v>
      </c>
      <c r="G158" s="24"/>
      <c r="H158" s="36"/>
    </row>
    <row r="159" spans="1:8" ht="12.75" customHeight="1">
      <c r="A159" s="22">
        <v>43041</v>
      </c>
      <c r="B159" s="22"/>
      <c r="C159" s="25">
        <f>ROUND(7.7,5)</f>
        <v>7.7</v>
      </c>
      <c r="D159" s="25">
        <f>F159</f>
        <v>7.62065</v>
      </c>
      <c r="E159" s="25">
        <f>F159</f>
        <v>7.62065</v>
      </c>
      <c r="F159" s="25">
        <f>ROUND(7.62065,5)</f>
        <v>7.62065</v>
      </c>
      <c r="G159" s="24"/>
      <c r="H159" s="36"/>
    </row>
    <row r="160" spans="1:8" ht="12.75" customHeight="1">
      <c r="A160" s="22">
        <v>43132</v>
      </c>
      <c r="B160" s="22"/>
      <c r="C160" s="25">
        <f>ROUND(7.7,5)</f>
        <v>7.7</v>
      </c>
      <c r="D160" s="25">
        <f>F160</f>
        <v>7.48824</v>
      </c>
      <c r="E160" s="25">
        <f>F160</f>
        <v>7.48824</v>
      </c>
      <c r="F160" s="25">
        <f>ROUND(7.48824,5)</f>
        <v>7.48824</v>
      </c>
      <c r="G160" s="24"/>
      <c r="H160" s="36"/>
    </row>
    <row r="161" spans="1:8" ht="12.75" customHeight="1">
      <c r="A161" s="22">
        <v>43223</v>
      </c>
      <c r="B161" s="22"/>
      <c r="C161" s="25">
        <f>ROUND(7.7,5)</f>
        <v>7.7</v>
      </c>
      <c r="D161" s="25">
        <f>F161</f>
        <v>7.39334</v>
      </c>
      <c r="E161" s="25">
        <f>F161</f>
        <v>7.39334</v>
      </c>
      <c r="F161" s="25">
        <f>ROUND(7.39334,5)</f>
        <v>7.39334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42859</v>
      </c>
      <c r="B163" s="22"/>
      <c r="C163" s="25">
        <f>ROUND(7.89,5)</f>
        <v>7.89</v>
      </c>
      <c r="D163" s="25">
        <f>F163</f>
        <v>7.91577</v>
      </c>
      <c r="E163" s="25">
        <f>F163</f>
        <v>7.91577</v>
      </c>
      <c r="F163" s="25">
        <f>ROUND(7.91577,5)</f>
        <v>7.91577</v>
      </c>
      <c r="G163" s="24"/>
      <c r="H163" s="36"/>
    </row>
    <row r="164" spans="1:8" ht="12.75" customHeight="1">
      <c r="A164" s="22">
        <v>42950</v>
      </c>
      <c r="B164" s="22"/>
      <c r="C164" s="25">
        <f>ROUND(7.89,5)</f>
        <v>7.89</v>
      </c>
      <c r="D164" s="25">
        <f>F164</f>
        <v>7.93853</v>
      </c>
      <c r="E164" s="25">
        <f>F164</f>
        <v>7.93853</v>
      </c>
      <c r="F164" s="25">
        <f>ROUND(7.93853,5)</f>
        <v>7.93853</v>
      </c>
      <c r="G164" s="24"/>
      <c r="H164" s="36"/>
    </row>
    <row r="165" spans="1:8" ht="12.75" customHeight="1">
      <c r="A165" s="22">
        <v>43041</v>
      </c>
      <c r="B165" s="22"/>
      <c r="C165" s="25">
        <f>ROUND(7.89,5)</f>
        <v>7.89</v>
      </c>
      <c r="D165" s="25">
        <f>F165</f>
        <v>7.91889</v>
      </c>
      <c r="E165" s="25">
        <f>F165</f>
        <v>7.91889</v>
      </c>
      <c r="F165" s="25">
        <f>ROUND(7.91889,5)</f>
        <v>7.91889</v>
      </c>
      <c r="G165" s="24"/>
      <c r="H165" s="36"/>
    </row>
    <row r="166" spans="1:8" ht="12.75" customHeight="1">
      <c r="A166" s="22">
        <v>43132</v>
      </c>
      <c r="B166" s="22"/>
      <c r="C166" s="25">
        <f>ROUND(7.89,5)</f>
        <v>7.89</v>
      </c>
      <c r="D166" s="25">
        <f>F166</f>
        <v>7.89354</v>
      </c>
      <c r="E166" s="25">
        <f>F166</f>
        <v>7.89354</v>
      </c>
      <c r="F166" s="25">
        <f>ROUND(7.89354,5)</f>
        <v>7.89354</v>
      </c>
      <c r="G166" s="24"/>
      <c r="H166" s="36"/>
    </row>
    <row r="167" spans="1:8" ht="12.75" customHeight="1">
      <c r="A167" s="22">
        <v>43223</v>
      </c>
      <c r="B167" s="22"/>
      <c r="C167" s="25">
        <f>ROUND(7.89,5)</f>
        <v>7.89</v>
      </c>
      <c r="D167" s="25">
        <f>F167</f>
        <v>7.92855</v>
      </c>
      <c r="E167" s="25">
        <f>F167</f>
        <v>7.92855</v>
      </c>
      <c r="F167" s="25">
        <f>ROUND(7.92855,5)</f>
        <v>7.92855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42859</v>
      </c>
      <c r="B169" s="22"/>
      <c r="C169" s="25">
        <f>ROUND(8.05,5)</f>
        <v>8.05</v>
      </c>
      <c r="D169" s="25">
        <f>F169</f>
        <v>8.07402</v>
      </c>
      <c r="E169" s="25">
        <f>F169</f>
        <v>8.07402</v>
      </c>
      <c r="F169" s="25">
        <f>ROUND(8.07402,5)</f>
        <v>8.07402</v>
      </c>
      <c r="G169" s="24"/>
      <c r="H169" s="36"/>
    </row>
    <row r="170" spans="1:8" ht="12.75" customHeight="1">
      <c r="A170" s="22">
        <v>42950</v>
      </c>
      <c r="B170" s="22"/>
      <c r="C170" s="25">
        <f>ROUND(8.05,5)</f>
        <v>8.05</v>
      </c>
      <c r="D170" s="25">
        <f>F170</f>
        <v>8.09767</v>
      </c>
      <c r="E170" s="25">
        <f>F170</f>
        <v>8.09767</v>
      </c>
      <c r="F170" s="25">
        <f>ROUND(8.09767,5)</f>
        <v>8.09767</v>
      </c>
      <c r="G170" s="24"/>
      <c r="H170" s="36"/>
    </row>
    <row r="171" spans="1:8" ht="12.75" customHeight="1">
      <c r="A171" s="22">
        <v>43041</v>
      </c>
      <c r="B171" s="22"/>
      <c r="C171" s="25">
        <f>ROUND(8.05,5)</f>
        <v>8.05</v>
      </c>
      <c r="D171" s="25">
        <f>F171</f>
        <v>8.10295</v>
      </c>
      <c r="E171" s="25">
        <f>F171</f>
        <v>8.10295</v>
      </c>
      <c r="F171" s="25">
        <f>ROUND(8.10295,5)</f>
        <v>8.10295</v>
      </c>
      <c r="G171" s="24"/>
      <c r="H171" s="36"/>
    </row>
    <row r="172" spans="1:8" ht="12.75" customHeight="1">
      <c r="A172" s="22">
        <v>43132</v>
      </c>
      <c r="B172" s="22"/>
      <c r="C172" s="25">
        <f>ROUND(8.05,5)</f>
        <v>8.05</v>
      </c>
      <c r="D172" s="25">
        <f>F172</f>
        <v>8.10821</v>
      </c>
      <c r="E172" s="25">
        <f>F172</f>
        <v>8.10821</v>
      </c>
      <c r="F172" s="25">
        <f>ROUND(8.10821,5)</f>
        <v>8.10821</v>
      </c>
      <c r="G172" s="24"/>
      <c r="H172" s="36"/>
    </row>
    <row r="173" spans="1:8" ht="12.75" customHeight="1">
      <c r="A173" s="22">
        <v>43223</v>
      </c>
      <c r="B173" s="22"/>
      <c r="C173" s="25">
        <f>ROUND(8.05,5)</f>
        <v>8.05</v>
      </c>
      <c r="D173" s="25">
        <f>F173</f>
        <v>8.14382</v>
      </c>
      <c r="E173" s="25">
        <f>F173</f>
        <v>8.14382</v>
      </c>
      <c r="F173" s="25">
        <f>ROUND(8.14382,5)</f>
        <v>8.14382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42859</v>
      </c>
      <c r="B175" s="22"/>
      <c r="C175" s="25">
        <f>ROUND(9.44,5)</f>
        <v>9.44</v>
      </c>
      <c r="D175" s="25">
        <f>F175</f>
        <v>9.47779</v>
      </c>
      <c r="E175" s="25">
        <f>F175</f>
        <v>9.47779</v>
      </c>
      <c r="F175" s="25">
        <f>ROUND(9.47779,5)</f>
        <v>9.47779</v>
      </c>
      <c r="G175" s="24"/>
      <c r="H175" s="36"/>
    </row>
    <row r="176" spans="1:8" ht="12.75" customHeight="1">
      <c r="A176" s="22">
        <v>42950</v>
      </c>
      <c r="B176" s="22"/>
      <c r="C176" s="25">
        <f>ROUND(9.44,5)</f>
        <v>9.44</v>
      </c>
      <c r="D176" s="25">
        <f>F176</f>
        <v>9.52228</v>
      </c>
      <c r="E176" s="25">
        <f>F176</f>
        <v>9.52228</v>
      </c>
      <c r="F176" s="25">
        <f>ROUND(9.52228,5)</f>
        <v>9.52228</v>
      </c>
      <c r="G176" s="24"/>
      <c r="H176" s="36"/>
    </row>
    <row r="177" spans="1:8" ht="12.75" customHeight="1">
      <c r="A177" s="22">
        <v>43041</v>
      </c>
      <c r="B177" s="22"/>
      <c r="C177" s="25">
        <f>ROUND(9.44,5)</f>
        <v>9.44</v>
      </c>
      <c r="D177" s="25">
        <f>F177</f>
        <v>9.56149</v>
      </c>
      <c r="E177" s="25">
        <f>F177</f>
        <v>9.56149</v>
      </c>
      <c r="F177" s="25">
        <f>ROUND(9.56149,5)</f>
        <v>9.56149</v>
      </c>
      <c r="G177" s="24"/>
      <c r="H177" s="36"/>
    </row>
    <row r="178" spans="1:8" ht="12.75" customHeight="1">
      <c r="A178" s="22">
        <v>43132</v>
      </c>
      <c r="B178" s="22"/>
      <c r="C178" s="25">
        <f>ROUND(9.44,5)</f>
        <v>9.44</v>
      </c>
      <c r="D178" s="25">
        <f>F178</f>
        <v>9.60173</v>
      </c>
      <c r="E178" s="25">
        <f>F178</f>
        <v>9.60173</v>
      </c>
      <c r="F178" s="25">
        <f>ROUND(9.60173,5)</f>
        <v>9.60173</v>
      </c>
      <c r="G178" s="24"/>
      <c r="H178" s="36"/>
    </row>
    <row r="179" spans="1:8" ht="12.75" customHeight="1">
      <c r="A179" s="22">
        <v>43223</v>
      </c>
      <c r="B179" s="22"/>
      <c r="C179" s="25">
        <f>ROUND(9.44,5)</f>
        <v>9.44</v>
      </c>
      <c r="D179" s="25">
        <f>F179</f>
        <v>9.65174</v>
      </c>
      <c r="E179" s="25">
        <f>F179</f>
        <v>9.65174</v>
      </c>
      <c r="F179" s="25">
        <f>ROUND(9.65174,5)</f>
        <v>9.65174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42859</v>
      </c>
      <c r="B181" s="22"/>
      <c r="C181" s="25">
        <f>ROUND(2.03,5)</f>
        <v>2.03</v>
      </c>
      <c r="D181" s="25">
        <f>F181</f>
        <v>188.53693</v>
      </c>
      <c r="E181" s="25">
        <f>F181</f>
        <v>188.53693</v>
      </c>
      <c r="F181" s="25">
        <f>ROUND(188.53693,5)</f>
        <v>188.53693</v>
      </c>
      <c r="G181" s="24"/>
      <c r="H181" s="36"/>
    </row>
    <row r="182" spans="1:8" ht="12.75" customHeight="1">
      <c r="A182" s="22">
        <v>42950</v>
      </c>
      <c r="B182" s="22"/>
      <c r="C182" s="25">
        <f>ROUND(2.03,5)</f>
        <v>2.03</v>
      </c>
      <c r="D182" s="25">
        <f>F182</f>
        <v>192.1848</v>
      </c>
      <c r="E182" s="25">
        <f>F182</f>
        <v>192.1848</v>
      </c>
      <c r="F182" s="25">
        <f>ROUND(192.1848,5)</f>
        <v>192.1848</v>
      </c>
      <c r="G182" s="24"/>
      <c r="H182" s="36"/>
    </row>
    <row r="183" spans="1:8" ht="12.75" customHeight="1">
      <c r="A183" s="22">
        <v>43041</v>
      </c>
      <c r="B183" s="22"/>
      <c r="C183" s="25">
        <f>ROUND(2.03,5)</f>
        <v>2.03</v>
      </c>
      <c r="D183" s="25">
        <f>F183</f>
        <v>193.60346</v>
      </c>
      <c r="E183" s="25">
        <f>F183</f>
        <v>193.60346</v>
      </c>
      <c r="F183" s="25">
        <f>ROUND(193.60346,5)</f>
        <v>193.60346</v>
      </c>
      <c r="G183" s="24"/>
      <c r="H183" s="36"/>
    </row>
    <row r="184" spans="1:8" ht="12.75" customHeight="1">
      <c r="A184" s="22">
        <v>43132</v>
      </c>
      <c r="B184" s="22"/>
      <c r="C184" s="25">
        <f>ROUND(2.03,5)</f>
        <v>2.03</v>
      </c>
      <c r="D184" s="25">
        <f>F184</f>
        <v>197.53152</v>
      </c>
      <c r="E184" s="25">
        <f>F184</f>
        <v>197.53152</v>
      </c>
      <c r="F184" s="25">
        <f>ROUND(197.53152,5)</f>
        <v>197.53152</v>
      </c>
      <c r="G184" s="24"/>
      <c r="H184" s="36"/>
    </row>
    <row r="185" spans="1:8" ht="12.75" customHeight="1">
      <c r="A185" s="22">
        <v>43223</v>
      </c>
      <c r="B185" s="22"/>
      <c r="C185" s="25">
        <f>ROUND(2.03,5)</f>
        <v>2.03</v>
      </c>
      <c r="D185" s="25">
        <f>F185</f>
        <v>201.28717</v>
      </c>
      <c r="E185" s="25">
        <f>F185</f>
        <v>201.28717</v>
      </c>
      <c r="F185" s="25">
        <f>ROUND(201.28717,5)</f>
        <v>201.28717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42859</v>
      </c>
      <c r="B187" s="22"/>
      <c r="C187" s="25">
        <f>ROUND(2.02,5)</f>
        <v>2.02</v>
      </c>
      <c r="D187" s="25">
        <f>F187</f>
        <v>149.48157</v>
      </c>
      <c r="E187" s="25">
        <f>F187</f>
        <v>149.48157</v>
      </c>
      <c r="F187" s="25">
        <f>ROUND(149.48157,5)</f>
        <v>149.48157</v>
      </c>
      <c r="G187" s="24"/>
      <c r="H187" s="36"/>
    </row>
    <row r="188" spans="1:8" ht="12.75" customHeight="1">
      <c r="A188" s="22">
        <v>42950</v>
      </c>
      <c r="B188" s="22"/>
      <c r="C188" s="25">
        <f>ROUND(2.02,5)</f>
        <v>2.02</v>
      </c>
      <c r="D188" s="25">
        <f>F188</f>
        <v>150.32398</v>
      </c>
      <c r="E188" s="25">
        <f>F188</f>
        <v>150.32398</v>
      </c>
      <c r="F188" s="25">
        <f>ROUND(150.32398,5)</f>
        <v>150.32398</v>
      </c>
      <c r="G188" s="24"/>
      <c r="H188" s="36"/>
    </row>
    <row r="189" spans="1:8" ht="12.75" customHeight="1">
      <c r="A189" s="22">
        <v>43041</v>
      </c>
      <c r="B189" s="22"/>
      <c r="C189" s="25">
        <f>ROUND(2.02,5)</f>
        <v>2.02</v>
      </c>
      <c r="D189" s="25">
        <f>F189</f>
        <v>153.33601</v>
      </c>
      <c r="E189" s="25">
        <f>F189</f>
        <v>153.33601</v>
      </c>
      <c r="F189" s="25">
        <f>ROUND(153.33601,5)</f>
        <v>153.33601</v>
      </c>
      <c r="G189" s="24"/>
      <c r="H189" s="36"/>
    </row>
    <row r="190" spans="1:8" ht="12.75" customHeight="1">
      <c r="A190" s="22">
        <v>43132</v>
      </c>
      <c r="B190" s="22"/>
      <c r="C190" s="25">
        <f>ROUND(2.02,5)</f>
        <v>2.02</v>
      </c>
      <c r="D190" s="25">
        <f>F190</f>
        <v>156.3801</v>
      </c>
      <c r="E190" s="25">
        <f>F190</f>
        <v>156.3801</v>
      </c>
      <c r="F190" s="25">
        <f>ROUND(156.3801,5)</f>
        <v>156.3801</v>
      </c>
      <c r="G190" s="24"/>
      <c r="H190" s="36"/>
    </row>
    <row r="191" spans="1:8" ht="12.75" customHeight="1">
      <c r="A191" s="22">
        <v>43223</v>
      </c>
      <c r="B191" s="22"/>
      <c r="C191" s="25">
        <f>ROUND(2.02,5)</f>
        <v>2.02</v>
      </c>
      <c r="D191" s="25">
        <f>F191</f>
        <v>159.35385</v>
      </c>
      <c r="E191" s="25">
        <f>F191</f>
        <v>159.35385</v>
      </c>
      <c r="F191" s="25">
        <f>ROUND(159.35385,5)</f>
        <v>159.35385</v>
      </c>
      <c r="G191" s="24"/>
      <c r="H191" s="36"/>
    </row>
    <row r="192" spans="1:8" ht="12.75" customHeight="1">
      <c r="A192" s="22" t="s">
        <v>55</v>
      </c>
      <c r="B192" s="22"/>
      <c r="C192" s="23"/>
      <c r="D192" s="23"/>
      <c r="E192" s="23"/>
      <c r="F192" s="23"/>
      <c r="G192" s="24"/>
      <c r="H192" s="36"/>
    </row>
    <row r="193" spans="1:8" ht="12.75" customHeight="1">
      <c r="A193" s="22">
        <v>42859</v>
      </c>
      <c r="B193" s="22"/>
      <c r="C193" s="25">
        <f>ROUND(9.23,5)</f>
        <v>9.23</v>
      </c>
      <c r="D193" s="25">
        <f>F193</f>
        <v>9.2666</v>
      </c>
      <c r="E193" s="25">
        <f>F193</f>
        <v>9.2666</v>
      </c>
      <c r="F193" s="25">
        <f>ROUND(9.2666,5)</f>
        <v>9.2666</v>
      </c>
      <c r="G193" s="24"/>
      <c r="H193" s="36"/>
    </row>
    <row r="194" spans="1:8" ht="12.75" customHeight="1">
      <c r="A194" s="22">
        <v>42950</v>
      </c>
      <c r="B194" s="22"/>
      <c r="C194" s="25">
        <f>ROUND(9.23,5)</f>
        <v>9.23</v>
      </c>
      <c r="D194" s="25">
        <f>F194</f>
        <v>9.31079</v>
      </c>
      <c r="E194" s="25">
        <f>F194</f>
        <v>9.31079</v>
      </c>
      <c r="F194" s="25">
        <f>ROUND(9.31079,5)</f>
        <v>9.31079</v>
      </c>
      <c r="G194" s="24"/>
      <c r="H194" s="36"/>
    </row>
    <row r="195" spans="1:8" ht="12.75" customHeight="1">
      <c r="A195" s="22">
        <v>43041</v>
      </c>
      <c r="B195" s="22"/>
      <c r="C195" s="25">
        <f>ROUND(9.23,5)</f>
        <v>9.23</v>
      </c>
      <c r="D195" s="25">
        <f>F195</f>
        <v>9.35119</v>
      </c>
      <c r="E195" s="25">
        <f>F195</f>
        <v>9.35119</v>
      </c>
      <c r="F195" s="25">
        <f>ROUND(9.35119,5)</f>
        <v>9.35119</v>
      </c>
      <c r="G195" s="24"/>
      <c r="H195" s="36"/>
    </row>
    <row r="196" spans="1:8" ht="12.75" customHeight="1">
      <c r="A196" s="22">
        <v>43132</v>
      </c>
      <c r="B196" s="22"/>
      <c r="C196" s="25">
        <f>ROUND(9.23,5)</f>
        <v>9.23</v>
      </c>
      <c r="D196" s="25">
        <f>F196</f>
        <v>9.3939</v>
      </c>
      <c r="E196" s="25">
        <f>F196</f>
        <v>9.3939</v>
      </c>
      <c r="F196" s="25">
        <f>ROUND(9.3939,5)</f>
        <v>9.3939</v>
      </c>
      <c r="G196" s="24"/>
      <c r="H196" s="36"/>
    </row>
    <row r="197" spans="1:8" ht="12.75" customHeight="1">
      <c r="A197" s="22">
        <v>43223</v>
      </c>
      <c r="B197" s="22"/>
      <c r="C197" s="25">
        <f>ROUND(9.23,5)</f>
        <v>9.23</v>
      </c>
      <c r="D197" s="25">
        <f>F197</f>
        <v>9.44471</v>
      </c>
      <c r="E197" s="25">
        <f>F197</f>
        <v>9.44471</v>
      </c>
      <c r="F197" s="25">
        <f>ROUND(9.44471,5)</f>
        <v>9.44471</v>
      </c>
      <c r="G197" s="24"/>
      <c r="H197" s="36"/>
    </row>
    <row r="198" spans="1:8" ht="12.75" customHeight="1">
      <c r="A198" s="22" t="s">
        <v>56</v>
      </c>
      <c r="B198" s="22"/>
      <c r="C198" s="23"/>
      <c r="D198" s="23"/>
      <c r="E198" s="23"/>
      <c r="F198" s="23"/>
      <c r="G198" s="24"/>
      <c r="H198" s="36"/>
    </row>
    <row r="199" spans="1:8" ht="12.75" customHeight="1">
      <c r="A199" s="22">
        <v>42859</v>
      </c>
      <c r="B199" s="22"/>
      <c r="C199" s="25">
        <f>ROUND(9.525,5)</f>
        <v>9.525</v>
      </c>
      <c r="D199" s="25">
        <f>F199</f>
        <v>9.56075</v>
      </c>
      <c r="E199" s="25">
        <f>F199</f>
        <v>9.56075</v>
      </c>
      <c r="F199" s="25">
        <f>ROUND(9.56075,5)</f>
        <v>9.56075</v>
      </c>
      <c r="G199" s="24"/>
      <c r="H199" s="36"/>
    </row>
    <row r="200" spans="1:8" ht="12.75" customHeight="1">
      <c r="A200" s="22">
        <v>42950</v>
      </c>
      <c r="B200" s="22"/>
      <c r="C200" s="25">
        <f>ROUND(9.525,5)</f>
        <v>9.525</v>
      </c>
      <c r="D200" s="25">
        <f>F200</f>
        <v>9.60407</v>
      </c>
      <c r="E200" s="25">
        <f>F200</f>
        <v>9.60407</v>
      </c>
      <c r="F200" s="25">
        <f>ROUND(9.60407,5)</f>
        <v>9.60407</v>
      </c>
      <c r="G200" s="24"/>
      <c r="H200" s="36"/>
    </row>
    <row r="201" spans="1:8" ht="12.75" customHeight="1">
      <c r="A201" s="22">
        <v>43041</v>
      </c>
      <c r="B201" s="22"/>
      <c r="C201" s="25">
        <f>ROUND(9.525,5)</f>
        <v>9.525</v>
      </c>
      <c r="D201" s="25">
        <f>F201</f>
        <v>9.64409</v>
      </c>
      <c r="E201" s="25">
        <f>F201</f>
        <v>9.64409</v>
      </c>
      <c r="F201" s="25">
        <f>ROUND(9.64409,5)</f>
        <v>9.64409</v>
      </c>
      <c r="G201" s="24"/>
      <c r="H201" s="36"/>
    </row>
    <row r="202" spans="1:8" ht="12.75" customHeight="1">
      <c r="A202" s="22">
        <v>43132</v>
      </c>
      <c r="B202" s="22"/>
      <c r="C202" s="25">
        <f>ROUND(9.525,5)</f>
        <v>9.525</v>
      </c>
      <c r="D202" s="25">
        <f>F202</f>
        <v>9.68594</v>
      </c>
      <c r="E202" s="25">
        <f>F202</f>
        <v>9.68594</v>
      </c>
      <c r="F202" s="25">
        <f>ROUND(9.68594,5)</f>
        <v>9.68594</v>
      </c>
      <c r="G202" s="24"/>
      <c r="H202" s="36"/>
    </row>
    <row r="203" spans="1:8" ht="12.75" customHeight="1">
      <c r="A203" s="22">
        <v>43223</v>
      </c>
      <c r="B203" s="22"/>
      <c r="C203" s="25">
        <f>ROUND(9.525,5)</f>
        <v>9.525</v>
      </c>
      <c r="D203" s="25">
        <f>F203</f>
        <v>9.73391</v>
      </c>
      <c r="E203" s="25">
        <f>F203</f>
        <v>9.73391</v>
      </c>
      <c r="F203" s="25">
        <f>ROUND(9.73391,5)</f>
        <v>9.73391</v>
      </c>
      <c r="G203" s="24"/>
      <c r="H203" s="36"/>
    </row>
    <row r="204" spans="1:8" ht="12.75" customHeight="1">
      <c r="A204" s="22" t="s">
        <v>57</v>
      </c>
      <c r="B204" s="22"/>
      <c r="C204" s="23"/>
      <c r="D204" s="23"/>
      <c r="E204" s="23"/>
      <c r="F204" s="23"/>
      <c r="G204" s="24"/>
      <c r="H204" s="36"/>
    </row>
    <row r="205" spans="1:8" ht="12.75" customHeight="1">
      <c r="A205" s="22">
        <v>42859</v>
      </c>
      <c r="B205" s="22"/>
      <c r="C205" s="25">
        <f>ROUND(9.605,5)</f>
        <v>9.605</v>
      </c>
      <c r="D205" s="25">
        <f>F205</f>
        <v>9.64259</v>
      </c>
      <c r="E205" s="25">
        <f>F205</f>
        <v>9.64259</v>
      </c>
      <c r="F205" s="25">
        <f>ROUND(9.64259,5)</f>
        <v>9.64259</v>
      </c>
      <c r="G205" s="24"/>
      <c r="H205" s="36"/>
    </row>
    <row r="206" spans="1:8" ht="12.75" customHeight="1">
      <c r="A206" s="22">
        <v>42950</v>
      </c>
      <c r="B206" s="22"/>
      <c r="C206" s="25">
        <f>ROUND(9.605,5)</f>
        <v>9.605</v>
      </c>
      <c r="D206" s="25">
        <f>F206</f>
        <v>9.6883</v>
      </c>
      <c r="E206" s="25">
        <f>F206</f>
        <v>9.6883</v>
      </c>
      <c r="F206" s="25">
        <f>ROUND(9.6883,5)</f>
        <v>9.6883</v>
      </c>
      <c r="G206" s="24"/>
      <c r="H206" s="36"/>
    </row>
    <row r="207" spans="1:8" ht="12.75" customHeight="1">
      <c r="A207" s="22">
        <v>43041</v>
      </c>
      <c r="B207" s="22"/>
      <c r="C207" s="25">
        <f>ROUND(9.605,5)</f>
        <v>9.605</v>
      </c>
      <c r="D207" s="25">
        <f>F207</f>
        <v>9.73072</v>
      </c>
      <c r="E207" s="25">
        <f>F207</f>
        <v>9.73072</v>
      </c>
      <c r="F207" s="25">
        <f>ROUND(9.73072,5)</f>
        <v>9.73072</v>
      </c>
      <c r="G207" s="24"/>
      <c r="H207" s="36"/>
    </row>
    <row r="208" spans="1:8" ht="12.75" customHeight="1">
      <c r="A208" s="22">
        <v>43132</v>
      </c>
      <c r="B208" s="22"/>
      <c r="C208" s="25">
        <f>ROUND(9.605,5)</f>
        <v>9.605</v>
      </c>
      <c r="D208" s="25">
        <f>F208</f>
        <v>9.7751</v>
      </c>
      <c r="E208" s="25">
        <f>F208</f>
        <v>9.7751</v>
      </c>
      <c r="F208" s="25">
        <f>ROUND(9.7751,5)</f>
        <v>9.7751</v>
      </c>
      <c r="G208" s="24"/>
      <c r="H208" s="36"/>
    </row>
    <row r="209" spans="1:8" ht="12.75" customHeight="1">
      <c r="A209" s="22">
        <v>43223</v>
      </c>
      <c r="B209" s="22"/>
      <c r="C209" s="25">
        <f>ROUND(9.605,5)</f>
        <v>9.605</v>
      </c>
      <c r="D209" s="25">
        <f>F209</f>
        <v>9.82566</v>
      </c>
      <c r="E209" s="25">
        <f>F209</f>
        <v>9.82566</v>
      </c>
      <c r="F209" s="25">
        <f>ROUND(9.82566,5)</f>
        <v>9.82566</v>
      </c>
      <c r="G209" s="24"/>
      <c r="H209" s="36"/>
    </row>
    <row r="210" spans="1:8" ht="12.75" customHeight="1">
      <c r="A210" s="22" t="s">
        <v>58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42857</v>
      </c>
      <c r="B211" s="22"/>
      <c r="C211" s="26">
        <f>ROUND(1.92025522988171,4)</f>
        <v>1.9203</v>
      </c>
      <c r="D211" s="26">
        <f>F211</f>
        <v>1.9235</v>
      </c>
      <c r="E211" s="26">
        <f>F211</f>
        <v>1.9235</v>
      </c>
      <c r="F211" s="26">
        <f>ROUND(1.9235,4)</f>
        <v>1.9235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42790</v>
      </c>
      <c r="B213" s="22"/>
      <c r="C213" s="26">
        <f>ROUND(13.85723308,4)</f>
        <v>13.8572</v>
      </c>
      <c r="D213" s="26">
        <f>F213</f>
        <v>13.8601</v>
      </c>
      <c r="E213" s="26">
        <f>F213</f>
        <v>13.8601</v>
      </c>
      <c r="F213" s="26">
        <f>ROUND(13.8601,4)</f>
        <v>13.8601</v>
      </c>
      <c r="G213" s="24"/>
      <c r="H213" s="36"/>
    </row>
    <row r="214" spans="1:8" ht="12.75" customHeight="1">
      <c r="A214" s="22">
        <v>42794</v>
      </c>
      <c r="B214" s="22"/>
      <c r="C214" s="26">
        <f>ROUND(13.85723308,4)</f>
        <v>13.8572</v>
      </c>
      <c r="D214" s="26">
        <f>F214</f>
        <v>13.8719</v>
      </c>
      <c r="E214" s="26">
        <f>F214</f>
        <v>13.8719</v>
      </c>
      <c r="F214" s="26">
        <f>ROUND(13.8719,4)</f>
        <v>13.8719</v>
      </c>
      <c r="G214" s="24"/>
      <c r="H214" s="36"/>
    </row>
    <row r="215" spans="1:8" ht="12.75" customHeight="1">
      <c r="A215" s="22">
        <v>42809</v>
      </c>
      <c r="B215" s="22"/>
      <c r="C215" s="26">
        <f>ROUND(13.85723308,4)</f>
        <v>13.8572</v>
      </c>
      <c r="D215" s="26">
        <f>F215</f>
        <v>13.9164</v>
      </c>
      <c r="E215" s="26">
        <f>F215</f>
        <v>13.9164</v>
      </c>
      <c r="F215" s="26">
        <f>ROUND(13.9164,4)</f>
        <v>13.9164</v>
      </c>
      <c r="G215" s="24"/>
      <c r="H215" s="36"/>
    </row>
    <row r="216" spans="1:8" ht="12.75" customHeight="1">
      <c r="A216" s="22">
        <v>42825</v>
      </c>
      <c r="B216" s="22"/>
      <c r="C216" s="26">
        <f>ROUND(13.85723308,4)</f>
        <v>13.8572</v>
      </c>
      <c r="D216" s="26">
        <f>F216</f>
        <v>13.9665</v>
      </c>
      <c r="E216" s="26">
        <f>F216</f>
        <v>13.9665</v>
      </c>
      <c r="F216" s="26">
        <f>ROUND(13.9665,4)</f>
        <v>13.9665</v>
      </c>
      <c r="G216" s="24"/>
      <c r="H216" s="36"/>
    </row>
    <row r="217" spans="1:8" ht="12.75" customHeight="1">
      <c r="A217" s="22">
        <v>42838</v>
      </c>
      <c r="B217" s="22"/>
      <c r="C217" s="26">
        <f>ROUND(13.85723308,4)</f>
        <v>13.8572</v>
      </c>
      <c r="D217" s="26">
        <f>F217</f>
        <v>14.0088</v>
      </c>
      <c r="E217" s="26">
        <f>F217</f>
        <v>14.0088</v>
      </c>
      <c r="F217" s="26">
        <f>ROUND(14.0088,4)</f>
        <v>14.0088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42794</v>
      </c>
      <c r="B219" s="22"/>
      <c r="C219" s="26">
        <f>ROUND(16.34722518,4)</f>
        <v>16.3472</v>
      </c>
      <c r="D219" s="26">
        <f>F219</f>
        <v>16.363</v>
      </c>
      <c r="E219" s="26">
        <f>F219</f>
        <v>16.363</v>
      </c>
      <c r="F219" s="26">
        <f>ROUND(16.363,4)</f>
        <v>16.363</v>
      </c>
      <c r="G219" s="24"/>
      <c r="H219" s="36"/>
    </row>
    <row r="220" spans="1:8" ht="12.75" customHeight="1">
      <c r="A220" s="22">
        <v>42825</v>
      </c>
      <c r="B220" s="22"/>
      <c r="C220" s="26">
        <f>ROUND(16.34722518,4)</f>
        <v>16.3472</v>
      </c>
      <c r="D220" s="26">
        <f>F220</f>
        <v>16.4638</v>
      </c>
      <c r="E220" s="26">
        <f>F220</f>
        <v>16.4638</v>
      </c>
      <c r="F220" s="26">
        <f>ROUND(16.4638,4)</f>
        <v>16.4638</v>
      </c>
      <c r="G220" s="24"/>
      <c r="H220" s="36"/>
    </row>
    <row r="221" spans="1:8" ht="12.75" customHeight="1">
      <c r="A221" s="22">
        <v>42838</v>
      </c>
      <c r="B221" s="22"/>
      <c r="C221" s="26">
        <f>ROUND(16.34722518,4)</f>
        <v>16.3472</v>
      </c>
      <c r="D221" s="26">
        <f>F221</f>
        <v>16.5086</v>
      </c>
      <c r="E221" s="26">
        <f>F221</f>
        <v>16.5086</v>
      </c>
      <c r="F221" s="26">
        <f>ROUND(16.5086,4)</f>
        <v>16.5086</v>
      </c>
      <c r="G221" s="24"/>
      <c r="H221" s="36"/>
    </row>
    <row r="222" spans="1:8" ht="12.75" customHeight="1">
      <c r="A222" s="22">
        <v>42850</v>
      </c>
      <c r="B222" s="22"/>
      <c r="C222" s="26">
        <f>ROUND(16.34722518,4)</f>
        <v>16.3472</v>
      </c>
      <c r="D222" s="26">
        <f>F222</f>
        <v>16.5497</v>
      </c>
      <c r="E222" s="26">
        <f>F222</f>
        <v>16.5497</v>
      </c>
      <c r="F222" s="26">
        <f>ROUND(16.5497,4)</f>
        <v>16.5497</v>
      </c>
      <c r="G222" s="24"/>
      <c r="H222" s="36"/>
    </row>
    <row r="223" spans="1:8" ht="12.75" customHeight="1">
      <c r="A223" s="22">
        <v>42853</v>
      </c>
      <c r="B223" s="22"/>
      <c r="C223" s="26">
        <f>ROUND(16.34722518,4)</f>
        <v>16.3472</v>
      </c>
      <c r="D223" s="26">
        <f>F223</f>
        <v>16.5597</v>
      </c>
      <c r="E223" s="26">
        <f>F223</f>
        <v>16.5597</v>
      </c>
      <c r="F223" s="26">
        <f>ROUND(16.5597,4)</f>
        <v>16.5597</v>
      </c>
      <c r="G223" s="24"/>
      <c r="H223" s="36"/>
    </row>
    <row r="224" spans="1:8" ht="12.75" customHeight="1">
      <c r="A224" s="22" t="s">
        <v>61</v>
      </c>
      <c r="B224" s="22"/>
      <c r="C224" s="23"/>
      <c r="D224" s="23"/>
      <c r="E224" s="23"/>
      <c r="F224" s="23"/>
      <c r="G224" s="24"/>
      <c r="H224" s="36"/>
    </row>
    <row r="225" spans="1:8" ht="12.75" customHeight="1">
      <c r="A225" s="22">
        <v>42788</v>
      </c>
      <c r="B225" s="22"/>
      <c r="C225" s="26">
        <f>ROUND(13.1398,4)</f>
        <v>13.1398</v>
      </c>
      <c r="D225" s="26">
        <f>F225</f>
        <v>13.1421</v>
      </c>
      <c r="E225" s="26">
        <f>F225</f>
        <v>13.1421</v>
      </c>
      <c r="F225" s="26">
        <f>ROUND(13.1421,4)</f>
        <v>13.1421</v>
      </c>
      <c r="G225" s="24"/>
      <c r="H225" s="36"/>
    </row>
    <row r="226" spans="1:8" ht="12.75" customHeight="1">
      <c r="A226" s="22">
        <v>42789</v>
      </c>
      <c r="B226" s="22"/>
      <c r="C226" s="26">
        <f>ROUND(13.1398,4)</f>
        <v>13.1398</v>
      </c>
      <c r="D226" s="26">
        <f>F226</f>
        <v>13.1421</v>
      </c>
      <c r="E226" s="26">
        <f>F226</f>
        <v>13.1421</v>
      </c>
      <c r="F226" s="26">
        <f>ROUND(13.1421,4)</f>
        <v>13.1421</v>
      </c>
      <c r="G226" s="24"/>
      <c r="H226" s="36"/>
    </row>
    <row r="227" spans="1:8" ht="12.75" customHeight="1">
      <c r="A227" s="22">
        <v>42790</v>
      </c>
      <c r="B227" s="22"/>
      <c r="C227" s="26">
        <f>ROUND(13.1398,4)</f>
        <v>13.1398</v>
      </c>
      <c r="D227" s="26">
        <f>F227</f>
        <v>13.1421</v>
      </c>
      <c r="E227" s="26">
        <f>F227</f>
        <v>13.1421</v>
      </c>
      <c r="F227" s="26">
        <f>ROUND(13.1421,4)</f>
        <v>13.1421</v>
      </c>
      <c r="G227" s="24"/>
      <c r="H227" s="36"/>
    </row>
    <row r="228" spans="1:8" ht="12.75" customHeight="1">
      <c r="A228" s="22">
        <v>42793</v>
      </c>
      <c r="B228" s="22"/>
      <c r="C228" s="26">
        <f>ROUND(13.1398,4)</f>
        <v>13.1398</v>
      </c>
      <c r="D228" s="26">
        <f>F228</f>
        <v>13.149</v>
      </c>
      <c r="E228" s="26">
        <f>F228</f>
        <v>13.149</v>
      </c>
      <c r="F228" s="26">
        <f>ROUND(13.149,4)</f>
        <v>13.149</v>
      </c>
      <c r="G228" s="24"/>
      <c r="H228" s="36"/>
    </row>
    <row r="229" spans="1:8" ht="12.75" customHeight="1">
      <c r="A229" s="22">
        <v>42794</v>
      </c>
      <c r="B229" s="22"/>
      <c r="C229" s="26">
        <f>ROUND(13.1398,4)</f>
        <v>13.1398</v>
      </c>
      <c r="D229" s="26">
        <f>F229</f>
        <v>13.1513</v>
      </c>
      <c r="E229" s="26">
        <f>F229</f>
        <v>13.1513</v>
      </c>
      <c r="F229" s="26">
        <f>ROUND(13.1513,4)</f>
        <v>13.1513</v>
      </c>
      <c r="G229" s="24"/>
      <c r="H229" s="36"/>
    </row>
    <row r="230" spans="1:8" ht="12.75" customHeight="1">
      <c r="A230" s="22">
        <v>42795</v>
      </c>
      <c r="B230" s="22"/>
      <c r="C230" s="26">
        <f>ROUND(13.1398,4)</f>
        <v>13.1398</v>
      </c>
      <c r="D230" s="26">
        <f>F230</f>
        <v>13.1536</v>
      </c>
      <c r="E230" s="26">
        <f>F230</f>
        <v>13.1536</v>
      </c>
      <c r="F230" s="26">
        <f>ROUND(13.1536,4)</f>
        <v>13.1536</v>
      </c>
      <c r="G230" s="24"/>
      <c r="H230" s="36"/>
    </row>
    <row r="231" spans="1:8" ht="12.75" customHeight="1">
      <c r="A231" s="22">
        <v>42810</v>
      </c>
      <c r="B231" s="22"/>
      <c r="C231" s="26">
        <f>ROUND(13.1398,4)</f>
        <v>13.1398</v>
      </c>
      <c r="D231" s="26">
        <f>F231</f>
        <v>13.1861</v>
      </c>
      <c r="E231" s="26">
        <f>F231</f>
        <v>13.1861</v>
      </c>
      <c r="F231" s="26">
        <f>ROUND(13.1861,4)</f>
        <v>13.1861</v>
      </c>
      <c r="G231" s="24"/>
      <c r="H231" s="36"/>
    </row>
    <row r="232" spans="1:8" ht="12.75" customHeight="1">
      <c r="A232" s="22">
        <v>42811</v>
      </c>
      <c r="B232" s="22"/>
      <c r="C232" s="26">
        <f>ROUND(13.1398,4)</f>
        <v>13.1398</v>
      </c>
      <c r="D232" s="26">
        <f>F232</f>
        <v>13.1884</v>
      </c>
      <c r="E232" s="26">
        <f>F232</f>
        <v>13.1884</v>
      </c>
      <c r="F232" s="26">
        <f>ROUND(13.1884,4)</f>
        <v>13.1884</v>
      </c>
      <c r="G232" s="24"/>
      <c r="H232" s="36"/>
    </row>
    <row r="233" spans="1:8" ht="12.75" customHeight="1">
      <c r="A233" s="22">
        <v>42823</v>
      </c>
      <c r="B233" s="22"/>
      <c r="C233" s="26">
        <f>ROUND(13.1398,4)</f>
        <v>13.1398</v>
      </c>
      <c r="D233" s="26">
        <f>F233</f>
        <v>13.2188</v>
      </c>
      <c r="E233" s="26">
        <f>F233</f>
        <v>13.2188</v>
      </c>
      <c r="F233" s="26">
        <f>ROUND(13.2188,4)</f>
        <v>13.2188</v>
      </c>
      <c r="G233" s="24"/>
      <c r="H233" s="36"/>
    </row>
    <row r="234" spans="1:8" ht="12.75" customHeight="1">
      <c r="A234" s="22">
        <v>42825</v>
      </c>
      <c r="B234" s="22"/>
      <c r="C234" s="26">
        <f>ROUND(13.1398,4)</f>
        <v>13.1398</v>
      </c>
      <c r="D234" s="26">
        <f>F234</f>
        <v>13.2236</v>
      </c>
      <c r="E234" s="26">
        <f>F234</f>
        <v>13.2236</v>
      </c>
      <c r="F234" s="26">
        <f>ROUND(13.2236,4)</f>
        <v>13.2236</v>
      </c>
      <c r="G234" s="24"/>
      <c r="H234" s="36"/>
    </row>
    <row r="235" spans="1:8" ht="12.75" customHeight="1">
      <c r="A235" s="22">
        <v>42836</v>
      </c>
      <c r="B235" s="22"/>
      <c r="C235" s="26">
        <f>ROUND(13.1398,4)</f>
        <v>13.1398</v>
      </c>
      <c r="D235" s="26">
        <f>F235</f>
        <v>13.2496</v>
      </c>
      <c r="E235" s="26">
        <f>F235</f>
        <v>13.2496</v>
      </c>
      <c r="F235" s="26">
        <f>ROUND(13.2496,4)</f>
        <v>13.2496</v>
      </c>
      <c r="G235" s="24"/>
      <c r="H235" s="36"/>
    </row>
    <row r="236" spans="1:8" ht="12.75" customHeight="1">
      <c r="A236" s="22">
        <v>42837</v>
      </c>
      <c r="B236" s="22"/>
      <c r="C236" s="26">
        <f>ROUND(13.1398,4)</f>
        <v>13.1398</v>
      </c>
      <c r="D236" s="26">
        <f>F236</f>
        <v>13.252</v>
      </c>
      <c r="E236" s="26">
        <f>F236</f>
        <v>13.252</v>
      </c>
      <c r="F236" s="26">
        <f>ROUND(13.252,4)</f>
        <v>13.252</v>
      </c>
      <c r="G236" s="24"/>
      <c r="H236" s="36"/>
    </row>
    <row r="237" spans="1:8" ht="12.75" customHeight="1">
      <c r="A237" s="22">
        <v>42838</v>
      </c>
      <c r="B237" s="22"/>
      <c r="C237" s="26">
        <f>ROUND(13.1398,4)</f>
        <v>13.1398</v>
      </c>
      <c r="D237" s="26">
        <f>F237</f>
        <v>13.2544</v>
      </c>
      <c r="E237" s="26">
        <f>F237</f>
        <v>13.2544</v>
      </c>
      <c r="F237" s="26">
        <f>ROUND(13.2544,4)</f>
        <v>13.2544</v>
      </c>
      <c r="G237" s="24"/>
      <c r="H237" s="36"/>
    </row>
    <row r="238" spans="1:8" ht="12.75" customHeight="1">
      <c r="A238" s="22">
        <v>42843</v>
      </c>
      <c r="B238" s="22"/>
      <c r="C238" s="26">
        <f>ROUND(13.1398,4)</f>
        <v>13.1398</v>
      </c>
      <c r="D238" s="26">
        <f>F238</f>
        <v>13.2662</v>
      </c>
      <c r="E238" s="26">
        <f>F238</f>
        <v>13.2662</v>
      </c>
      <c r="F238" s="26">
        <f>ROUND(13.2662,4)</f>
        <v>13.2662</v>
      </c>
      <c r="G238" s="24"/>
      <c r="H238" s="36"/>
    </row>
    <row r="239" spans="1:8" ht="12.75" customHeight="1">
      <c r="A239" s="22">
        <v>42846</v>
      </c>
      <c r="B239" s="22"/>
      <c r="C239" s="26">
        <f>ROUND(13.1398,4)</f>
        <v>13.1398</v>
      </c>
      <c r="D239" s="26">
        <f>F239</f>
        <v>13.2733</v>
      </c>
      <c r="E239" s="26">
        <f>F239</f>
        <v>13.2733</v>
      </c>
      <c r="F239" s="26">
        <f>ROUND(13.2733,4)</f>
        <v>13.2733</v>
      </c>
      <c r="G239" s="24"/>
      <c r="H239" s="36"/>
    </row>
    <row r="240" spans="1:8" ht="12.75" customHeight="1">
      <c r="A240" s="22">
        <v>42850</v>
      </c>
      <c r="B240" s="22"/>
      <c r="C240" s="26">
        <f>ROUND(13.1398,4)</f>
        <v>13.1398</v>
      </c>
      <c r="D240" s="26">
        <f>F240</f>
        <v>13.2828</v>
      </c>
      <c r="E240" s="26">
        <f>F240</f>
        <v>13.2828</v>
      </c>
      <c r="F240" s="26">
        <f>ROUND(13.2828,4)</f>
        <v>13.2828</v>
      </c>
      <c r="G240" s="24"/>
      <c r="H240" s="36"/>
    </row>
    <row r="241" spans="1:8" ht="12.75" customHeight="1">
      <c r="A241" s="22">
        <v>42853</v>
      </c>
      <c r="B241" s="22"/>
      <c r="C241" s="26">
        <f>ROUND(13.1398,4)</f>
        <v>13.1398</v>
      </c>
      <c r="D241" s="26">
        <f>F241</f>
        <v>13.2899</v>
      </c>
      <c r="E241" s="26">
        <f>F241</f>
        <v>13.2899</v>
      </c>
      <c r="F241" s="26">
        <f>ROUND(13.2899,4)</f>
        <v>13.2899</v>
      </c>
      <c r="G241" s="24"/>
      <c r="H241" s="36"/>
    </row>
    <row r="242" spans="1:8" ht="12.75" customHeight="1">
      <c r="A242" s="22">
        <v>42859</v>
      </c>
      <c r="B242" s="22"/>
      <c r="C242" s="26">
        <f>ROUND(13.1398,4)</f>
        <v>13.1398</v>
      </c>
      <c r="D242" s="26">
        <f>F242</f>
        <v>13.3041</v>
      </c>
      <c r="E242" s="26">
        <f>F242</f>
        <v>13.3041</v>
      </c>
      <c r="F242" s="26">
        <f>ROUND(13.3041,4)</f>
        <v>13.3041</v>
      </c>
      <c r="G242" s="24"/>
      <c r="H242" s="36"/>
    </row>
    <row r="243" spans="1:8" ht="12.75" customHeight="1">
      <c r="A243" s="22">
        <v>42866</v>
      </c>
      <c r="B243" s="22"/>
      <c r="C243" s="26">
        <f>ROUND(13.1398,4)</f>
        <v>13.1398</v>
      </c>
      <c r="D243" s="26">
        <f>F243</f>
        <v>13.3206</v>
      </c>
      <c r="E243" s="26">
        <f>F243</f>
        <v>13.3206</v>
      </c>
      <c r="F243" s="26">
        <f>ROUND(13.3206,4)</f>
        <v>13.3206</v>
      </c>
      <c r="G243" s="24"/>
      <c r="H243" s="36"/>
    </row>
    <row r="244" spans="1:8" ht="12.75" customHeight="1">
      <c r="A244" s="22">
        <v>42881</v>
      </c>
      <c r="B244" s="22"/>
      <c r="C244" s="26">
        <f>ROUND(13.1398,4)</f>
        <v>13.1398</v>
      </c>
      <c r="D244" s="26">
        <f>F244</f>
        <v>13.3561</v>
      </c>
      <c r="E244" s="26">
        <f>F244</f>
        <v>13.3561</v>
      </c>
      <c r="F244" s="26">
        <f>ROUND(13.3561,4)</f>
        <v>13.3561</v>
      </c>
      <c r="G244" s="24"/>
      <c r="H244" s="36"/>
    </row>
    <row r="245" spans="1:8" ht="12.75" customHeight="1">
      <c r="A245" s="22">
        <v>42914</v>
      </c>
      <c r="B245" s="22"/>
      <c r="C245" s="26">
        <f>ROUND(13.1398,4)</f>
        <v>13.1398</v>
      </c>
      <c r="D245" s="26">
        <f>F245</f>
        <v>13.435</v>
      </c>
      <c r="E245" s="26">
        <f>F245</f>
        <v>13.435</v>
      </c>
      <c r="F245" s="26">
        <f>ROUND(13.435,4)</f>
        <v>13.435</v>
      </c>
      <c r="G245" s="24"/>
      <c r="H245" s="36"/>
    </row>
    <row r="246" spans="1:8" ht="12.75" customHeight="1">
      <c r="A246" s="22">
        <v>42916</v>
      </c>
      <c r="B246" s="22"/>
      <c r="C246" s="26">
        <f>ROUND(13.1398,4)</f>
        <v>13.1398</v>
      </c>
      <c r="D246" s="26">
        <f>F246</f>
        <v>13.4398</v>
      </c>
      <c r="E246" s="26">
        <f>F246</f>
        <v>13.4398</v>
      </c>
      <c r="F246" s="26">
        <f>ROUND(13.4398,4)</f>
        <v>13.4398</v>
      </c>
      <c r="G246" s="24"/>
      <c r="H246" s="36"/>
    </row>
    <row r="247" spans="1:8" ht="12.75" customHeight="1">
      <c r="A247" s="22">
        <v>42928</v>
      </c>
      <c r="B247" s="22"/>
      <c r="C247" s="26">
        <f>ROUND(13.1398,4)</f>
        <v>13.1398</v>
      </c>
      <c r="D247" s="26">
        <f>F247</f>
        <v>13.4685</v>
      </c>
      <c r="E247" s="26">
        <f>F247</f>
        <v>13.4685</v>
      </c>
      <c r="F247" s="26">
        <f>ROUND(13.4685,4)</f>
        <v>13.4685</v>
      </c>
      <c r="G247" s="24"/>
      <c r="H247" s="36"/>
    </row>
    <row r="248" spans="1:8" ht="12.75" customHeight="1">
      <c r="A248" s="22">
        <v>42937</v>
      </c>
      <c r="B248" s="22"/>
      <c r="C248" s="26">
        <f>ROUND(13.1398,4)</f>
        <v>13.1398</v>
      </c>
      <c r="D248" s="26">
        <f>F248</f>
        <v>13.49</v>
      </c>
      <c r="E248" s="26">
        <f>F248</f>
        <v>13.49</v>
      </c>
      <c r="F248" s="26">
        <f>ROUND(13.49,4)</f>
        <v>13.49</v>
      </c>
      <c r="G248" s="24"/>
      <c r="H248" s="36"/>
    </row>
    <row r="249" spans="1:8" ht="12.75" customHeight="1">
      <c r="A249" s="22">
        <v>42941</v>
      </c>
      <c r="B249" s="22"/>
      <c r="C249" s="26">
        <f>ROUND(13.1398,4)</f>
        <v>13.1398</v>
      </c>
      <c r="D249" s="26">
        <f>F249</f>
        <v>13.4995</v>
      </c>
      <c r="E249" s="26">
        <f>F249</f>
        <v>13.4995</v>
      </c>
      <c r="F249" s="26">
        <f>ROUND(13.4995,4)</f>
        <v>13.4995</v>
      </c>
      <c r="G249" s="24"/>
      <c r="H249" s="36"/>
    </row>
    <row r="250" spans="1:8" ht="12.75" customHeight="1">
      <c r="A250" s="22">
        <v>42943</v>
      </c>
      <c r="B250" s="22"/>
      <c r="C250" s="26">
        <f>ROUND(13.1398,4)</f>
        <v>13.1398</v>
      </c>
      <c r="D250" s="26">
        <f>F250</f>
        <v>13.5043</v>
      </c>
      <c r="E250" s="26">
        <f>F250</f>
        <v>13.5043</v>
      </c>
      <c r="F250" s="26">
        <f>ROUND(13.5043,4)</f>
        <v>13.5043</v>
      </c>
      <c r="G250" s="24"/>
      <c r="H250" s="36"/>
    </row>
    <row r="251" spans="1:8" ht="12.75" customHeight="1">
      <c r="A251" s="22">
        <v>42947</v>
      </c>
      <c r="B251" s="22"/>
      <c r="C251" s="26">
        <f>ROUND(13.1398,4)</f>
        <v>13.1398</v>
      </c>
      <c r="D251" s="26">
        <f>F251</f>
        <v>13.5139</v>
      </c>
      <c r="E251" s="26">
        <f>F251</f>
        <v>13.5139</v>
      </c>
      <c r="F251" s="26">
        <f>ROUND(13.5139,4)</f>
        <v>13.5139</v>
      </c>
      <c r="G251" s="24"/>
      <c r="H251" s="36"/>
    </row>
    <row r="252" spans="1:8" ht="12.75" customHeight="1">
      <c r="A252" s="22">
        <v>42958</v>
      </c>
      <c r="B252" s="22"/>
      <c r="C252" s="26">
        <f>ROUND(13.1398,4)</f>
        <v>13.1398</v>
      </c>
      <c r="D252" s="26">
        <f>F252</f>
        <v>13.5401</v>
      </c>
      <c r="E252" s="26">
        <f>F252</f>
        <v>13.5401</v>
      </c>
      <c r="F252" s="26">
        <f>ROUND(13.5401,4)</f>
        <v>13.5401</v>
      </c>
      <c r="G252" s="24"/>
      <c r="H252" s="36"/>
    </row>
    <row r="253" spans="1:8" ht="12.75" customHeight="1">
      <c r="A253" s="22">
        <v>42976</v>
      </c>
      <c r="B253" s="22"/>
      <c r="C253" s="26">
        <f>ROUND(13.1398,4)</f>
        <v>13.1398</v>
      </c>
      <c r="D253" s="26">
        <f>F253</f>
        <v>13.5832</v>
      </c>
      <c r="E253" s="26">
        <f>F253</f>
        <v>13.5832</v>
      </c>
      <c r="F253" s="26">
        <f>ROUND(13.5832,4)</f>
        <v>13.5832</v>
      </c>
      <c r="G253" s="24"/>
      <c r="H253" s="36"/>
    </row>
    <row r="254" spans="1:8" ht="12.75" customHeight="1">
      <c r="A254" s="22">
        <v>43005</v>
      </c>
      <c r="B254" s="22"/>
      <c r="C254" s="26">
        <f>ROUND(13.1398,4)</f>
        <v>13.1398</v>
      </c>
      <c r="D254" s="26">
        <f>F254</f>
        <v>13.6526</v>
      </c>
      <c r="E254" s="26">
        <f>F254</f>
        <v>13.6526</v>
      </c>
      <c r="F254" s="26">
        <f>ROUND(13.6526,4)</f>
        <v>13.6526</v>
      </c>
      <c r="G254" s="24"/>
      <c r="H254" s="36"/>
    </row>
    <row r="255" spans="1:8" ht="12.75" customHeight="1">
      <c r="A255" s="22">
        <v>43031</v>
      </c>
      <c r="B255" s="22"/>
      <c r="C255" s="26">
        <f>ROUND(13.1398,4)</f>
        <v>13.1398</v>
      </c>
      <c r="D255" s="26">
        <f>F255</f>
        <v>13.7148</v>
      </c>
      <c r="E255" s="26">
        <f>F255</f>
        <v>13.7148</v>
      </c>
      <c r="F255" s="26">
        <f>ROUND(13.7148,4)</f>
        <v>13.7148</v>
      </c>
      <c r="G255" s="24"/>
      <c r="H255" s="36"/>
    </row>
    <row r="256" spans="1:8" ht="12.75" customHeight="1">
      <c r="A256" s="22">
        <v>43035</v>
      </c>
      <c r="B256" s="22"/>
      <c r="C256" s="26">
        <f>ROUND(13.1398,4)</f>
        <v>13.1398</v>
      </c>
      <c r="D256" s="26">
        <f>F256</f>
        <v>13.7244</v>
      </c>
      <c r="E256" s="26">
        <f>F256</f>
        <v>13.7244</v>
      </c>
      <c r="F256" s="26">
        <f>ROUND(13.7244,4)</f>
        <v>13.7244</v>
      </c>
      <c r="G256" s="24"/>
      <c r="H256" s="36"/>
    </row>
    <row r="257" spans="1:8" ht="12.75" customHeight="1">
      <c r="A257" s="22">
        <v>43052</v>
      </c>
      <c r="B257" s="22"/>
      <c r="C257" s="26">
        <f>ROUND(13.1398,4)</f>
        <v>13.1398</v>
      </c>
      <c r="D257" s="26">
        <f>F257</f>
        <v>13.7651</v>
      </c>
      <c r="E257" s="26">
        <f>F257</f>
        <v>13.7651</v>
      </c>
      <c r="F257" s="26">
        <f>ROUND(13.7651,4)</f>
        <v>13.7651</v>
      </c>
      <c r="G257" s="24"/>
      <c r="H257" s="36"/>
    </row>
    <row r="258" spans="1:8" ht="12.75" customHeight="1">
      <c r="A258" s="22">
        <v>43067</v>
      </c>
      <c r="B258" s="22"/>
      <c r="C258" s="26">
        <f>ROUND(13.1398,4)</f>
        <v>13.1398</v>
      </c>
      <c r="D258" s="26">
        <f>F258</f>
        <v>13.8006</v>
      </c>
      <c r="E258" s="26">
        <f>F258</f>
        <v>13.8006</v>
      </c>
      <c r="F258" s="26">
        <f>ROUND(13.8006,4)</f>
        <v>13.8006</v>
      </c>
      <c r="G258" s="24"/>
      <c r="H258" s="36"/>
    </row>
    <row r="259" spans="1:8" ht="12.75" customHeight="1">
      <c r="A259" s="22">
        <v>43091</v>
      </c>
      <c r="B259" s="22"/>
      <c r="C259" s="26">
        <f>ROUND(13.1398,4)</f>
        <v>13.1398</v>
      </c>
      <c r="D259" s="26">
        <f>F259</f>
        <v>13.8564</v>
      </c>
      <c r="E259" s="26">
        <f>F259</f>
        <v>13.8564</v>
      </c>
      <c r="F259" s="26">
        <f>ROUND(13.8564,4)</f>
        <v>13.8564</v>
      </c>
      <c r="G259" s="24"/>
      <c r="H259" s="36"/>
    </row>
    <row r="260" spans="1:8" ht="12.75" customHeight="1">
      <c r="A260" s="22">
        <v>43144</v>
      </c>
      <c r="B260" s="22"/>
      <c r="C260" s="26">
        <f>ROUND(13.1398,4)</f>
        <v>13.1398</v>
      </c>
      <c r="D260" s="26">
        <f>F260</f>
        <v>13.9795</v>
      </c>
      <c r="E260" s="26">
        <f>F260</f>
        <v>13.9795</v>
      </c>
      <c r="F260" s="26">
        <f>ROUND(13.9795,4)</f>
        <v>13.9795</v>
      </c>
      <c r="G260" s="24"/>
      <c r="H260" s="36"/>
    </row>
    <row r="261" spans="1:8" ht="12.75" customHeight="1">
      <c r="A261" s="22">
        <v>43146</v>
      </c>
      <c r="B261" s="22"/>
      <c r="C261" s="26">
        <f>ROUND(13.1398,4)</f>
        <v>13.1398</v>
      </c>
      <c r="D261" s="26">
        <f>F261</f>
        <v>13.9841</v>
      </c>
      <c r="E261" s="26">
        <f>F261</f>
        <v>13.9841</v>
      </c>
      <c r="F261" s="26">
        <f>ROUND(13.9841,4)</f>
        <v>13.9841</v>
      </c>
      <c r="G261" s="24"/>
      <c r="H261" s="36"/>
    </row>
    <row r="262" spans="1:8" ht="12.75" customHeight="1">
      <c r="A262" s="22">
        <v>43215</v>
      </c>
      <c r="B262" s="22"/>
      <c r="C262" s="26">
        <f>ROUND(13.1398,4)</f>
        <v>13.1398</v>
      </c>
      <c r="D262" s="26">
        <f>F262</f>
        <v>14.1468</v>
      </c>
      <c r="E262" s="26">
        <f>F262</f>
        <v>14.1468</v>
      </c>
      <c r="F262" s="26">
        <f>ROUND(14.1468,4)</f>
        <v>14.1468</v>
      </c>
      <c r="G262" s="24"/>
      <c r="H262" s="36"/>
    </row>
    <row r="263" spans="1:8" ht="12.75" customHeight="1">
      <c r="A263" s="22">
        <v>43231</v>
      </c>
      <c r="B263" s="22"/>
      <c r="C263" s="26">
        <f>ROUND(13.1398,4)</f>
        <v>13.1398</v>
      </c>
      <c r="D263" s="26">
        <f>F263</f>
        <v>14.1846</v>
      </c>
      <c r="E263" s="26">
        <f>F263</f>
        <v>14.1846</v>
      </c>
      <c r="F263" s="26">
        <f>ROUND(14.1846,4)</f>
        <v>14.1846</v>
      </c>
      <c r="G263" s="24"/>
      <c r="H263" s="36"/>
    </row>
    <row r="264" spans="1:8" ht="12.75" customHeight="1">
      <c r="A264" s="22">
        <v>43235</v>
      </c>
      <c r="B264" s="22"/>
      <c r="C264" s="26">
        <f>ROUND(13.1398,4)</f>
        <v>13.1398</v>
      </c>
      <c r="D264" s="26">
        <f>F264</f>
        <v>14.1941</v>
      </c>
      <c r="E264" s="26">
        <f>F264</f>
        <v>14.1941</v>
      </c>
      <c r="F264" s="26">
        <f>ROUND(14.1941,4)</f>
        <v>14.1941</v>
      </c>
      <c r="G264" s="24"/>
      <c r="H264" s="36"/>
    </row>
    <row r="265" spans="1:8" ht="12.75" customHeight="1">
      <c r="A265" s="22">
        <v>43325</v>
      </c>
      <c r="B265" s="22"/>
      <c r="C265" s="26">
        <f>ROUND(13.1398,4)</f>
        <v>13.1398</v>
      </c>
      <c r="D265" s="26">
        <f>F265</f>
        <v>14.4067</v>
      </c>
      <c r="E265" s="26">
        <f>F265</f>
        <v>14.4067</v>
      </c>
      <c r="F265" s="26">
        <f>ROUND(14.4067,4)</f>
        <v>14.4067</v>
      </c>
      <c r="G265" s="24"/>
      <c r="H265" s="36"/>
    </row>
    <row r="266" spans="1:8" ht="12.75" customHeight="1">
      <c r="A266" s="22">
        <v>43417</v>
      </c>
      <c r="B266" s="22"/>
      <c r="C266" s="26">
        <f>ROUND(13.1398,4)</f>
        <v>13.1398</v>
      </c>
      <c r="D266" s="26">
        <f>F266</f>
        <v>14.6241</v>
      </c>
      <c r="E266" s="26">
        <f>F266</f>
        <v>14.6241</v>
      </c>
      <c r="F266" s="26">
        <f>ROUND(14.6241,4)</f>
        <v>14.6241</v>
      </c>
      <c r="G266" s="24"/>
      <c r="H266" s="36"/>
    </row>
    <row r="267" spans="1:8" ht="12.75" customHeight="1">
      <c r="A267" s="22">
        <v>43509</v>
      </c>
      <c r="B267" s="22"/>
      <c r="C267" s="26">
        <f>ROUND(13.1398,4)</f>
        <v>13.1398</v>
      </c>
      <c r="D267" s="26">
        <f>F267</f>
        <v>14.8414</v>
      </c>
      <c r="E267" s="26">
        <f>F267</f>
        <v>14.8414</v>
      </c>
      <c r="F267" s="26">
        <f>ROUND(14.8414,4)</f>
        <v>14.8414</v>
      </c>
      <c r="G267" s="24"/>
      <c r="H267" s="36"/>
    </row>
    <row r="268" spans="1:8" ht="12.75" customHeight="1">
      <c r="A268" s="22" t="s">
        <v>62</v>
      </c>
      <c r="B268" s="22"/>
      <c r="C268" s="23"/>
      <c r="D268" s="23"/>
      <c r="E268" s="23"/>
      <c r="F268" s="23"/>
      <c r="G268" s="24"/>
      <c r="H268" s="36"/>
    </row>
    <row r="269" spans="1:8" ht="12.75" customHeight="1">
      <c r="A269" s="22">
        <v>42807</v>
      </c>
      <c r="B269" s="22"/>
      <c r="C269" s="26">
        <f>ROUND(1.0546,4)</f>
        <v>1.0546</v>
      </c>
      <c r="D269" s="26">
        <f>F269</f>
        <v>1.0553</v>
      </c>
      <c r="E269" s="26">
        <f>F269</f>
        <v>1.0553</v>
      </c>
      <c r="F269" s="26">
        <f>ROUND(1.0553,4)</f>
        <v>1.0553</v>
      </c>
      <c r="G269" s="24"/>
      <c r="H269" s="36"/>
    </row>
    <row r="270" spans="1:8" ht="12.75" customHeight="1">
      <c r="A270" s="22">
        <v>42905</v>
      </c>
      <c r="B270" s="22"/>
      <c r="C270" s="26">
        <f>ROUND(1.0546,4)</f>
        <v>1.0546</v>
      </c>
      <c r="D270" s="26">
        <f>F270</f>
        <v>1.0603</v>
      </c>
      <c r="E270" s="26">
        <f>F270</f>
        <v>1.0603</v>
      </c>
      <c r="F270" s="26">
        <f>ROUND(1.0603,4)</f>
        <v>1.0603</v>
      </c>
      <c r="G270" s="24"/>
      <c r="H270" s="36"/>
    </row>
    <row r="271" spans="1:8" ht="12.75" customHeight="1">
      <c r="A271" s="22">
        <v>42996</v>
      </c>
      <c r="B271" s="22"/>
      <c r="C271" s="26">
        <f>ROUND(1.0546,4)</f>
        <v>1.0546</v>
      </c>
      <c r="D271" s="26">
        <f>F271</f>
        <v>1.0655</v>
      </c>
      <c r="E271" s="26">
        <f>F271</f>
        <v>1.0655</v>
      </c>
      <c r="F271" s="26">
        <f>ROUND(1.0655,4)</f>
        <v>1.0655</v>
      </c>
      <c r="G271" s="24"/>
      <c r="H271" s="36"/>
    </row>
    <row r="272" spans="1:8" ht="12.75" customHeight="1">
      <c r="A272" s="22">
        <v>43087</v>
      </c>
      <c r="B272" s="22"/>
      <c r="C272" s="26">
        <f>ROUND(1.0546,4)</f>
        <v>1.0546</v>
      </c>
      <c r="D272" s="26">
        <f>F272</f>
        <v>1.0712</v>
      </c>
      <c r="E272" s="26">
        <f>F272</f>
        <v>1.0712</v>
      </c>
      <c r="F272" s="26">
        <f>ROUND(1.0712,4)</f>
        <v>1.0712</v>
      </c>
      <c r="G272" s="24"/>
      <c r="H272" s="36"/>
    </row>
    <row r="273" spans="1:8" ht="12.75" customHeight="1">
      <c r="A273" s="22" t="s">
        <v>63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42807</v>
      </c>
      <c r="B274" s="22"/>
      <c r="C274" s="26">
        <f>ROUND(1.2441,4)</f>
        <v>1.2441</v>
      </c>
      <c r="D274" s="26">
        <f>F274</f>
        <v>1.2445</v>
      </c>
      <c r="E274" s="26">
        <f>F274</f>
        <v>1.2445</v>
      </c>
      <c r="F274" s="26">
        <f>ROUND(1.2445,4)</f>
        <v>1.2445</v>
      </c>
      <c r="G274" s="24"/>
      <c r="H274" s="36"/>
    </row>
    <row r="275" spans="1:8" ht="12.75" customHeight="1">
      <c r="A275" s="22">
        <v>42905</v>
      </c>
      <c r="B275" s="22"/>
      <c r="C275" s="26">
        <f>ROUND(1.2441,4)</f>
        <v>1.2441</v>
      </c>
      <c r="D275" s="26">
        <f>F275</f>
        <v>1.2475</v>
      </c>
      <c r="E275" s="26">
        <f>F275</f>
        <v>1.2475</v>
      </c>
      <c r="F275" s="26">
        <f>ROUND(1.2475,4)</f>
        <v>1.2475</v>
      </c>
      <c r="G275" s="24"/>
      <c r="H275" s="36"/>
    </row>
    <row r="276" spans="1:8" ht="12.75" customHeight="1">
      <c r="A276" s="22">
        <v>42996</v>
      </c>
      <c r="B276" s="22"/>
      <c r="C276" s="26">
        <f>ROUND(1.2441,4)</f>
        <v>1.2441</v>
      </c>
      <c r="D276" s="26">
        <f>F276</f>
        <v>1.2509</v>
      </c>
      <c r="E276" s="26">
        <f>F276</f>
        <v>1.2509</v>
      </c>
      <c r="F276" s="26">
        <f>ROUND(1.2509,4)</f>
        <v>1.2509</v>
      </c>
      <c r="G276" s="24"/>
      <c r="H276" s="36"/>
    </row>
    <row r="277" spans="1:8" ht="12.75" customHeight="1">
      <c r="A277" s="22">
        <v>43087</v>
      </c>
      <c r="B277" s="22"/>
      <c r="C277" s="26">
        <f>ROUND(1.2441,4)</f>
        <v>1.2441</v>
      </c>
      <c r="D277" s="26">
        <f>F277</f>
        <v>1.2546</v>
      </c>
      <c r="E277" s="26">
        <f>F277</f>
        <v>1.2546</v>
      </c>
      <c r="F277" s="26">
        <f>ROUND(1.2546,4)</f>
        <v>1.2546</v>
      </c>
      <c r="G277" s="24"/>
      <c r="H277" s="36"/>
    </row>
    <row r="278" spans="1:8" ht="12.75" customHeight="1">
      <c r="A278" s="22" t="s">
        <v>64</v>
      </c>
      <c r="B278" s="22"/>
      <c r="C278" s="23"/>
      <c r="D278" s="23"/>
      <c r="E278" s="23"/>
      <c r="F278" s="23"/>
      <c r="G278" s="24"/>
      <c r="H278" s="36"/>
    </row>
    <row r="279" spans="1:8" ht="12.75" customHeight="1">
      <c r="A279" s="22">
        <v>42807</v>
      </c>
      <c r="B279" s="22"/>
      <c r="C279" s="26">
        <f>ROUND(10.08085456,4)</f>
        <v>10.0809</v>
      </c>
      <c r="D279" s="26">
        <f>F279</f>
        <v>10.1082</v>
      </c>
      <c r="E279" s="26">
        <f>F279</f>
        <v>10.1082</v>
      </c>
      <c r="F279" s="26">
        <f>ROUND(10.1082,4)</f>
        <v>10.1082</v>
      </c>
      <c r="G279" s="24"/>
      <c r="H279" s="36"/>
    </row>
    <row r="280" spans="1:8" ht="12.75" customHeight="1">
      <c r="A280" s="22">
        <v>42905</v>
      </c>
      <c r="B280" s="22"/>
      <c r="C280" s="26">
        <f>ROUND(10.08085456,4)</f>
        <v>10.0809</v>
      </c>
      <c r="D280" s="26">
        <f>F280</f>
        <v>10.2643</v>
      </c>
      <c r="E280" s="26">
        <f>F280</f>
        <v>10.2643</v>
      </c>
      <c r="F280" s="26">
        <f>ROUND(10.2643,4)</f>
        <v>10.2643</v>
      </c>
      <c r="G280" s="24"/>
      <c r="H280" s="36"/>
    </row>
    <row r="281" spans="1:8" ht="12.75" customHeight="1">
      <c r="A281" s="22">
        <v>42996</v>
      </c>
      <c r="B281" s="22"/>
      <c r="C281" s="26">
        <f>ROUND(10.08085456,4)</f>
        <v>10.0809</v>
      </c>
      <c r="D281" s="26">
        <f>F281</f>
        <v>10.4147</v>
      </c>
      <c r="E281" s="26">
        <f>F281</f>
        <v>10.4147</v>
      </c>
      <c r="F281" s="26">
        <f>ROUND(10.4147,4)</f>
        <v>10.4147</v>
      </c>
      <c r="G281" s="24"/>
      <c r="H281" s="36"/>
    </row>
    <row r="282" spans="1:8" ht="12.75" customHeight="1">
      <c r="A282" s="22">
        <v>43087</v>
      </c>
      <c r="B282" s="22"/>
      <c r="C282" s="26">
        <f>ROUND(10.08085456,4)</f>
        <v>10.0809</v>
      </c>
      <c r="D282" s="26">
        <f>F282</f>
        <v>10.5655</v>
      </c>
      <c r="E282" s="26">
        <f>F282</f>
        <v>10.5655</v>
      </c>
      <c r="F282" s="26">
        <f>ROUND(10.5655,4)</f>
        <v>10.5655</v>
      </c>
      <c r="G282" s="24"/>
      <c r="H282" s="36"/>
    </row>
    <row r="283" spans="1:8" ht="12.75" customHeight="1">
      <c r="A283" s="22">
        <v>43178</v>
      </c>
      <c r="B283" s="22"/>
      <c r="C283" s="26">
        <f>ROUND(10.08085456,4)</f>
        <v>10.0809</v>
      </c>
      <c r="D283" s="26">
        <f>F283</f>
        <v>10.7145</v>
      </c>
      <c r="E283" s="26">
        <f>F283</f>
        <v>10.7145</v>
      </c>
      <c r="F283" s="26">
        <f>ROUND(10.7145,4)</f>
        <v>10.7145</v>
      </c>
      <c r="G283" s="24"/>
      <c r="H283" s="36"/>
    </row>
    <row r="284" spans="1:8" ht="12.75" customHeight="1">
      <c r="A284" s="22">
        <v>43269</v>
      </c>
      <c r="B284" s="22"/>
      <c r="C284" s="26">
        <f>ROUND(10.08085456,4)</f>
        <v>10.0809</v>
      </c>
      <c r="D284" s="26">
        <f>F284</f>
        <v>10.8661</v>
      </c>
      <c r="E284" s="26">
        <f>F284</f>
        <v>10.8661</v>
      </c>
      <c r="F284" s="26">
        <f>ROUND(10.8661,4)</f>
        <v>10.8661</v>
      </c>
      <c r="G284" s="24"/>
      <c r="H284" s="36"/>
    </row>
    <row r="285" spans="1:8" ht="12.75" customHeight="1">
      <c r="A285" s="22">
        <v>43360</v>
      </c>
      <c r="B285" s="22"/>
      <c r="C285" s="26">
        <f>ROUND(10.08085456,4)</f>
        <v>10.0809</v>
      </c>
      <c r="D285" s="26">
        <f>F285</f>
        <v>11.0181</v>
      </c>
      <c r="E285" s="26">
        <f>F285</f>
        <v>11.0181</v>
      </c>
      <c r="F285" s="26">
        <f>ROUND(11.0181,4)</f>
        <v>11.0181</v>
      </c>
      <c r="G285" s="24"/>
      <c r="H285" s="36"/>
    </row>
    <row r="286" spans="1:8" ht="12.75" customHeight="1">
      <c r="A286" s="22" t="s">
        <v>65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42807</v>
      </c>
      <c r="B287" s="22"/>
      <c r="C287" s="26">
        <f>ROUND(3.57750006806611,4)</f>
        <v>3.5775</v>
      </c>
      <c r="D287" s="26">
        <f>F287</f>
        <v>3.9449</v>
      </c>
      <c r="E287" s="26">
        <f>F287</f>
        <v>3.9449</v>
      </c>
      <c r="F287" s="26">
        <f>ROUND(3.9449,4)</f>
        <v>3.9449</v>
      </c>
      <c r="G287" s="24"/>
      <c r="H287" s="36"/>
    </row>
    <row r="288" spans="1:8" ht="12.75" customHeight="1">
      <c r="A288" s="22">
        <v>42905</v>
      </c>
      <c r="B288" s="22"/>
      <c r="C288" s="26">
        <f>ROUND(3.57750006806611,4)</f>
        <v>3.5775</v>
      </c>
      <c r="D288" s="26">
        <f>F288</f>
        <v>4.0016</v>
      </c>
      <c r="E288" s="26">
        <f>F288</f>
        <v>4.0016</v>
      </c>
      <c r="F288" s="26">
        <f>ROUND(4.0016,4)</f>
        <v>4.0016</v>
      </c>
      <c r="G288" s="24"/>
      <c r="H288" s="36"/>
    </row>
    <row r="289" spans="1:8" ht="12.75" customHeight="1">
      <c r="A289" s="22">
        <v>42996</v>
      </c>
      <c r="B289" s="22"/>
      <c r="C289" s="26">
        <f>ROUND(3.57750006806611,4)</f>
        <v>3.5775</v>
      </c>
      <c r="D289" s="26">
        <f>F289</f>
        <v>4.0625</v>
      </c>
      <c r="E289" s="26">
        <f>F289</f>
        <v>4.0625</v>
      </c>
      <c r="F289" s="26">
        <f>ROUND(4.0625,4)</f>
        <v>4.0625</v>
      </c>
      <c r="G289" s="24"/>
      <c r="H289" s="36"/>
    </row>
    <row r="290" spans="1:8" ht="12.75" customHeight="1">
      <c r="A290" s="22" t="s">
        <v>66</v>
      </c>
      <c r="B290" s="22"/>
      <c r="C290" s="23"/>
      <c r="D290" s="23"/>
      <c r="E290" s="23"/>
      <c r="F290" s="23"/>
      <c r="G290" s="24"/>
      <c r="H290" s="36"/>
    </row>
    <row r="291" spans="1:8" ht="12.75" customHeight="1">
      <c r="A291" s="22">
        <v>42807</v>
      </c>
      <c r="B291" s="22"/>
      <c r="C291" s="26">
        <f>ROUND(1.25682187,4)</f>
        <v>1.2568</v>
      </c>
      <c r="D291" s="26">
        <f>F291</f>
        <v>1.2603</v>
      </c>
      <c r="E291" s="26">
        <f>F291</f>
        <v>1.2603</v>
      </c>
      <c r="F291" s="26">
        <f>ROUND(1.2603,4)</f>
        <v>1.2603</v>
      </c>
      <c r="G291" s="24"/>
      <c r="H291" s="36"/>
    </row>
    <row r="292" spans="1:8" ht="12.75" customHeight="1">
      <c r="A292" s="22">
        <v>42905</v>
      </c>
      <c r="B292" s="22"/>
      <c r="C292" s="26">
        <f>ROUND(1.25682187,4)</f>
        <v>1.2568</v>
      </c>
      <c r="D292" s="26">
        <f>F292</f>
        <v>1.2746</v>
      </c>
      <c r="E292" s="26">
        <f>F292</f>
        <v>1.2746</v>
      </c>
      <c r="F292" s="26">
        <f>ROUND(1.2746,4)</f>
        <v>1.2746</v>
      </c>
      <c r="G292" s="24"/>
      <c r="H292" s="36"/>
    </row>
    <row r="293" spans="1:8" ht="12.75" customHeight="1">
      <c r="A293" s="22">
        <v>42996</v>
      </c>
      <c r="B293" s="22"/>
      <c r="C293" s="26">
        <f>ROUND(1.25682187,4)</f>
        <v>1.2568</v>
      </c>
      <c r="D293" s="26">
        <f>F293</f>
        <v>1.2891</v>
      </c>
      <c r="E293" s="26">
        <f>F293</f>
        <v>1.2891</v>
      </c>
      <c r="F293" s="26">
        <f>ROUND(1.2891,4)</f>
        <v>1.2891</v>
      </c>
      <c r="G293" s="24"/>
      <c r="H293" s="36"/>
    </row>
    <row r="294" spans="1:8" ht="12.75" customHeight="1">
      <c r="A294" s="22">
        <v>43087</v>
      </c>
      <c r="B294" s="22"/>
      <c r="C294" s="26">
        <f>ROUND(1.25682187,4)</f>
        <v>1.2568</v>
      </c>
      <c r="D294" s="26">
        <f>F294</f>
        <v>1.3039</v>
      </c>
      <c r="E294" s="26">
        <f>F294</f>
        <v>1.3039</v>
      </c>
      <c r="F294" s="26">
        <f>ROUND(1.3039,4)</f>
        <v>1.3039</v>
      </c>
      <c r="G294" s="24"/>
      <c r="H294" s="36"/>
    </row>
    <row r="295" spans="1:8" ht="12.75" customHeight="1">
      <c r="A295" s="22" t="s">
        <v>67</v>
      </c>
      <c r="B295" s="22"/>
      <c r="C295" s="23"/>
      <c r="D295" s="23"/>
      <c r="E295" s="23"/>
      <c r="F295" s="23"/>
      <c r="G295" s="24"/>
      <c r="H295" s="36"/>
    </row>
    <row r="296" spans="1:8" ht="12.75" customHeight="1">
      <c r="A296" s="22">
        <v>42807</v>
      </c>
      <c r="B296" s="22"/>
      <c r="C296" s="26">
        <f>ROUND(10.0013700715482,4)</f>
        <v>10.0014</v>
      </c>
      <c r="D296" s="26">
        <f>F296</f>
        <v>10.034</v>
      </c>
      <c r="E296" s="26">
        <f>F296</f>
        <v>10.034</v>
      </c>
      <c r="F296" s="26">
        <f>ROUND(10.034,4)</f>
        <v>10.034</v>
      </c>
      <c r="G296" s="24"/>
      <c r="H296" s="36"/>
    </row>
    <row r="297" spans="1:8" ht="12.75" customHeight="1">
      <c r="A297" s="22">
        <v>42905</v>
      </c>
      <c r="B297" s="22"/>
      <c r="C297" s="26">
        <f>ROUND(10.0013700715482,4)</f>
        <v>10.0014</v>
      </c>
      <c r="D297" s="26">
        <f>F297</f>
        <v>10.2196</v>
      </c>
      <c r="E297" s="26">
        <f>F297</f>
        <v>10.2196</v>
      </c>
      <c r="F297" s="26">
        <f>ROUND(10.2196,4)</f>
        <v>10.2196</v>
      </c>
      <c r="G297" s="24"/>
      <c r="H297" s="36"/>
    </row>
    <row r="298" spans="1:8" ht="12.75" customHeight="1">
      <c r="A298" s="22">
        <v>42996</v>
      </c>
      <c r="B298" s="22"/>
      <c r="C298" s="26">
        <f>ROUND(10.0013700715482,4)</f>
        <v>10.0014</v>
      </c>
      <c r="D298" s="26">
        <f>F298</f>
        <v>10.398</v>
      </c>
      <c r="E298" s="26">
        <f>F298</f>
        <v>10.398</v>
      </c>
      <c r="F298" s="26">
        <f>ROUND(10.398,4)</f>
        <v>10.398</v>
      </c>
      <c r="G298" s="24"/>
      <c r="H298" s="36"/>
    </row>
    <row r="299" spans="1:8" ht="12.75" customHeight="1">
      <c r="A299" s="22">
        <v>43087</v>
      </c>
      <c r="B299" s="22"/>
      <c r="C299" s="26">
        <f>ROUND(10.0013700715482,4)</f>
        <v>10.0014</v>
      </c>
      <c r="D299" s="26">
        <f>F299</f>
        <v>10.5783</v>
      </c>
      <c r="E299" s="26">
        <f>F299</f>
        <v>10.5783</v>
      </c>
      <c r="F299" s="26">
        <f>ROUND(10.5783,4)</f>
        <v>10.5783</v>
      </c>
      <c r="G299" s="24"/>
      <c r="H299" s="36"/>
    </row>
    <row r="300" spans="1:8" ht="12.75" customHeight="1">
      <c r="A300" s="22" t="s">
        <v>68</v>
      </c>
      <c r="B300" s="22"/>
      <c r="C300" s="23"/>
      <c r="D300" s="23"/>
      <c r="E300" s="23"/>
      <c r="F300" s="23"/>
      <c r="G300" s="24"/>
      <c r="H300" s="36"/>
    </row>
    <row r="301" spans="1:8" ht="12.75" customHeight="1">
      <c r="A301" s="22">
        <v>42807</v>
      </c>
      <c r="B301" s="22"/>
      <c r="C301" s="26">
        <f>ROUND(1.92025522988171,4)</f>
        <v>1.9203</v>
      </c>
      <c r="D301" s="26">
        <f>F301</f>
        <v>1.916</v>
      </c>
      <c r="E301" s="26">
        <f>F301</f>
        <v>1.916</v>
      </c>
      <c r="F301" s="26">
        <f>ROUND(1.916,4)</f>
        <v>1.916</v>
      </c>
      <c r="G301" s="24"/>
      <c r="H301" s="36"/>
    </row>
    <row r="302" spans="1:8" ht="12.75" customHeight="1">
      <c r="A302" s="22">
        <v>42905</v>
      </c>
      <c r="B302" s="22"/>
      <c r="C302" s="26">
        <f>ROUND(1.92025522988171,4)</f>
        <v>1.9203</v>
      </c>
      <c r="D302" s="26">
        <f>F302</f>
        <v>1.9315</v>
      </c>
      <c r="E302" s="26">
        <f>F302</f>
        <v>1.9315</v>
      </c>
      <c r="F302" s="26">
        <f>ROUND(1.9315,4)</f>
        <v>1.9315</v>
      </c>
      <c r="G302" s="24"/>
      <c r="H302" s="36"/>
    </row>
    <row r="303" spans="1:8" ht="12.75" customHeight="1">
      <c r="A303" s="22">
        <v>42996</v>
      </c>
      <c r="B303" s="22"/>
      <c r="C303" s="26">
        <f>ROUND(1.92025522988171,4)</f>
        <v>1.9203</v>
      </c>
      <c r="D303" s="26">
        <f>F303</f>
        <v>1.9471</v>
      </c>
      <c r="E303" s="26">
        <f>F303</f>
        <v>1.9471</v>
      </c>
      <c r="F303" s="26">
        <f>ROUND(1.9471,4)</f>
        <v>1.9471</v>
      </c>
      <c r="G303" s="24"/>
      <c r="H303" s="36"/>
    </row>
    <row r="304" spans="1:8" ht="12.75" customHeight="1">
      <c r="A304" s="22">
        <v>43087</v>
      </c>
      <c r="B304" s="22"/>
      <c r="C304" s="26">
        <f>ROUND(1.92025522988171,4)</f>
        <v>1.9203</v>
      </c>
      <c r="D304" s="26">
        <f>F304</f>
        <v>1.9624</v>
      </c>
      <c r="E304" s="26">
        <f>F304</f>
        <v>1.9624</v>
      </c>
      <c r="F304" s="26">
        <f>ROUND(1.9624,4)</f>
        <v>1.9624</v>
      </c>
      <c r="G304" s="24"/>
      <c r="H304" s="36"/>
    </row>
    <row r="305" spans="1:8" ht="12.75" customHeight="1">
      <c r="A305" s="22" t="s">
        <v>69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42807</v>
      </c>
      <c r="B306" s="22"/>
      <c r="C306" s="26">
        <f>ROUND(1.86419805632404,4)</f>
        <v>1.8642</v>
      </c>
      <c r="D306" s="26">
        <f>F306</f>
        <v>1.8748</v>
      </c>
      <c r="E306" s="26">
        <f>F306</f>
        <v>1.8748</v>
      </c>
      <c r="F306" s="26">
        <f>ROUND(1.8748,4)</f>
        <v>1.8748</v>
      </c>
      <c r="G306" s="24"/>
      <c r="H306" s="36"/>
    </row>
    <row r="307" spans="1:8" ht="12.75" customHeight="1">
      <c r="A307" s="22">
        <v>42905</v>
      </c>
      <c r="B307" s="22"/>
      <c r="C307" s="26">
        <f>ROUND(1.86419805632404,4)</f>
        <v>1.8642</v>
      </c>
      <c r="D307" s="26">
        <f>F307</f>
        <v>1.9183</v>
      </c>
      <c r="E307" s="26">
        <f>F307</f>
        <v>1.9183</v>
      </c>
      <c r="F307" s="26">
        <f>ROUND(1.9183,4)</f>
        <v>1.9183</v>
      </c>
      <c r="G307" s="24"/>
      <c r="H307" s="36"/>
    </row>
    <row r="308" spans="1:8" ht="12.75" customHeight="1">
      <c r="A308" s="22">
        <v>42996</v>
      </c>
      <c r="B308" s="22"/>
      <c r="C308" s="26">
        <f>ROUND(1.86419805632404,4)</f>
        <v>1.8642</v>
      </c>
      <c r="D308" s="26">
        <f>F308</f>
        <v>1.9599</v>
      </c>
      <c r="E308" s="26">
        <f>F308</f>
        <v>1.9599</v>
      </c>
      <c r="F308" s="26">
        <f>ROUND(1.9599,4)</f>
        <v>1.9599</v>
      </c>
      <c r="G308" s="24"/>
      <c r="H308" s="36"/>
    </row>
    <row r="309" spans="1:8" ht="12.75" customHeight="1">
      <c r="A309" s="22">
        <v>43087</v>
      </c>
      <c r="B309" s="22"/>
      <c r="C309" s="26">
        <f>ROUND(1.86419805632404,4)</f>
        <v>1.8642</v>
      </c>
      <c r="D309" s="26">
        <f>F309</f>
        <v>2.0031</v>
      </c>
      <c r="E309" s="26">
        <f>F309</f>
        <v>2.0031</v>
      </c>
      <c r="F309" s="26">
        <f>ROUND(2.0031,4)</f>
        <v>2.0031</v>
      </c>
      <c r="G309" s="24"/>
      <c r="H309" s="36"/>
    </row>
    <row r="310" spans="1:8" ht="12.75" customHeight="1">
      <c r="A310" s="22" t="s">
        <v>70</v>
      </c>
      <c r="B310" s="22"/>
      <c r="C310" s="23"/>
      <c r="D310" s="23"/>
      <c r="E310" s="23"/>
      <c r="F310" s="23"/>
      <c r="G310" s="24"/>
      <c r="H310" s="36"/>
    </row>
    <row r="311" spans="1:8" ht="12.75" customHeight="1">
      <c r="A311" s="22">
        <v>42807</v>
      </c>
      <c r="B311" s="22"/>
      <c r="C311" s="26">
        <f>ROUND(13.85723308,4)</f>
        <v>13.8572</v>
      </c>
      <c r="D311" s="26">
        <f>F311</f>
        <v>13.9104</v>
      </c>
      <c r="E311" s="26">
        <f>F311</f>
        <v>13.9104</v>
      </c>
      <c r="F311" s="26">
        <f>ROUND(13.9104,4)</f>
        <v>13.9104</v>
      </c>
      <c r="G311" s="24"/>
      <c r="H311" s="36"/>
    </row>
    <row r="312" spans="1:8" ht="12.75" customHeight="1">
      <c r="A312" s="22">
        <v>42905</v>
      </c>
      <c r="B312" s="22"/>
      <c r="C312" s="26">
        <f>ROUND(13.85723308,4)</f>
        <v>13.8572</v>
      </c>
      <c r="D312" s="26">
        <f>F312</f>
        <v>14.2219</v>
      </c>
      <c r="E312" s="26">
        <f>F312</f>
        <v>14.2219</v>
      </c>
      <c r="F312" s="26">
        <f>ROUND(14.2219,4)</f>
        <v>14.2219</v>
      </c>
      <c r="G312" s="24"/>
      <c r="H312" s="36"/>
    </row>
    <row r="313" spans="1:8" ht="12.75" customHeight="1">
      <c r="A313" s="22">
        <v>42996</v>
      </c>
      <c r="B313" s="22"/>
      <c r="C313" s="26">
        <f>ROUND(13.85723308,4)</f>
        <v>13.8572</v>
      </c>
      <c r="D313" s="26">
        <f>F313</f>
        <v>14.5243</v>
      </c>
      <c r="E313" s="26">
        <f>F313</f>
        <v>14.5243</v>
      </c>
      <c r="F313" s="26">
        <f>ROUND(14.5243,4)</f>
        <v>14.5243</v>
      </c>
      <c r="G313" s="24"/>
      <c r="H313" s="36"/>
    </row>
    <row r="314" spans="1:8" ht="12.75" customHeight="1">
      <c r="A314" s="22">
        <v>43087</v>
      </c>
      <c r="B314" s="22"/>
      <c r="C314" s="26">
        <f>ROUND(13.85723308,4)</f>
        <v>13.8572</v>
      </c>
      <c r="D314" s="26">
        <f>F314</f>
        <v>14.8336</v>
      </c>
      <c r="E314" s="26">
        <f>F314</f>
        <v>14.8336</v>
      </c>
      <c r="F314" s="26">
        <f>ROUND(14.8336,4)</f>
        <v>14.8336</v>
      </c>
      <c r="G314" s="24"/>
      <c r="H314" s="36"/>
    </row>
    <row r="315" spans="1:8" ht="12.75" customHeight="1">
      <c r="A315" s="22">
        <v>43178</v>
      </c>
      <c r="B315" s="22"/>
      <c r="C315" s="26">
        <f>ROUND(13.85723308,4)</f>
        <v>13.8572</v>
      </c>
      <c r="D315" s="26">
        <f>F315</f>
        <v>15.1426</v>
      </c>
      <c r="E315" s="26">
        <f>F315</f>
        <v>15.1426</v>
      </c>
      <c r="F315" s="26">
        <f>ROUND(15.1426,4)</f>
        <v>15.1426</v>
      </c>
      <c r="G315" s="24"/>
      <c r="H315" s="36"/>
    </row>
    <row r="316" spans="1:8" ht="12.75" customHeight="1">
      <c r="A316" s="22">
        <v>43269</v>
      </c>
      <c r="B316" s="22"/>
      <c r="C316" s="26">
        <f>ROUND(13.85723308,4)</f>
        <v>13.8572</v>
      </c>
      <c r="D316" s="26">
        <f>F316</f>
        <v>15.446</v>
      </c>
      <c r="E316" s="26">
        <f>F316</f>
        <v>15.446</v>
      </c>
      <c r="F316" s="26">
        <f>ROUND(15.446,4)</f>
        <v>15.446</v>
      </c>
      <c r="G316" s="24"/>
      <c r="H316" s="36"/>
    </row>
    <row r="317" spans="1:8" ht="12.75" customHeight="1">
      <c r="A317" s="22">
        <v>43360</v>
      </c>
      <c r="B317" s="22"/>
      <c r="C317" s="26">
        <f>ROUND(13.85723308,4)</f>
        <v>13.8572</v>
      </c>
      <c r="D317" s="26">
        <f>F317</f>
        <v>15.8169</v>
      </c>
      <c r="E317" s="26">
        <f>F317</f>
        <v>15.8169</v>
      </c>
      <c r="F317" s="26">
        <f>ROUND(15.8169,4)</f>
        <v>15.8169</v>
      </c>
      <c r="G317" s="24"/>
      <c r="H317" s="36"/>
    </row>
    <row r="318" spans="1:8" ht="12.75" customHeight="1">
      <c r="A318" s="22" t="s">
        <v>71</v>
      </c>
      <c r="B318" s="22"/>
      <c r="C318" s="23"/>
      <c r="D318" s="23"/>
      <c r="E318" s="23"/>
      <c r="F318" s="23"/>
      <c r="G318" s="24"/>
      <c r="H318" s="36"/>
    </row>
    <row r="319" spans="1:8" ht="12.75" customHeight="1">
      <c r="A319" s="22">
        <v>42807</v>
      </c>
      <c r="B319" s="22"/>
      <c r="C319" s="26">
        <f>ROUND(13.0264697134926,4)</f>
        <v>13.0265</v>
      </c>
      <c r="D319" s="26">
        <f>F319</f>
        <v>13.0793</v>
      </c>
      <c r="E319" s="26">
        <f>F319</f>
        <v>13.0793</v>
      </c>
      <c r="F319" s="26">
        <f>ROUND(13.0793,4)</f>
        <v>13.0793</v>
      </c>
      <c r="G319" s="24"/>
      <c r="H319" s="36"/>
    </row>
    <row r="320" spans="1:8" ht="12.75" customHeight="1">
      <c r="A320" s="22">
        <v>42905</v>
      </c>
      <c r="B320" s="22"/>
      <c r="C320" s="26">
        <f>ROUND(13.0264697134926,4)</f>
        <v>13.0265</v>
      </c>
      <c r="D320" s="26">
        <f>F320</f>
        <v>13.3899</v>
      </c>
      <c r="E320" s="26">
        <f>F320</f>
        <v>13.3899</v>
      </c>
      <c r="F320" s="26">
        <f>ROUND(13.3899,4)</f>
        <v>13.3899</v>
      </c>
      <c r="G320" s="24"/>
      <c r="H320" s="36"/>
    </row>
    <row r="321" spans="1:8" ht="12.75" customHeight="1">
      <c r="A321" s="22">
        <v>42996</v>
      </c>
      <c r="B321" s="22"/>
      <c r="C321" s="26">
        <f>ROUND(13.0264697134926,4)</f>
        <v>13.0265</v>
      </c>
      <c r="D321" s="26">
        <f>F321</f>
        <v>13.6935</v>
      </c>
      <c r="E321" s="26">
        <f>F321</f>
        <v>13.6935</v>
      </c>
      <c r="F321" s="26">
        <f>ROUND(13.6935,4)</f>
        <v>13.6935</v>
      </c>
      <c r="G321" s="24"/>
      <c r="H321" s="36"/>
    </row>
    <row r="322" spans="1:8" ht="12.75" customHeight="1">
      <c r="A322" s="22">
        <v>43087</v>
      </c>
      <c r="B322" s="22"/>
      <c r="C322" s="26">
        <f>ROUND(13.0264697134926,4)</f>
        <v>13.0265</v>
      </c>
      <c r="D322" s="26">
        <f>F322</f>
        <v>14.0046</v>
      </c>
      <c r="E322" s="26">
        <f>F322</f>
        <v>14.0046</v>
      </c>
      <c r="F322" s="26">
        <f>ROUND(14.0046,4)</f>
        <v>14.0046</v>
      </c>
      <c r="G322" s="24"/>
      <c r="H322" s="36"/>
    </row>
    <row r="323" spans="1:8" ht="12.75" customHeight="1">
      <c r="A323" s="22">
        <v>43178</v>
      </c>
      <c r="B323" s="22"/>
      <c r="C323" s="26">
        <f>ROUND(13.0264697134926,4)</f>
        <v>13.0265</v>
      </c>
      <c r="D323" s="26">
        <f>F323</f>
        <v>14.3134</v>
      </c>
      <c r="E323" s="26">
        <f>F323</f>
        <v>14.3134</v>
      </c>
      <c r="F323" s="26">
        <f>ROUND(14.3134,4)</f>
        <v>14.3134</v>
      </c>
      <c r="G323" s="24"/>
      <c r="H323" s="36"/>
    </row>
    <row r="324" spans="1:8" ht="12.75" customHeight="1">
      <c r="A324" s="22" t="s">
        <v>72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42807</v>
      </c>
      <c r="B325" s="22"/>
      <c r="C325" s="26">
        <f>ROUND(16.34722518,4)</f>
        <v>16.3472</v>
      </c>
      <c r="D325" s="26">
        <f>F325</f>
        <v>16.4043</v>
      </c>
      <c r="E325" s="26">
        <f>F325</f>
        <v>16.4043</v>
      </c>
      <c r="F325" s="26">
        <f>ROUND(16.4043,4)</f>
        <v>16.4043</v>
      </c>
      <c r="G325" s="24"/>
      <c r="H325" s="36"/>
    </row>
    <row r="326" spans="1:8" ht="12.75" customHeight="1">
      <c r="A326" s="22">
        <v>42905</v>
      </c>
      <c r="B326" s="22"/>
      <c r="C326" s="26">
        <f>ROUND(16.34722518,4)</f>
        <v>16.3472</v>
      </c>
      <c r="D326" s="26">
        <f>F326</f>
        <v>16.7336</v>
      </c>
      <c r="E326" s="26">
        <f>F326</f>
        <v>16.7336</v>
      </c>
      <c r="F326" s="26">
        <f>ROUND(16.7336,4)</f>
        <v>16.7336</v>
      </c>
      <c r="G326" s="24"/>
      <c r="H326" s="36"/>
    </row>
    <row r="327" spans="1:8" ht="12.75" customHeight="1">
      <c r="A327" s="22">
        <v>42996</v>
      </c>
      <c r="B327" s="22"/>
      <c r="C327" s="26">
        <f>ROUND(16.34722518,4)</f>
        <v>16.3472</v>
      </c>
      <c r="D327" s="26">
        <f>F327</f>
        <v>17.0507</v>
      </c>
      <c r="E327" s="26">
        <f>F327</f>
        <v>17.0507</v>
      </c>
      <c r="F327" s="26">
        <f>ROUND(17.0507,4)</f>
        <v>17.0507</v>
      </c>
      <c r="G327" s="24"/>
      <c r="H327" s="36"/>
    </row>
    <row r="328" spans="1:8" ht="12.75" customHeight="1">
      <c r="A328" s="22">
        <v>43087</v>
      </c>
      <c r="B328" s="22"/>
      <c r="C328" s="26">
        <f>ROUND(16.34722518,4)</f>
        <v>16.3472</v>
      </c>
      <c r="D328" s="26">
        <f>F328</f>
        <v>17.3731</v>
      </c>
      <c r="E328" s="26">
        <f>F328</f>
        <v>17.3731</v>
      </c>
      <c r="F328" s="26">
        <f>ROUND(17.3731,4)</f>
        <v>17.3731</v>
      </c>
      <c r="G328" s="24"/>
      <c r="H328" s="36"/>
    </row>
    <row r="329" spans="1:8" ht="12.75" customHeight="1">
      <c r="A329" s="22">
        <v>43178</v>
      </c>
      <c r="B329" s="22"/>
      <c r="C329" s="26">
        <f>ROUND(16.34722518,4)</f>
        <v>16.3472</v>
      </c>
      <c r="D329" s="26">
        <f>F329</f>
        <v>17.7003</v>
      </c>
      <c r="E329" s="26">
        <f>F329</f>
        <v>17.7003</v>
      </c>
      <c r="F329" s="26">
        <f>ROUND(17.7003,4)</f>
        <v>17.7003</v>
      </c>
      <c r="G329" s="24"/>
      <c r="H329" s="36"/>
    </row>
    <row r="330" spans="1:8" ht="12.75" customHeight="1">
      <c r="A330" s="22">
        <v>43269</v>
      </c>
      <c r="B330" s="22"/>
      <c r="C330" s="26">
        <f>ROUND(16.34722518,4)</f>
        <v>16.3472</v>
      </c>
      <c r="D330" s="26">
        <f>F330</f>
        <v>18.0326</v>
      </c>
      <c r="E330" s="26">
        <f>F330</f>
        <v>18.0326</v>
      </c>
      <c r="F330" s="26">
        <f>ROUND(18.0326,4)</f>
        <v>18.0326</v>
      </c>
      <c r="G330" s="24"/>
      <c r="H330" s="36"/>
    </row>
    <row r="331" spans="1:8" ht="12.75" customHeight="1">
      <c r="A331" s="22">
        <v>43360</v>
      </c>
      <c r="B331" s="22"/>
      <c r="C331" s="26">
        <f>ROUND(16.34722518,4)</f>
        <v>16.3472</v>
      </c>
      <c r="D331" s="26">
        <f>F331</f>
        <v>18.0957</v>
      </c>
      <c r="E331" s="26">
        <f>F331</f>
        <v>18.0957</v>
      </c>
      <c r="F331" s="26">
        <f>ROUND(18.0957,4)</f>
        <v>18.0957</v>
      </c>
      <c r="G331" s="24"/>
      <c r="H331" s="36"/>
    </row>
    <row r="332" spans="1:8" ht="12.75" customHeight="1">
      <c r="A332" s="22" t="s">
        <v>73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42807</v>
      </c>
      <c r="B333" s="22"/>
      <c r="C333" s="26">
        <f>ROUND(1.69298957648847,4)</f>
        <v>1.693</v>
      </c>
      <c r="D333" s="26">
        <f>F333</f>
        <v>1.6987</v>
      </c>
      <c r="E333" s="26">
        <f>F333</f>
        <v>1.6987</v>
      </c>
      <c r="F333" s="26">
        <f>ROUND(1.6987,4)</f>
        <v>1.6987</v>
      </c>
      <c r="G333" s="24"/>
      <c r="H333" s="36"/>
    </row>
    <row r="334" spans="1:8" ht="12.75" customHeight="1">
      <c r="A334" s="22">
        <v>42905</v>
      </c>
      <c r="B334" s="22"/>
      <c r="C334" s="26">
        <f>ROUND(1.69298957648847,4)</f>
        <v>1.693</v>
      </c>
      <c r="D334" s="26">
        <f>F334</f>
        <v>1.7303</v>
      </c>
      <c r="E334" s="26">
        <f>F334</f>
        <v>1.7303</v>
      </c>
      <c r="F334" s="26">
        <f>ROUND(1.7303,4)</f>
        <v>1.7303</v>
      </c>
      <c r="G334" s="24"/>
      <c r="H334" s="36"/>
    </row>
    <row r="335" spans="1:8" ht="12.75" customHeight="1">
      <c r="A335" s="22">
        <v>42996</v>
      </c>
      <c r="B335" s="22"/>
      <c r="C335" s="26">
        <f>ROUND(1.69298957648847,4)</f>
        <v>1.693</v>
      </c>
      <c r="D335" s="26">
        <f>F335</f>
        <v>1.7591</v>
      </c>
      <c r="E335" s="26">
        <f>F335</f>
        <v>1.7591</v>
      </c>
      <c r="F335" s="26">
        <f>ROUND(1.7591,4)</f>
        <v>1.7591</v>
      </c>
      <c r="G335" s="24"/>
      <c r="H335" s="36"/>
    </row>
    <row r="336" spans="1:8" ht="12.75" customHeight="1">
      <c r="A336" s="22">
        <v>43087</v>
      </c>
      <c r="B336" s="22"/>
      <c r="C336" s="26">
        <f>ROUND(1.69298957648847,4)</f>
        <v>1.693</v>
      </c>
      <c r="D336" s="26">
        <f>F336</f>
        <v>1.7871</v>
      </c>
      <c r="E336" s="26">
        <f>F336</f>
        <v>1.7871</v>
      </c>
      <c r="F336" s="26">
        <f>ROUND(1.7871,4)</f>
        <v>1.7871</v>
      </c>
      <c r="G336" s="24"/>
      <c r="H336" s="36"/>
    </row>
    <row r="337" spans="1:8" ht="12.75" customHeight="1">
      <c r="A337" s="22" t="s">
        <v>74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42807</v>
      </c>
      <c r="B338" s="22"/>
      <c r="C338" s="28">
        <f>ROUND(0.115787525775013,6)</f>
        <v>0.115788</v>
      </c>
      <c r="D338" s="28">
        <f>F338</f>
        <v>0.116211</v>
      </c>
      <c r="E338" s="28">
        <f>F338</f>
        <v>0.116211</v>
      </c>
      <c r="F338" s="28">
        <f>ROUND(0.116211,6)</f>
        <v>0.116211</v>
      </c>
      <c r="G338" s="24"/>
      <c r="H338" s="36"/>
    </row>
    <row r="339" spans="1:8" ht="12.75" customHeight="1">
      <c r="A339" s="22">
        <v>42905</v>
      </c>
      <c r="B339" s="22"/>
      <c r="C339" s="28">
        <f>ROUND(0.115787525775013,6)</f>
        <v>0.115788</v>
      </c>
      <c r="D339" s="28">
        <f>F339</f>
        <v>0.118789</v>
      </c>
      <c r="E339" s="28">
        <f>F339</f>
        <v>0.118789</v>
      </c>
      <c r="F339" s="28">
        <f>ROUND(0.118789,6)</f>
        <v>0.118789</v>
      </c>
      <c r="G339" s="24"/>
      <c r="H339" s="36"/>
    </row>
    <row r="340" spans="1:8" ht="12.75" customHeight="1">
      <c r="A340" s="22">
        <v>42996</v>
      </c>
      <c r="B340" s="22"/>
      <c r="C340" s="28">
        <f>ROUND(0.115787525775013,6)</f>
        <v>0.115788</v>
      </c>
      <c r="D340" s="28">
        <f>F340</f>
        <v>0.121283</v>
      </c>
      <c r="E340" s="28">
        <f>F340</f>
        <v>0.121283</v>
      </c>
      <c r="F340" s="28">
        <f>ROUND(0.121283,6)</f>
        <v>0.121283</v>
      </c>
      <c r="G340" s="24"/>
      <c r="H340" s="36"/>
    </row>
    <row r="341" spans="1:8" ht="12.75" customHeight="1">
      <c r="A341" s="22">
        <v>43087</v>
      </c>
      <c r="B341" s="22"/>
      <c r="C341" s="28">
        <f>ROUND(0.115787525775013,6)</f>
        <v>0.115788</v>
      </c>
      <c r="D341" s="28">
        <f>F341</f>
        <v>0.123839</v>
      </c>
      <c r="E341" s="28">
        <f>F341</f>
        <v>0.123839</v>
      </c>
      <c r="F341" s="28">
        <f>ROUND(0.123839,6)</f>
        <v>0.123839</v>
      </c>
      <c r="G341" s="24"/>
      <c r="H341" s="36"/>
    </row>
    <row r="342" spans="1:8" ht="12.75" customHeight="1">
      <c r="A342" s="22">
        <v>43178</v>
      </c>
      <c r="B342" s="22"/>
      <c r="C342" s="28">
        <f>ROUND(0.115787525775013,6)</f>
        <v>0.115788</v>
      </c>
      <c r="D342" s="28">
        <f>F342</f>
        <v>0.126518</v>
      </c>
      <c r="E342" s="28">
        <f>F342</f>
        <v>0.126518</v>
      </c>
      <c r="F342" s="28">
        <f>ROUND(0.126518,6)</f>
        <v>0.126518</v>
      </c>
      <c r="G342" s="24"/>
      <c r="H342" s="36"/>
    </row>
    <row r="343" spans="1:8" ht="12.75" customHeight="1">
      <c r="A343" s="22" t="s">
        <v>75</v>
      </c>
      <c r="B343" s="22"/>
      <c r="C343" s="23"/>
      <c r="D343" s="23"/>
      <c r="E343" s="23"/>
      <c r="F343" s="23"/>
      <c r="G343" s="24"/>
      <c r="H343" s="36"/>
    </row>
    <row r="344" spans="1:8" ht="12.75" customHeight="1">
      <c r="A344" s="22">
        <v>42807</v>
      </c>
      <c r="B344" s="22"/>
      <c r="C344" s="26">
        <f>ROUND(0.12684122885344,4)</f>
        <v>0.1268</v>
      </c>
      <c r="D344" s="26">
        <f>F344</f>
        <v>0.1268</v>
      </c>
      <c r="E344" s="26">
        <f>F344</f>
        <v>0.1268</v>
      </c>
      <c r="F344" s="26">
        <f>ROUND(0.1268,4)</f>
        <v>0.1268</v>
      </c>
      <c r="G344" s="24"/>
      <c r="H344" s="36"/>
    </row>
    <row r="345" spans="1:8" ht="12.75" customHeight="1">
      <c r="A345" s="22">
        <v>42905</v>
      </c>
      <c r="B345" s="22"/>
      <c r="C345" s="26">
        <f>ROUND(0.12684122885344,4)</f>
        <v>0.1268</v>
      </c>
      <c r="D345" s="26">
        <f>F345</f>
        <v>0.1268</v>
      </c>
      <c r="E345" s="26">
        <f>F345</f>
        <v>0.1268</v>
      </c>
      <c r="F345" s="26">
        <f>ROUND(0.1268,4)</f>
        <v>0.1268</v>
      </c>
      <c r="G345" s="24"/>
      <c r="H345" s="36"/>
    </row>
    <row r="346" spans="1:8" ht="12.75" customHeight="1">
      <c r="A346" s="22">
        <v>42996</v>
      </c>
      <c r="B346" s="22"/>
      <c r="C346" s="26">
        <f>ROUND(0.12684122885344,4)</f>
        <v>0.1268</v>
      </c>
      <c r="D346" s="26">
        <f>F346</f>
        <v>0.1265</v>
      </c>
      <c r="E346" s="26">
        <f>F346</f>
        <v>0.1265</v>
      </c>
      <c r="F346" s="26">
        <f>ROUND(0.1265,4)</f>
        <v>0.1265</v>
      </c>
      <c r="G346" s="24"/>
      <c r="H346" s="36"/>
    </row>
    <row r="347" spans="1:8" ht="12.75" customHeight="1">
      <c r="A347" s="22">
        <v>43087</v>
      </c>
      <c r="B347" s="22"/>
      <c r="C347" s="26">
        <f>ROUND(0.12684122885344,4)</f>
        <v>0.1268</v>
      </c>
      <c r="D347" s="26">
        <f>F347</f>
        <v>0.1266</v>
      </c>
      <c r="E347" s="26">
        <f>F347</f>
        <v>0.1266</v>
      </c>
      <c r="F347" s="26">
        <f>ROUND(0.1266,4)</f>
        <v>0.1266</v>
      </c>
      <c r="G347" s="24"/>
      <c r="H347" s="36"/>
    </row>
    <row r="348" spans="1:8" ht="12.75" customHeight="1">
      <c r="A348" s="22" t="s">
        <v>76</v>
      </c>
      <c r="B348" s="22"/>
      <c r="C348" s="23"/>
      <c r="D348" s="23"/>
      <c r="E348" s="23"/>
      <c r="F348" s="23"/>
      <c r="G348" s="24"/>
      <c r="H348" s="36"/>
    </row>
    <row r="349" spans="1:8" ht="12.75" customHeight="1">
      <c r="A349" s="22">
        <v>42807</v>
      </c>
      <c r="B349" s="22"/>
      <c r="C349" s="26">
        <f>ROUND(9.4015269,4)</f>
        <v>9.4015</v>
      </c>
      <c r="D349" s="26">
        <f>F349</f>
        <v>9.4255</v>
      </c>
      <c r="E349" s="26">
        <f>F349</f>
        <v>9.4255</v>
      </c>
      <c r="F349" s="26">
        <f>ROUND(9.4255,4)</f>
        <v>9.4255</v>
      </c>
      <c r="G349" s="24"/>
      <c r="H349" s="36"/>
    </row>
    <row r="350" spans="1:8" ht="12.75" customHeight="1">
      <c r="A350" s="22">
        <v>42905</v>
      </c>
      <c r="B350" s="22"/>
      <c r="C350" s="26">
        <f>ROUND(9.4015269,4)</f>
        <v>9.4015</v>
      </c>
      <c r="D350" s="26">
        <f>F350</f>
        <v>9.5639</v>
      </c>
      <c r="E350" s="26">
        <f>F350</f>
        <v>9.5639</v>
      </c>
      <c r="F350" s="26">
        <f>ROUND(9.5639,4)</f>
        <v>9.5639</v>
      </c>
      <c r="G350" s="24"/>
      <c r="H350" s="36"/>
    </row>
    <row r="351" spans="1:8" ht="12.75" customHeight="1">
      <c r="A351" s="22">
        <v>42996</v>
      </c>
      <c r="B351" s="22"/>
      <c r="C351" s="26">
        <f>ROUND(9.4015269,4)</f>
        <v>9.4015</v>
      </c>
      <c r="D351" s="26">
        <f>F351</f>
        <v>9.6975</v>
      </c>
      <c r="E351" s="26">
        <f>F351</f>
        <v>9.6975</v>
      </c>
      <c r="F351" s="26">
        <f>ROUND(9.6975,4)</f>
        <v>9.6975</v>
      </c>
      <c r="G351" s="24"/>
      <c r="H351" s="36"/>
    </row>
    <row r="352" spans="1:8" ht="12.75" customHeight="1">
      <c r="A352" s="22">
        <v>43087</v>
      </c>
      <c r="B352" s="22"/>
      <c r="C352" s="26">
        <f>ROUND(9.4015269,4)</f>
        <v>9.4015</v>
      </c>
      <c r="D352" s="26">
        <f>F352</f>
        <v>9.8306</v>
      </c>
      <c r="E352" s="26">
        <f>F352</f>
        <v>9.8306</v>
      </c>
      <c r="F352" s="26">
        <f>ROUND(9.8306,4)</f>
        <v>9.8306</v>
      </c>
      <c r="G352" s="24"/>
      <c r="H352" s="36"/>
    </row>
    <row r="353" spans="1:8" ht="12.75" customHeight="1">
      <c r="A353" s="22" t="s">
        <v>77</v>
      </c>
      <c r="B353" s="22"/>
      <c r="C353" s="23"/>
      <c r="D353" s="23"/>
      <c r="E353" s="23"/>
      <c r="F353" s="23"/>
      <c r="G353" s="24"/>
      <c r="H353" s="36"/>
    </row>
    <row r="354" spans="1:8" ht="12.75" customHeight="1">
      <c r="A354" s="22">
        <v>42807</v>
      </c>
      <c r="B354" s="22"/>
      <c r="C354" s="26">
        <f>ROUND(9.24556712637208,4)</f>
        <v>9.2456</v>
      </c>
      <c r="D354" s="26">
        <f>F354</f>
        <v>9.275</v>
      </c>
      <c r="E354" s="26">
        <f>F354</f>
        <v>9.275</v>
      </c>
      <c r="F354" s="26">
        <f>ROUND(9.275,4)</f>
        <v>9.275</v>
      </c>
      <c r="G354" s="24"/>
      <c r="H354" s="36"/>
    </row>
    <row r="355" spans="1:8" ht="12.75" customHeight="1">
      <c r="A355" s="22">
        <v>42905</v>
      </c>
      <c r="B355" s="22"/>
      <c r="C355" s="26">
        <f>ROUND(9.24556712637208,4)</f>
        <v>9.2456</v>
      </c>
      <c r="D355" s="26">
        <f>F355</f>
        <v>9.4424</v>
      </c>
      <c r="E355" s="26">
        <f>F355</f>
        <v>9.4424</v>
      </c>
      <c r="F355" s="26">
        <f>ROUND(9.4424,4)</f>
        <v>9.4424</v>
      </c>
      <c r="G355" s="24"/>
      <c r="H355" s="36"/>
    </row>
    <row r="356" spans="1:8" ht="12.75" customHeight="1">
      <c r="A356" s="22">
        <v>42996</v>
      </c>
      <c r="B356" s="22"/>
      <c r="C356" s="26">
        <f>ROUND(9.24556712637208,4)</f>
        <v>9.2456</v>
      </c>
      <c r="D356" s="26">
        <f>F356</f>
        <v>9.5982</v>
      </c>
      <c r="E356" s="26">
        <f>F356</f>
        <v>9.5982</v>
      </c>
      <c r="F356" s="26">
        <f>ROUND(9.5982,4)</f>
        <v>9.5982</v>
      </c>
      <c r="G356" s="24"/>
      <c r="H356" s="36"/>
    </row>
    <row r="357" spans="1:8" ht="12.75" customHeight="1">
      <c r="A357" s="22">
        <v>43087</v>
      </c>
      <c r="B357" s="22"/>
      <c r="C357" s="26">
        <f>ROUND(9.24556712637208,4)</f>
        <v>9.2456</v>
      </c>
      <c r="D357" s="26">
        <f>F357</f>
        <v>9.7535</v>
      </c>
      <c r="E357" s="26">
        <f>F357</f>
        <v>9.7535</v>
      </c>
      <c r="F357" s="26">
        <f>ROUND(9.7535,4)</f>
        <v>9.7535</v>
      </c>
      <c r="G357" s="24"/>
      <c r="H357" s="36"/>
    </row>
    <row r="358" spans="1:8" ht="12.75" customHeight="1">
      <c r="A358" s="22" t="s">
        <v>78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42807</v>
      </c>
      <c r="B359" s="22"/>
      <c r="C359" s="26">
        <f>ROUND(3.62217444040137,4)</f>
        <v>3.6222</v>
      </c>
      <c r="D359" s="26">
        <f>F359</f>
        <v>3.6156</v>
      </c>
      <c r="E359" s="26">
        <f>F359</f>
        <v>3.6156</v>
      </c>
      <c r="F359" s="26">
        <f>ROUND(3.6156,4)</f>
        <v>3.6156</v>
      </c>
      <c r="G359" s="24"/>
      <c r="H359" s="36"/>
    </row>
    <row r="360" spans="1:8" ht="12.75" customHeight="1">
      <c r="A360" s="22">
        <v>42905</v>
      </c>
      <c r="B360" s="22"/>
      <c r="C360" s="26">
        <f>ROUND(3.62217444040137,4)</f>
        <v>3.6222</v>
      </c>
      <c r="D360" s="26">
        <f>F360</f>
        <v>3.5847</v>
      </c>
      <c r="E360" s="26">
        <f>F360</f>
        <v>3.5847</v>
      </c>
      <c r="F360" s="26">
        <f>ROUND(3.5847,4)</f>
        <v>3.5847</v>
      </c>
      <c r="G360" s="24"/>
      <c r="H360" s="36"/>
    </row>
    <row r="361" spans="1:8" ht="12.75" customHeight="1">
      <c r="A361" s="22">
        <v>42996</v>
      </c>
      <c r="B361" s="22"/>
      <c r="C361" s="26">
        <f>ROUND(3.62217444040137,4)</f>
        <v>3.6222</v>
      </c>
      <c r="D361" s="26">
        <f>F361</f>
        <v>3.5595</v>
      </c>
      <c r="E361" s="26">
        <f>F361</f>
        <v>3.5595</v>
      </c>
      <c r="F361" s="26">
        <f>ROUND(3.5595,4)</f>
        <v>3.5595</v>
      </c>
      <c r="G361" s="24"/>
      <c r="H361" s="36"/>
    </row>
    <row r="362" spans="1:8" ht="12.75" customHeight="1">
      <c r="A362" s="22" t="s">
        <v>79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42807</v>
      </c>
      <c r="B363" s="22"/>
      <c r="C363" s="26">
        <f>ROUND(13.1398,4)</f>
        <v>13.1398</v>
      </c>
      <c r="D363" s="26">
        <f>F363</f>
        <v>13.1814</v>
      </c>
      <c r="E363" s="26">
        <f>F363</f>
        <v>13.1814</v>
      </c>
      <c r="F363" s="26">
        <f>ROUND(13.1814,4)</f>
        <v>13.1814</v>
      </c>
      <c r="G363" s="24"/>
      <c r="H363" s="36"/>
    </row>
    <row r="364" spans="1:8" ht="12.75" customHeight="1">
      <c r="A364" s="22">
        <v>42905</v>
      </c>
      <c r="B364" s="22"/>
      <c r="C364" s="26">
        <f>ROUND(13.1398,4)</f>
        <v>13.1398</v>
      </c>
      <c r="D364" s="26">
        <f>F364</f>
        <v>13.4135</v>
      </c>
      <c r="E364" s="26">
        <f>F364</f>
        <v>13.4135</v>
      </c>
      <c r="F364" s="26">
        <f>ROUND(13.4135,4)</f>
        <v>13.4135</v>
      </c>
      <c r="G364" s="24"/>
      <c r="H364" s="36"/>
    </row>
    <row r="365" spans="1:8" ht="12.75" customHeight="1">
      <c r="A365" s="22">
        <v>42996</v>
      </c>
      <c r="B365" s="22"/>
      <c r="C365" s="26">
        <f>ROUND(13.1398,4)</f>
        <v>13.1398</v>
      </c>
      <c r="D365" s="26">
        <f>F365</f>
        <v>13.6311</v>
      </c>
      <c r="E365" s="26">
        <f>F365</f>
        <v>13.6311</v>
      </c>
      <c r="F365" s="26">
        <f>ROUND(13.6311,4)</f>
        <v>13.6311</v>
      </c>
      <c r="G365" s="24"/>
      <c r="H365" s="36"/>
    </row>
    <row r="366" spans="1:8" ht="12.75" customHeight="1">
      <c r="A366" s="22">
        <v>43087</v>
      </c>
      <c r="B366" s="22"/>
      <c r="C366" s="26">
        <f>ROUND(13.1398,4)</f>
        <v>13.1398</v>
      </c>
      <c r="D366" s="26">
        <f>F366</f>
        <v>13.8471</v>
      </c>
      <c r="E366" s="26">
        <f>F366</f>
        <v>13.8471</v>
      </c>
      <c r="F366" s="26">
        <f>ROUND(13.8471,4)</f>
        <v>13.8471</v>
      </c>
      <c r="G366" s="24"/>
      <c r="H366" s="36"/>
    </row>
    <row r="367" spans="1:8" ht="12.75" customHeight="1">
      <c r="A367" s="22">
        <v>43178</v>
      </c>
      <c r="B367" s="22"/>
      <c r="C367" s="26">
        <f>ROUND(13.1398,4)</f>
        <v>13.1398</v>
      </c>
      <c r="D367" s="26">
        <f>F367</f>
        <v>14.0594</v>
      </c>
      <c r="E367" s="26">
        <f>F367</f>
        <v>14.0594</v>
      </c>
      <c r="F367" s="26">
        <f>ROUND(14.0594,4)</f>
        <v>14.0594</v>
      </c>
      <c r="G367" s="24"/>
      <c r="H367" s="36"/>
    </row>
    <row r="368" spans="1:8" ht="12.75" customHeight="1">
      <c r="A368" s="22" t="s">
        <v>80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42807</v>
      </c>
      <c r="B369" s="22"/>
      <c r="C369" s="26">
        <f>ROUND(13.1398,4)</f>
        <v>13.1398</v>
      </c>
      <c r="D369" s="26">
        <f>F369</f>
        <v>13.1814</v>
      </c>
      <c r="E369" s="26">
        <f>F369</f>
        <v>13.1814</v>
      </c>
      <c r="F369" s="26">
        <f>ROUND(13.1814,4)</f>
        <v>13.1814</v>
      </c>
      <c r="G369" s="24"/>
      <c r="H369" s="36"/>
    </row>
    <row r="370" spans="1:8" ht="12.75" customHeight="1">
      <c r="A370" s="22">
        <v>42905</v>
      </c>
      <c r="B370" s="22"/>
      <c r="C370" s="26">
        <f>ROUND(13.1398,4)</f>
        <v>13.1398</v>
      </c>
      <c r="D370" s="26">
        <f>F370</f>
        <v>13.4135</v>
      </c>
      <c r="E370" s="26">
        <f>F370</f>
        <v>13.4135</v>
      </c>
      <c r="F370" s="26">
        <f>ROUND(13.4135,4)</f>
        <v>13.4135</v>
      </c>
      <c r="G370" s="24"/>
      <c r="H370" s="36"/>
    </row>
    <row r="371" spans="1:8" ht="12.75" customHeight="1">
      <c r="A371" s="22">
        <v>42996</v>
      </c>
      <c r="B371" s="22"/>
      <c r="C371" s="26">
        <f>ROUND(13.1398,4)</f>
        <v>13.1398</v>
      </c>
      <c r="D371" s="26">
        <f>F371</f>
        <v>13.6311</v>
      </c>
      <c r="E371" s="26">
        <f>F371</f>
        <v>13.6311</v>
      </c>
      <c r="F371" s="26">
        <f>ROUND(13.6311,4)</f>
        <v>13.6311</v>
      </c>
      <c r="G371" s="24"/>
      <c r="H371" s="36"/>
    </row>
    <row r="372" spans="1:8" ht="12.75" customHeight="1">
      <c r="A372" s="22">
        <v>43087</v>
      </c>
      <c r="B372" s="22"/>
      <c r="C372" s="26">
        <f>ROUND(13.1398,4)</f>
        <v>13.1398</v>
      </c>
      <c r="D372" s="26">
        <f>F372</f>
        <v>13.8471</v>
      </c>
      <c r="E372" s="26">
        <f>F372</f>
        <v>13.8471</v>
      </c>
      <c r="F372" s="26">
        <f>ROUND(13.8471,4)</f>
        <v>13.8471</v>
      </c>
      <c r="G372" s="24"/>
      <c r="H372" s="36"/>
    </row>
    <row r="373" spans="1:8" ht="12.75" customHeight="1">
      <c r="A373" s="22">
        <v>43178</v>
      </c>
      <c r="B373" s="22"/>
      <c r="C373" s="26">
        <f>ROUND(13.1398,4)</f>
        <v>13.1398</v>
      </c>
      <c r="D373" s="26">
        <f>F373</f>
        <v>14.0594</v>
      </c>
      <c r="E373" s="26">
        <f>F373</f>
        <v>14.0594</v>
      </c>
      <c r="F373" s="26">
        <f>ROUND(14.0594,4)</f>
        <v>14.0594</v>
      </c>
      <c r="G373" s="24"/>
      <c r="H373" s="36"/>
    </row>
    <row r="374" spans="1:8" ht="12.75" customHeight="1">
      <c r="A374" s="22">
        <v>43269</v>
      </c>
      <c r="B374" s="22"/>
      <c r="C374" s="26">
        <f>ROUND(13.1398,4)</f>
        <v>13.1398</v>
      </c>
      <c r="D374" s="26">
        <f>F374</f>
        <v>14.2744</v>
      </c>
      <c r="E374" s="26">
        <f>F374</f>
        <v>14.2744</v>
      </c>
      <c r="F374" s="26">
        <f>ROUND(14.2744,4)</f>
        <v>14.2744</v>
      </c>
      <c r="G374" s="24"/>
      <c r="H374" s="36"/>
    </row>
    <row r="375" spans="1:8" ht="12.75" customHeight="1">
      <c r="A375" s="22">
        <v>43360</v>
      </c>
      <c r="B375" s="22"/>
      <c r="C375" s="26">
        <f>ROUND(13.1398,4)</f>
        <v>13.1398</v>
      </c>
      <c r="D375" s="26">
        <f>F375</f>
        <v>14.4894</v>
      </c>
      <c r="E375" s="26">
        <f>F375</f>
        <v>14.4894</v>
      </c>
      <c r="F375" s="26">
        <f>ROUND(14.4894,4)</f>
        <v>14.4894</v>
      </c>
      <c r="G375" s="24"/>
      <c r="H375" s="36"/>
    </row>
    <row r="376" spans="1:8" ht="12.75" customHeight="1">
      <c r="A376" s="22">
        <v>43448</v>
      </c>
      <c r="B376" s="22"/>
      <c r="C376" s="26">
        <f>ROUND(13.1398,4)</f>
        <v>13.1398</v>
      </c>
      <c r="D376" s="26">
        <f>F376</f>
        <v>14.6973</v>
      </c>
      <c r="E376" s="26">
        <f>F376</f>
        <v>14.6973</v>
      </c>
      <c r="F376" s="26">
        <f>ROUND(14.6973,4)</f>
        <v>14.6973</v>
      </c>
      <c r="G376" s="24"/>
      <c r="H376" s="36"/>
    </row>
    <row r="377" spans="1:8" ht="12.75" customHeight="1">
      <c r="A377" s="22">
        <v>43542</v>
      </c>
      <c r="B377" s="22"/>
      <c r="C377" s="26">
        <f>ROUND(13.1398,4)</f>
        <v>13.1398</v>
      </c>
      <c r="D377" s="26">
        <f>F377</f>
        <v>14.9213</v>
      </c>
      <c r="E377" s="26">
        <f>F377</f>
        <v>14.9213</v>
      </c>
      <c r="F377" s="26">
        <f>ROUND(14.9213,4)</f>
        <v>14.9213</v>
      </c>
      <c r="G377" s="24"/>
      <c r="H377" s="36"/>
    </row>
    <row r="378" spans="1:8" ht="12.75" customHeight="1">
      <c r="A378" s="22">
        <v>43630</v>
      </c>
      <c r="B378" s="22"/>
      <c r="C378" s="26">
        <f>ROUND(13.1398,4)</f>
        <v>13.1398</v>
      </c>
      <c r="D378" s="26">
        <f>F378</f>
        <v>15.1371</v>
      </c>
      <c r="E378" s="26">
        <f>F378</f>
        <v>15.1371</v>
      </c>
      <c r="F378" s="26">
        <f>ROUND(15.1371,4)</f>
        <v>15.1371</v>
      </c>
      <c r="G378" s="24"/>
      <c r="H378" s="36"/>
    </row>
    <row r="379" spans="1:8" ht="12.75" customHeight="1">
      <c r="A379" s="22">
        <v>43724</v>
      </c>
      <c r="B379" s="22"/>
      <c r="C379" s="26">
        <f>ROUND(13.1398,4)</f>
        <v>13.1398</v>
      </c>
      <c r="D379" s="26">
        <f>F379</f>
        <v>15.3675</v>
      </c>
      <c r="E379" s="26">
        <f>F379</f>
        <v>15.3675</v>
      </c>
      <c r="F379" s="26">
        <f>ROUND(15.3675,4)</f>
        <v>15.3675</v>
      </c>
      <c r="G379" s="24"/>
      <c r="H379" s="36"/>
    </row>
    <row r="380" spans="1:8" ht="12.75" customHeight="1">
      <c r="A380" s="22">
        <v>43812</v>
      </c>
      <c r="B380" s="22"/>
      <c r="C380" s="26">
        <f>ROUND(13.1398,4)</f>
        <v>13.1398</v>
      </c>
      <c r="D380" s="26">
        <f>F380</f>
        <v>15.5833</v>
      </c>
      <c r="E380" s="26">
        <f>F380</f>
        <v>15.5833</v>
      </c>
      <c r="F380" s="26">
        <f>ROUND(15.5833,4)</f>
        <v>15.5833</v>
      </c>
      <c r="G380" s="24"/>
      <c r="H380" s="36"/>
    </row>
    <row r="381" spans="1:8" ht="12.75" customHeight="1">
      <c r="A381" s="22">
        <v>43906</v>
      </c>
      <c r="B381" s="22"/>
      <c r="C381" s="26">
        <f>ROUND(13.1398,4)</f>
        <v>13.1398</v>
      </c>
      <c r="D381" s="26">
        <f>F381</f>
        <v>15.8138</v>
      </c>
      <c r="E381" s="26">
        <f>F381</f>
        <v>15.8138</v>
      </c>
      <c r="F381" s="26">
        <f>ROUND(15.8138,4)</f>
        <v>15.8138</v>
      </c>
      <c r="G381" s="24"/>
      <c r="H381" s="36"/>
    </row>
    <row r="382" spans="1:8" ht="12.75" customHeight="1">
      <c r="A382" s="22" t="s">
        <v>81</v>
      </c>
      <c r="B382" s="22"/>
      <c r="C382" s="23"/>
      <c r="D382" s="23"/>
      <c r="E382" s="23"/>
      <c r="F382" s="23"/>
      <c r="G382" s="24"/>
      <c r="H382" s="36"/>
    </row>
    <row r="383" spans="1:8" ht="12.75" customHeight="1">
      <c r="A383" s="22">
        <v>42807</v>
      </c>
      <c r="B383" s="22"/>
      <c r="C383" s="26">
        <f>ROUND(1.34629098360656,4)</f>
        <v>1.3463</v>
      </c>
      <c r="D383" s="26">
        <f>F383</f>
        <v>1.3395</v>
      </c>
      <c r="E383" s="26">
        <f>F383</f>
        <v>1.3395</v>
      </c>
      <c r="F383" s="26">
        <f>ROUND(1.3395,4)</f>
        <v>1.3395</v>
      </c>
      <c r="G383" s="24"/>
      <c r="H383" s="36"/>
    </row>
    <row r="384" spans="1:8" ht="12.75" customHeight="1">
      <c r="A384" s="22">
        <v>42905</v>
      </c>
      <c r="B384" s="22"/>
      <c r="C384" s="26">
        <f>ROUND(1.34629098360656,4)</f>
        <v>1.3463</v>
      </c>
      <c r="D384" s="26">
        <f>F384</f>
        <v>1.3066</v>
      </c>
      <c r="E384" s="26">
        <f>F384</f>
        <v>1.3066</v>
      </c>
      <c r="F384" s="26">
        <f>ROUND(1.3066,4)</f>
        <v>1.3066</v>
      </c>
      <c r="G384" s="24"/>
      <c r="H384" s="36"/>
    </row>
    <row r="385" spans="1:8" ht="12.75" customHeight="1">
      <c r="A385" s="22">
        <v>42996</v>
      </c>
      <c r="B385" s="22"/>
      <c r="C385" s="26">
        <f>ROUND(1.34629098360656,4)</f>
        <v>1.3463</v>
      </c>
      <c r="D385" s="26">
        <f>F385</f>
        <v>1.2797</v>
      </c>
      <c r="E385" s="26">
        <f>F385</f>
        <v>1.2797</v>
      </c>
      <c r="F385" s="26">
        <f>ROUND(1.2797,4)</f>
        <v>1.2797</v>
      </c>
      <c r="G385" s="24"/>
      <c r="H385" s="36"/>
    </row>
    <row r="386" spans="1:8" ht="12.75" customHeight="1">
      <c r="A386" s="22">
        <v>43087</v>
      </c>
      <c r="B386" s="22"/>
      <c r="C386" s="26">
        <f>ROUND(1.34629098360656,4)</f>
        <v>1.3463</v>
      </c>
      <c r="D386" s="26">
        <f>F386</f>
        <v>1.2542</v>
      </c>
      <c r="E386" s="26">
        <f>F386</f>
        <v>1.2542</v>
      </c>
      <c r="F386" s="26">
        <f>ROUND(1.2542,4)</f>
        <v>1.2542</v>
      </c>
      <c r="G386" s="24"/>
      <c r="H386" s="36"/>
    </row>
    <row r="387" spans="1:8" ht="12.75" customHeight="1">
      <c r="A387" s="22" t="s">
        <v>82</v>
      </c>
      <c r="B387" s="22"/>
      <c r="C387" s="23"/>
      <c r="D387" s="23"/>
      <c r="E387" s="23"/>
      <c r="F387" s="23"/>
      <c r="G387" s="24"/>
      <c r="H387" s="36"/>
    </row>
    <row r="388" spans="1:8" ht="12.75" customHeight="1">
      <c r="A388" s="22">
        <v>42859</v>
      </c>
      <c r="B388" s="22"/>
      <c r="C388" s="27">
        <f>ROUND(594.493,3)</f>
        <v>594.493</v>
      </c>
      <c r="D388" s="27">
        <f>F388</f>
        <v>603.362</v>
      </c>
      <c r="E388" s="27">
        <f>F388</f>
        <v>603.362</v>
      </c>
      <c r="F388" s="27">
        <f>ROUND(603.362,3)</f>
        <v>603.362</v>
      </c>
      <c r="G388" s="24"/>
      <c r="H388" s="36"/>
    </row>
    <row r="389" spans="1:8" ht="12.75" customHeight="1">
      <c r="A389" s="22">
        <v>42950</v>
      </c>
      <c r="B389" s="22"/>
      <c r="C389" s="27">
        <f>ROUND(594.493,3)</f>
        <v>594.493</v>
      </c>
      <c r="D389" s="27">
        <f>F389</f>
        <v>614.906</v>
      </c>
      <c r="E389" s="27">
        <f>F389</f>
        <v>614.906</v>
      </c>
      <c r="F389" s="27">
        <f>ROUND(614.906,3)</f>
        <v>614.906</v>
      </c>
      <c r="G389" s="24"/>
      <c r="H389" s="36"/>
    </row>
    <row r="390" spans="1:8" ht="12.75" customHeight="1">
      <c r="A390" s="22">
        <v>43041</v>
      </c>
      <c r="B390" s="22"/>
      <c r="C390" s="27">
        <f>ROUND(594.493,3)</f>
        <v>594.493</v>
      </c>
      <c r="D390" s="27">
        <f>F390</f>
        <v>627.093</v>
      </c>
      <c r="E390" s="27">
        <f>F390</f>
        <v>627.093</v>
      </c>
      <c r="F390" s="27">
        <f>ROUND(627.093,3)</f>
        <v>627.093</v>
      </c>
      <c r="G390" s="24"/>
      <c r="H390" s="36"/>
    </row>
    <row r="391" spans="1:8" ht="12.75" customHeight="1">
      <c r="A391" s="22">
        <v>43132</v>
      </c>
      <c r="B391" s="22"/>
      <c r="C391" s="27">
        <f>ROUND(594.493,3)</f>
        <v>594.493</v>
      </c>
      <c r="D391" s="27">
        <f>F391</f>
        <v>639.581</v>
      </c>
      <c r="E391" s="27">
        <f>F391</f>
        <v>639.581</v>
      </c>
      <c r="F391" s="27">
        <f>ROUND(639.581,3)</f>
        <v>639.581</v>
      </c>
      <c r="G391" s="24"/>
      <c r="H391" s="36"/>
    </row>
    <row r="392" spans="1:8" ht="12.75" customHeight="1">
      <c r="A392" s="22" t="s">
        <v>83</v>
      </c>
      <c r="B392" s="22"/>
      <c r="C392" s="23"/>
      <c r="D392" s="23"/>
      <c r="E392" s="23"/>
      <c r="F392" s="23"/>
      <c r="G392" s="24"/>
      <c r="H392" s="36"/>
    </row>
    <row r="393" spans="1:8" ht="12.75" customHeight="1">
      <c r="A393" s="22">
        <v>42859</v>
      </c>
      <c r="B393" s="22"/>
      <c r="C393" s="27">
        <f>ROUND(518.895,3)</f>
        <v>518.895</v>
      </c>
      <c r="D393" s="27">
        <f>F393</f>
        <v>526.636</v>
      </c>
      <c r="E393" s="27">
        <f>F393</f>
        <v>526.636</v>
      </c>
      <c r="F393" s="27">
        <f>ROUND(526.636,3)</f>
        <v>526.636</v>
      </c>
      <c r="G393" s="24"/>
      <c r="H393" s="36"/>
    </row>
    <row r="394" spans="1:8" ht="12.75" customHeight="1">
      <c r="A394" s="22">
        <v>42950</v>
      </c>
      <c r="B394" s="22"/>
      <c r="C394" s="27">
        <f>ROUND(518.895,3)</f>
        <v>518.895</v>
      </c>
      <c r="D394" s="27">
        <f>F394</f>
        <v>536.712</v>
      </c>
      <c r="E394" s="27">
        <f>F394</f>
        <v>536.712</v>
      </c>
      <c r="F394" s="27">
        <f>ROUND(536.712,3)</f>
        <v>536.712</v>
      </c>
      <c r="G394" s="24"/>
      <c r="H394" s="36"/>
    </row>
    <row r="395" spans="1:8" ht="12.75" customHeight="1">
      <c r="A395" s="22">
        <v>43041</v>
      </c>
      <c r="B395" s="22"/>
      <c r="C395" s="27">
        <f>ROUND(518.895,3)</f>
        <v>518.895</v>
      </c>
      <c r="D395" s="27">
        <f>F395</f>
        <v>547.349</v>
      </c>
      <c r="E395" s="27">
        <f>F395</f>
        <v>547.349</v>
      </c>
      <c r="F395" s="27">
        <f>ROUND(547.349,3)</f>
        <v>547.349</v>
      </c>
      <c r="G395" s="24"/>
      <c r="H395" s="36"/>
    </row>
    <row r="396" spans="1:8" ht="12.75" customHeight="1">
      <c r="A396" s="22">
        <v>43132</v>
      </c>
      <c r="B396" s="22"/>
      <c r="C396" s="27">
        <f>ROUND(518.895,3)</f>
        <v>518.895</v>
      </c>
      <c r="D396" s="27">
        <f>F396</f>
        <v>558.25</v>
      </c>
      <c r="E396" s="27">
        <f>F396</f>
        <v>558.25</v>
      </c>
      <c r="F396" s="27">
        <f>ROUND(558.25,3)</f>
        <v>558.25</v>
      </c>
      <c r="G396" s="24"/>
      <c r="H396" s="36"/>
    </row>
    <row r="397" spans="1:8" ht="12.75" customHeight="1">
      <c r="A397" s="22" t="s">
        <v>84</v>
      </c>
      <c r="B397" s="22"/>
      <c r="C397" s="23"/>
      <c r="D397" s="23"/>
      <c r="E397" s="23"/>
      <c r="F397" s="23"/>
      <c r="G397" s="24"/>
      <c r="H397" s="36"/>
    </row>
    <row r="398" spans="1:8" ht="12.75" customHeight="1">
      <c r="A398" s="22">
        <v>42859</v>
      </c>
      <c r="B398" s="22"/>
      <c r="C398" s="27">
        <f>ROUND(599.393,3)</f>
        <v>599.393</v>
      </c>
      <c r="D398" s="27">
        <f>F398</f>
        <v>608.335</v>
      </c>
      <c r="E398" s="27">
        <f>F398</f>
        <v>608.335</v>
      </c>
      <c r="F398" s="27">
        <f>ROUND(608.335,3)</f>
        <v>608.335</v>
      </c>
      <c r="G398" s="24"/>
      <c r="H398" s="36"/>
    </row>
    <row r="399" spans="1:8" ht="12.75" customHeight="1">
      <c r="A399" s="22">
        <v>42950</v>
      </c>
      <c r="B399" s="22"/>
      <c r="C399" s="27">
        <f>ROUND(599.393,3)</f>
        <v>599.393</v>
      </c>
      <c r="D399" s="27">
        <f>F399</f>
        <v>619.974</v>
      </c>
      <c r="E399" s="27">
        <f>F399</f>
        <v>619.974</v>
      </c>
      <c r="F399" s="27">
        <f>ROUND(619.974,3)</f>
        <v>619.974</v>
      </c>
      <c r="G399" s="24"/>
      <c r="H399" s="36"/>
    </row>
    <row r="400" spans="1:8" ht="12.75" customHeight="1">
      <c r="A400" s="22">
        <v>43041</v>
      </c>
      <c r="B400" s="22"/>
      <c r="C400" s="27">
        <f>ROUND(599.393,3)</f>
        <v>599.393</v>
      </c>
      <c r="D400" s="27">
        <f>F400</f>
        <v>632.261</v>
      </c>
      <c r="E400" s="27">
        <f>F400</f>
        <v>632.261</v>
      </c>
      <c r="F400" s="27">
        <f>ROUND(632.261,3)</f>
        <v>632.261</v>
      </c>
      <c r="G400" s="24"/>
      <c r="H400" s="36"/>
    </row>
    <row r="401" spans="1:8" ht="12.75" customHeight="1">
      <c r="A401" s="22">
        <v>43132</v>
      </c>
      <c r="B401" s="22"/>
      <c r="C401" s="27">
        <f>ROUND(599.393,3)</f>
        <v>599.393</v>
      </c>
      <c r="D401" s="27">
        <f>F401</f>
        <v>644.853</v>
      </c>
      <c r="E401" s="27">
        <f>F401</f>
        <v>644.853</v>
      </c>
      <c r="F401" s="27">
        <f>ROUND(644.853,3)</f>
        <v>644.853</v>
      </c>
      <c r="G401" s="24"/>
      <c r="H401" s="36"/>
    </row>
    <row r="402" spans="1:8" ht="12.75" customHeight="1">
      <c r="A402" s="22" t="s">
        <v>85</v>
      </c>
      <c r="B402" s="22"/>
      <c r="C402" s="23"/>
      <c r="D402" s="23"/>
      <c r="E402" s="23"/>
      <c r="F402" s="23"/>
      <c r="G402" s="24"/>
      <c r="H402" s="36"/>
    </row>
    <row r="403" spans="1:8" ht="12.75" customHeight="1">
      <c r="A403" s="22">
        <v>42859</v>
      </c>
      <c r="B403" s="22"/>
      <c r="C403" s="27">
        <f>ROUND(544.185,3)</f>
        <v>544.185</v>
      </c>
      <c r="D403" s="27">
        <f>F403</f>
        <v>552.303</v>
      </c>
      <c r="E403" s="27">
        <f>F403</f>
        <v>552.303</v>
      </c>
      <c r="F403" s="27">
        <f>ROUND(552.303,3)</f>
        <v>552.303</v>
      </c>
      <c r="G403" s="24"/>
      <c r="H403" s="36"/>
    </row>
    <row r="404" spans="1:8" ht="12.75" customHeight="1">
      <c r="A404" s="22">
        <v>42950</v>
      </c>
      <c r="B404" s="22"/>
      <c r="C404" s="27">
        <f>ROUND(544.185,3)</f>
        <v>544.185</v>
      </c>
      <c r="D404" s="27">
        <f>F404</f>
        <v>562.871</v>
      </c>
      <c r="E404" s="27">
        <f>F404</f>
        <v>562.871</v>
      </c>
      <c r="F404" s="27">
        <f>ROUND(562.871,3)</f>
        <v>562.871</v>
      </c>
      <c r="G404" s="24"/>
      <c r="H404" s="36"/>
    </row>
    <row r="405" spans="1:8" ht="12.75" customHeight="1">
      <c r="A405" s="22">
        <v>43041</v>
      </c>
      <c r="B405" s="22"/>
      <c r="C405" s="27">
        <f>ROUND(544.185,3)</f>
        <v>544.185</v>
      </c>
      <c r="D405" s="27">
        <f>F405</f>
        <v>574.026</v>
      </c>
      <c r="E405" s="27">
        <f>F405</f>
        <v>574.026</v>
      </c>
      <c r="F405" s="27">
        <f>ROUND(574.026,3)</f>
        <v>574.026</v>
      </c>
      <c r="G405" s="24"/>
      <c r="H405" s="36"/>
    </row>
    <row r="406" spans="1:8" ht="12.75" customHeight="1">
      <c r="A406" s="22">
        <v>43132</v>
      </c>
      <c r="B406" s="22"/>
      <c r="C406" s="27">
        <f>ROUND(544.185,3)</f>
        <v>544.185</v>
      </c>
      <c r="D406" s="27">
        <f>F406</f>
        <v>585.458</v>
      </c>
      <c r="E406" s="27">
        <f>F406</f>
        <v>585.458</v>
      </c>
      <c r="F406" s="27">
        <f>ROUND(585.458,3)</f>
        <v>585.458</v>
      </c>
      <c r="G406" s="24"/>
      <c r="H406" s="36"/>
    </row>
    <row r="407" spans="1:8" ht="12.75" customHeight="1">
      <c r="A407" s="22" t="s">
        <v>86</v>
      </c>
      <c r="B407" s="22"/>
      <c r="C407" s="23"/>
      <c r="D407" s="23"/>
      <c r="E407" s="23"/>
      <c r="F407" s="23"/>
      <c r="G407" s="24"/>
      <c r="H407" s="36"/>
    </row>
    <row r="408" spans="1:8" ht="12.75" customHeight="1">
      <c r="A408" s="22">
        <v>42859</v>
      </c>
      <c r="B408" s="22"/>
      <c r="C408" s="27">
        <f>ROUND(249.918096651075,3)</f>
        <v>249.918</v>
      </c>
      <c r="D408" s="27">
        <f>F408</f>
        <v>253.686</v>
      </c>
      <c r="E408" s="27">
        <f>F408</f>
        <v>253.686</v>
      </c>
      <c r="F408" s="27">
        <f>ROUND(253.686,3)</f>
        <v>253.686</v>
      </c>
      <c r="G408" s="24"/>
      <c r="H408" s="36"/>
    </row>
    <row r="409" spans="1:8" ht="12.75" customHeight="1">
      <c r="A409" s="22">
        <v>42950</v>
      </c>
      <c r="B409" s="22"/>
      <c r="C409" s="27">
        <f>ROUND(249.918096651075,3)</f>
        <v>249.918</v>
      </c>
      <c r="D409" s="27">
        <f>F409</f>
        <v>258.594</v>
      </c>
      <c r="E409" s="27">
        <f>F409</f>
        <v>258.594</v>
      </c>
      <c r="F409" s="27">
        <f>ROUND(258.594,3)</f>
        <v>258.594</v>
      </c>
      <c r="G409" s="24"/>
      <c r="H409" s="36"/>
    </row>
    <row r="410" spans="1:8" ht="12.75" customHeight="1">
      <c r="A410" s="22">
        <v>43041</v>
      </c>
      <c r="B410" s="22"/>
      <c r="C410" s="27">
        <f>ROUND(249.918096651075,3)</f>
        <v>249.918</v>
      </c>
      <c r="D410" s="27">
        <f>F410</f>
        <v>263.775</v>
      </c>
      <c r="E410" s="27">
        <f>F410</f>
        <v>263.775</v>
      </c>
      <c r="F410" s="27">
        <f>ROUND(263.775,3)</f>
        <v>263.775</v>
      </c>
      <c r="G410" s="24"/>
      <c r="H410" s="36"/>
    </row>
    <row r="411" spans="1:8" ht="12.75" customHeight="1">
      <c r="A411" s="22">
        <v>43132</v>
      </c>
      <c r="B411" s="22"/>
      <c r="C411" s="27">
        <f>ROUND(249.918096651075,3)</f>
        <v>249.918</v>
      </c>
      <c r="D411" s="27">
        <f>F411</f>
        <v>269.127</v>
      </c>
      <c r="E411" s="27">
        <f>F411</f>
        <v>269.127</v>
      </c>
      <c r="F411" s="27">
        <f>ROUND(269.127,3)</f>
        <v>269.127</v>
      </c>
      <c r="G411" s="24"/>
      <c r="H411" s="36"/>
    </row>
    <row r="412" spans="1:8" ht="12.75" customHeight="1">
      <c r="A412" s="22" t="s">
        <v>87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42859</v>
      </c>
      <c r="B413" s="22"/>
      <c r="C413" s="27">
        <f>ROUND(675.731,3)</f>
        <v>675.731</v>
      </c>
      <c r="D413" s="27">
        <f>F413</f>
        <v>686.072</v>
      </c>
      <c r="E413" s="27">
        <f>F413</f>
        <v>686.072</v>
      </c>
      <c r="F413" s="27">
        <f>ROUND(686.072,3)</f>
        <v>686.072</v>
      </c>
      <c r="G413" s="24"/>
      <c r="H413" s="36"/>
    </row>
    <row r="414" spans="1:8" ht="12.75" customHeight="1">
      <c r="A414" s="22">
        <v>42950</v>
      </c>
      <c r="B414" s="22"/>
      <c r="C414" s="27">
        <f>ROUND(675.731,3)</f>
        <v>675.731</v>
      </c>
      <c r="D414" s="27">
        <f>F414</f>
        <v>699.095</v>
      </c>
      <c r="E414" s="27">
        <f>F414</f>
        <v>699.095</v>
      </c>
      <c r="F414" s="27">
        <f>ROUND(699.095,3)</f>
        <v>699.095</v>
      </c>
      <c r="G414" s="24"/>
      <c r="H414" s="36"/>
    </row>
    <row r="415" spans="1:8" ht="12.75" customHeight="1">
      <c r="A415" s="22">
        <v>43041</v>
      </c>
      <c r="B415" s="22"/>
      <c r="C415" s="27">
        <f>ROUND(675.731,3)</f>
        <v>675.731</v>
      </c>
      <c r="D415" s="27">
        <f>F415</f>
        <v>713.173</v>
      </c>
      <c r="E415" s="27">
        <f>F415</f>
        <v>713.173</v>
      </c>
      <c r="F415" s="27">
        <f>ROUND(713.173,3)</f>
        <v>713.173</v>
      </c>
      <c r="G415" s="24"/>
      <c r="H415" s="36"/>
    </row>
    <row r="416" spans="1:8" ht="12.75" customHeight="1">
      <c r="A416" s="22">
        <v>43132</v>
      </c>
      <c r="B416" s="22"/>
      <c r="C416" s="27">
        <f>ROUND(675.731,3)</f>
        <v>675.731</v>
      </c>
      <c r="D416" s="27">
        <f>F416</f>
        <v>727.769</v>
      </c>
      <c r="E416" s="27">
        <f>F416</f>
        <v>727.769</v>
      </c>
      <c r="F416" s="27">
        <f>ROUND(727.769,3)</f>
        <v>727.769</v>
      </c>
      <c r="G416" s="24"/>
      <c r="H416" s="36"/>
    </row>
    <row r="417" spans="1:8" ht="12.75" customHeight="1">
      <c r="A417" s="22" t="s">
        <v>88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42807</v>
      </c>
      <c r="B418" s="22"/>
      <c r="C418" s="24">
        <f>ROUND(21945.04,2)</f>
        <v>21945.04</v>
      </c>
      <c r="D418" s="24">
        <f>F418</f>
        <v>22013.31</v>
      </c>
      <c r="E418" s="24">
        <f>F418</f>
        <v>22013.31</v>
      </c>
      <c r="F418" s="24">
        <f>ROUND(22013.31,2)</f>
        <v>22013.31</v>
      </c>
      <c r="G418" s="24"/>
      <c r="H418" s="36"/>
    </row>
    <row r="419" spans="1:8" ht="12.75" customHeight="1">
      <c r="A419" s="22">
        <v>42905</v>
      </c>
      <c r="B419" s="22"/>
      <c r="C419" s="24">
        <f>ROUND(21945.04,2)</f>
        <v>21945.04</v>
      </c>
      <c r="D419" s="24">
        <f>F419</f>
        <v>22400.83</v>
      </c>
      <c r="E419" s="24">
        <f>F419</f>
        <v>22400.83</v>
      </c>
      <c r="F419" s="24">
        <f>ROUND(22400.83,2)</f>
        <v>22400.83</v>
      </c>
      <c r="G419" s="24"/>
      <c r="H419" s="36"/>
    </row>
    <row r="420" spans="1:8" ht="12.75" customHeight="1">
      <c r="A420" s="22">
        <v>42996</v>
      </c>
      <c r="B420" s="22"/>
      <c r="C420" s="24">
        <f>ROUND(21945.04,2)</f>
        <v>21945.04</v>
      </c>
      <c r="D420" s="24">
        <f>F420</f>
        <v>22775.94</v>
      </c>
      <c r="E420" s="24">
        <f>F420</f>
        <v>22775.94</v>
      </c>
      <c r="F420" s="24">
        <f>ROUND(22775.94,2)</f>
        <v>22775.94</v>
      </c>
      <c r="G420" s="24"/>
      <c r="H420" s="36"/>
    </row>
    <row r="421" spans="1:8" ht="12.75" customHeight="1">
      <c r="A421" s="22" t="s">
        <v>89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42809</v>
      </c>
      <c r="B422" s="22"/>
      <c r="C422" s="27">
        <f>ROUND(7.325,3)</f>
        <v>7.325</v>
      </c>
      <c r="D422" s="27">
        <f>ROUND(7.35,3)</f>
        <v>7.35</v>
      </c>
      <c r="E422" s="27">
        <f>ROUND(7.25,3)</f>
        <v>7.25</v>
      </c>
      <c r="F422" s="27">
        <f>ROUND(7.3,3)</f>
        <v>7.3</v>
      </c>
      <c r="G422" s="24"/>
      <c r="H422" s="36"/>
    </row>
    <row r="423" spans="1:8" ht="12.75" customHeight="1">
      <c r="A423" s="22">
        <v>42844</v>
      </c>
      <c r="B423" s="22"/>
      <c r="C423" s="27">
        <f>ROUND(7.325,3)</f>
        <v>7.325</v>
      </c>
      <c r="D423" s="27">
        <f>ROUND(7.38,3)</f>
        <v>7.38</v>
      </c>
      <c r="E423" s="27">
        <f>ROUND(7.28,3)</f>
        <v>7.28</v>
      </c>
      <c r="F423" s="27">
        <f>ROUND(7.33,3)</f>
        <v>7.33</v>
      </c>
      <c r="G423" s="24"/>
      <c r="H423" s="36"/>
    </row>
    <row r="424" spans="1:8" ht="12.75" customHeight="1">
      <c r="A424" s="22">
        <v>42872</v>
      </c>
      <c r="B424" s="22"/>
      <c r="C424" s="27">
        <f>ROUND(7.325,3)</f>
        <v>7.325</v>
      </c>
      <c r="D424" s="27">
        <f>ROUND(7.38,3)</f>
        <v>7.38</v>
      </c>
      <c r="E424" s="27">
        <f>ROUND(7.28,3)</f>
        <v>7.28</v>
      </c>
      <c r="F424" s="27">
        <f>ROUND(7.33,3)</f>
        <v>7.33</v>
      </c>
      <c r="G424" s="24"/>
      <c r="H424" s="36"/>
    </row>
    <row r="425" spans="1:8" ht="12.75" customHeight="1">
      <c r="A425" s="22">
        <v>42907</v>
      </c>
      <c r="B425" s="22"/>
      <c r="C425" s="27">
        <f>ROUND(7.325,3)</f>
        <v>7.325</v>
      </c>
      <c r="D425" s="27">
        <f>ROUND(7.41,3)</f>
        <v>7.41</v>
      </c>
      <c r="E425" s="27">
        <f>ROUND(7.31,3)</f>
        <v>7.31</v>
      </c>
      <c r="F425" s="27">
        <f>ROUND(7.36,3)</f>
        <v>7.36</v>
      </c>
      <c r="G425" s="24"/>
      <c r="H425" s="36"/>
    </row>
    <row r="426" spans="1:8" ht="12.75" customHeight="1">
      <c r="A426" s="22">
        <v>42935</v>
      </c>
      <c r="B426" s="22"/>
      <c r="C426" s="27">
        <f>ROUND(7.325,3)</f>
        <v>7.325</v>
      </c>
      <c r="D426" s="27">
        <f>ROUND(7.41,3)</f>
        <v>7.41</v>
      </c>
      <c r="E426" s="27">
        <f>ROUND(7.31,3)</f>
        <v>7.31</v>
      </c>
      <c r="F426" s="27">
        <f>ROUND(7.36,3)</f>
        <v>7.36</v>
      </c>
      <c r="G426" s="24"/>
      <c r="H426" s="36"/>
    </row>
    <row r="427" spans="1:8" ht="12.75" customHeight="1">
      <c r="A427" s="22">
        <v>42998</v>
      </c>
      <c r="B427" s="22"/>
      <c r="C427" s="27">
        <f>ROUND(7.325,3)</f>
        <v>7.325</v>
      </c>
      <c r="D427" s="27">
        <f>ROUND(7.42,3)</f>
        <v>7.42</v>
      </c>
      <c r="E427" s="27">
        <f>ROUND(7.32,3)</f>
        <v>7.32</v>
      </c>
      <c r="F427" s="27">
        <f>ROUND(7.37,3)</f>
        <v>7.37</v>
      </c>
      <c r="G427" s="24"/>
      <c r="H427" s="36"/>
    </row>
    <row r="428" spans="1:8" ht="12.75" customHeight="1">
      <c r="A428" s="22">
        <v>43089</v>
      </c>
      <c r="B428" s="22"/>
      <c r="C428" s="27">
        <f>ROUND(7.325,3)</f>
        <v>7.325</v>
      </c>
      <c r="D428" s="27">
        <f>ROUND(7.42,3)</f>
        <v>7.42</v>
      </c>
      <c r="E428" s="27">
        <f>ROUND(7.32,3)</f>
        <v>7.32</v>
      </c>
      <c r="F428" s="27">
        <f>ROUND(7.37,3)</f>
        <v>7.37</v>
      </c>
      <c r="G428" s="24"/>
      <c r="H428" s="36"/>
    </row>
    <row r="429" spans="1:8" ht="12.75" customHeight="1">
      <c r="A429" s="22">
        <v>43179</v>
      </c>
      <c r="B429" s="22"/>
      <c r="C429" s="27">
        <f>ROUND(7.325,3)</f>
        <v>7.325</v>
      </c>
      <c r="D429" s="27">
        <f>ROUND(7.44,3)</f>
        <v>7.44</v>
      </c>
      <c r="E429" s="27">
        <f>ROUND(7.34,3)</f>
        <v>7.34</v>
      </c>
      <c r="F429" s="27">
        <f>ROUND(7.39,3)</f>
        <v>7.39</v>
      </c>
      <c r="G429" s="24"/>
      <c r="H429" s="36"/>
    </row>
    <row r="430" spans="1:8" ht="12.75" customHeight="1">
      <c r="A430" s="22">
        <v>43271</v>
      </c>
      <c r="B430" s="22"/>
      <c r="C430" s="27">
        <f>ROUND(7.325,3)</f>
        <v>7.325</v>
      </c>
      <c r="D430" s="27">
        <f>ROUND(7.45,3)</f>
        <v>7.45</v>
      </c>
      <c r="E430" s="27">
        <f>ROUND(7.35,3)</f>
        <v>7.35</v>
      </c>
      <c r="F430" s="27">
        <f>ROUND(7.4,3)</f>
        <v>7.4</v>
      </c>
      <c r="G430" s="24"/>
      <c r="H430" s="36"/>
    </row>
    <row r="431" spans="1:8" ht="12.75" customHeight="1">
      <c r="A431" s="22">
        <v>43362</v>
      </c>
      <c r="B431" s="22"/>
      <c r="C431" s="27">
        <f>ROUND(7.325,3)</f>
        <v>7.325</v>
      </c>
      <c r="D431" s="27">
        <f>ROUND(7.48,3)</f>
        <v>7.48</v>
      </c>
      <c r="E431" s="27">
        <f>ROUND(7.38,3)</f>
        <v>7.38</v>
      </c>
      <c r="F431" s="27">
        <f>ROUND(7.43,3)</f>
        <v>7.43</v>
      </c>
      <c r="G431" s="24"/>
      <c r="H431" s="36"/>
    </row>
    <row r="432" spans="1:8" ht="12.75" customHeight="1">
      <c r="A432" s="22">
        <v>43453</v>
      </c>
      <c r="B432" s="22"/>
      <c r="C432" s="27">
        <f>ROUND(7.325,3)</f>
        <v>7.325</v>
      </c>
      <c r="D432" s="27">
        <f>ROUND(7.49,3)</f>
        <v>7.49</v>
      </c>
      <c r="E432" s="27">
        <f>ROUND(7.39,3)</f>
        <v>7.39</v>
      </c>
      <c r="F432" s="27">
        <f>ROUND(7.44,3)</f>
        <v>7.44</v>
      </c>
      <c r="G432" s="24"/>
      <c r="H432" s="36"/>
    </row>
    <row r="433" spans="1:8" ht="12.75" customHeight="1">
      <c r="A433" s="22" t="s">
        <v>90</v>
      </c>
      <c r="B433" s="22"/>
      <c r="C433" s="23"/>
      <c r="D433" s="23"/>
      <c r="E433" s="23"/>
      <c r="F433" s="23"/>
      <c r="G433" s="24"/>
      <c r="H433" s="36"/>
    </row>
    <row r="434" spans="1:8" ht="12.75" customHeight="1">
      <c r="A434" s="22">
        <v>42859</v>
      </c>
      <c r="B434" s="22"/>
      <c r="C434" s="27">
        <f>ROUND(541.982,3)</f>
        <v>541.982</v>
      </c>
      <c r="D434" s="27">
        <f>F434</f>
        <v>550.067</v>
      </c>
      <c r="E434" s="27">
        <f>F434</f>
        <v>550.067</v>
      </c>
      <c r="F434" s="27">
        <f>ROUND(550.067,3)</f>
        <v>550.067</v>
      </c>
      <c r="G434" s="24"/>
      <c r="H434" s="36"/>
    </row>
    <row r="435" spans="1:8" ht="12.75" customHeight="1">
      <c r="A435" s="22">
        <v>42950</v>
      </c>
      <c r="B435" s="22"/>
      <c r="C435" s="27">
        <f>ROUND(541.982,3)</f>
        <v>541.982</v>
      </c>
      <c r="D435" s="27">
        <f>F435</f>
        <v>560.592</v>
      </c>
      <c r="E435" s="27">
        <f>F435</f>
        <v>560.592</v>
      </c>
      <c r="F435" s="27">
        <f>ROUND(560.592,3)</f>
        <v>560.592</v>
      </c>
      <c r="G435" s="24"/>
      <c r="H435" s="36"/>
    </row>
    <row r="436" spans="1:8" ht="12.75" customHeight="1">
      <c r="A436" s="22">
        <v>43041</v>
      </c>
      <c r="B436" s="22"/>
      <c r="C436" s="27">
        <f>ROUND(541.982,3)</f>
        <v>541.982</v>
      </c>
      <c r="D436" s="27">
        <f>F436</f>
        <v>571.702</v>
      </c>
      <c r="E436" s="27">
        <f>F436</f>
        <v>571.702</v>
      </c>
      <c r="F436" s="27">
        <f>ROUND(571.702,3)</f>
        <v>571.702</v>
      </c>
      <c r="G436" s="24"/>
      <c r="H436" s="36"/>
    </row>
    <row r="437" spans="1:8" ht="12.75" customHeight="1">
      <c r="A437" s="22">
        <v>43132</v>
      </c>
      <c r="B437" s="22"/>
      <c r="C437" s="27">
        <f>ROUND(541.982,3)</f>
        <v>541.982</v>
      </c>
      <c r="D437" s="27">
        <f>F437</f>
        <v>583.088</v>
      </c>
      <c r="E437" s="27">
        <f>F437</f>
        <v>583.088</v>
      </c>
      <c r="F437" s="27">
        <f>ROUND(583.088,3)</f>
        <v>583.088</v>
      </c>
      <c r="G437" s="24"/>
      <c r="H437" s="36"/>
    </row>
    <row r="438" spans="1:8" ht="12.75" customHeight="1">
      <c r="A438" s="22" t="s">
        <v>91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42810</v>
      </c>
      <c r="B439" s="22"/>
      <c r="C439" s="25">
        <f>ROUND(99.8805532512576,5)</f>
        <v>99.88055</v>
      </c>
      <c r="D439" s="25">
        <f>F439</f>
        <v>100.00295</v>
      </c>
      <c r="E439" s="25">
        <f>F439</f>
        <v>100.00295</v>
      </c>
      <c r="F439" s="25">
        <f>ROUND(100.002947061624,5)</f>
        <v>100.00295</v>
      </c>
      <c r="G439" s="24"/>
      <c r="H439" s="36"/>
    </row>
    <row r="440" spans="1:8" ht="12.75" customHeight="1">
      <c r="A440" s="22" t="s">
        <v>92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42901</v>
      </c>
      <c r="B441" s="22"/>
      <c r="C441" s="25">
        <f>ROUND(99.8805532512576,5)</f>
        <v>99.88055</v>
      </c>
      <c r="D441" s="25">
        <f>F441</f>
        <v>99.60058</v>
      </c>
      <c r="E441" s="25">
        <f>F441</f>
        <v>99.60058</v>
      </c>
      <c r="F441" s="25">
        <f>ROUND(99.6005784929291,5)</f>
        <v>99.60058</v>
      </c>
      <c r="G441" s="24"/>
      <c r="H441" s="36"/>
    </row>
    <row r="442" spans="1:8" ht="12.75" customHeight="1">
      <c r="A442" s="22" t="s">
        <v>93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42999</v>
      </c>
      <c r="B443" s="22"/>
      <c r="C443" s="25">
        <f>ROUND(99.8805532512576,5)</f>
        <v>99.88055</v>
      </c>
      <c r="D443" s="25">
        <f>F443</f>
        <v>99.61589</v>
      </c>
      <c r="E443" s="25">
        <f>F443</f>
        <v>99.61589</v>
      </c>
      <c r="F443" s="25">
        <f>ROUND(99.6158892296691,5)</f>
        <v>99.61589</v>
      </c>
      <c r="G443" s="24"/>
      <c r="H443" s="36"/>
    </row>
    <row r="444" spans="1:8" ht="12.75" customHeight="1">
      <c r="A444" s="22" t="s">
        <v>94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43090</v>
      </c>
      <c r="B445" s="22"/>
      <c r="C445" s="25">
        <f>ROUND(99.8805532512576,5)</f>
        <v>99.88055</v>
      </c>
      <c r="D445" s="25">
        <f>F445</f>
        <v>99.85751</v>
      </c>
      <c r="E445" s="25">
        <f>F445</f>
        <v>99.85751</v>
      </c>
      <c r="F445" s="25">
        <f>ROUND(99.8575105097039,5)</f>
        <v>99.85751</v>
      </c>
      <c r="G445" s="24"/>
      <c r="H445" s="36"/>
    </row>
    <row r="446" spans="1:8" ht="12.75" customHeight="1">
      <c r="A446" s="22" t="s">
        <v>95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43174</v>
      </c>
      <c r="B447" s="22"/>
      <c r="C447" s="25">
        <f>ROUND(99.8805532512576,5)</f>
        <v>99.88055</v>
      </c>
      <c r="D447" s="25">
        <f>F447</f>
        <v>99.88055</v>
      </c>
      <c r="E447" s="25">
        <f>F447</f>
        <v>99.88055</v>
      </c>
      <c r="F447" s="25">
        <f>ROUND(99.8805532512576,5)</f>
        <v>99.88055</v>
      </c>
      <c r="G447" s="24"/>
      <c r="H447" s="36"/>
    </row>
    <row r="448" spans="1:8" ht="12.75" customHeight="1">
      <c r="A448" s="22" t="s">
        <v>96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43087</v>
      </c>
      <c r="B449" s="22"/>
      <c r="C449" s="25">
        <f>ROUND(99.8059028441828,5)</f>
        <v>99.8059</v>
      </c>
      <c r="D449" s="25">
        <f>F449</f>
        <v>99.88588</v>
      </c>
      <c r="E449" s="25">
        <f>F449</f>
        <v>99.88588</v>
      </c>
      <c r="F449" s="25">
        <f>ROUND(99.8858832486357,5)</f>
        <v>99.88588</v>
      </c>
      <c r="G449" s="24"/>
      <c r="H449" s="36"/>
    </row>
    <row r="450" spans="1:8" ht="12.75" customHeight="1">
      <c r="A450" s="22" t="s">
        <v>97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43175</v>
      </c>
      <c r="B451" s="22"/>
      <c r="C451" s="25">
        <f>ROUND(99.8059028441828,5)</f>
        <v>99.8059</v>
      </c>
      <c r="D451" s="25">
        <f>F451</f>
        <v>99.16269</v>
      </c>
      <c r="E451" s="25">
        <f>F451</f>
        <v>99.16269</v>
      </c>
      <c r="F451" s="25">
        <f>ROUND(99.1626893223812,5)</f>
        <v>99.16269</v>
      </c>
      <c r="G451" s="24"/>
      <c r="H451" s="36"/>
    </row>
    <row r="452" spans="1:8" ht="12.75" customHeight="1">
      <c r="A452" s="22" t="s">
        <v>98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43266</v>
      </c>
      <c r="B453" s="22"/>
      <c r="C453" s="25">
        <f>ROUND(99.8059028441828,5)</f>
        <v>99.8059</v>
      </c>
      <c r="D453" s="25">
        <f>F453</f>
        <v>98.80219</v>
      </c>
      <c r="E453" s="25">
        <f>F453</f>
        <v>98.80219</v>
      </c>
      <c r="F453" s="25">
        <f>ROUND(98.8021942397907,5)</f>
        <v>98.80219</v>
      </c>
      <c r="G453" s="24"/>
      <c r="H453" s="36"/>
    </row>
    <row r="454" spans="1:8" ht="12.75" customHeight="1">
      <c r="A454" s="22" t="s">
        <v>99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43364</v>
      </c>
      <c r="B455" s="22"/>
      <c r="C455" s="25">
        <f>ROUND(99.8059028441828,5)</f>
        <v>99.8059</v>
      </c>
      <c r="D455" s="25">
        <f>F455</f>
        <v>98.84397</v>
      </c>
      <c r="E455" s="25">
        <f>F455</f>
        <v>98.84397</v>
      </c>
      <c r="F455" s="25">
        <f>ROUND(98.8439734803709,5)</f>
        <v>98.84397</v>
      </c>
      <c r="G455" s="24"/>
      <c r="H455" s="36"/>
    </row>
    <row r="456" spans="1:8" ht="12.75" customHeight="1">
      <c r="A456" s="22" t="s">
        <v>100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43455</v>
      </c>
      <c r="B457" s="22"/>
      <c r="C457" s="24">
        <f>ROUND(99.8059028441828,2)</f>
        <v>99.81</v>
      </c>
      <c r="D457" s="24">
        <f>F457</f>
        <v>99.32</v>
      </c>
      <c r="E457" s="24">
        <f>F457</f>
        <v>99.32</v>
      </c>
      <c r="F457" s="24">
        <f>ROUND(99.3233773773011,2)</f>
        <v>99.32</v>
      </c>
      <c r="G457" s="24"/>
      <c r="H457" s="36"/>
    </row>
    <row r="458" spans="1:8" ht="12.75" customHeight="1">
      <c r="A458" s="22" t="s">
        <v>101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43539</v>
      </c>
      <c r="B459" s="22"/>
      <c r="C459" s="25">
        <f>ROUND(99.8059028441828,5)</f>
        <v>99.8059</v>
      </c>
      <c r="D459" s="25">
        <f>F459</f>
        <v>99.8059</v>
      </c>
      <c r="E459" s="25">
        <f>F459</f>
        <v>99.8059</v>
      </c>
      <c r="F459" s="25">
        <f>ROUND(99.8059028441828,5)</f>
        <v>99.8059</v>
      </c>
      <c r="G459" s="24"/>
      <c r="H459" s="36"/>
    </row>
    <row r="460" spans="1:8" ht="12.75" customHeight="1">
      <c r="A460" s="22" t="s">
        <v>102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44182</v>
      </c>
      <c r="B461" s="22"/>
      <c r="C461" s="25">
        <f>ROUND(98.8497028214743,5)</f>
        <v>98.8497</v>
      </c>
      <c r="D461" s="25">
        <f>F461</f>
        <v>97.49397</v>
      </c>
      <c r="E461" s="25">
        <f>F461</f>
        <v>97.49397</v>
      </c>
      <c r="F461" s="25">
        <f>ROUND(97.4939718186928,5)</f>
        <v>97.49397</v>
      </c>
      <c r="G461" s="24"/>
      <c r="H461" s="36"/>
    </row>
    <row r="462" spans="1:8" ht="12.75" customHeight="1">
      <c r="A462" s="22" t="s">
        <v>103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44271</v>
      </c>
      <c r="B463" s="22"/>
      <c r="C463" s="25">
        <f>ROUND(98.8497028214743,5)</f>
        <v>98.8497</v>
      </c>
      <c r="D463" s="25">
        <f>F463</f>
        <v>96.80888</v>
      </c>
      <c r="E463" s="25">
        <f>F463</f>
        <v>96.80888</v>
      </c>
      <c r="F463" s="25">
        <f>ROUND(96.8088795096218,5)</f>
        <v>96.80888</v>
      </c>
      <c r="G463" s="24"/>
      <c r="H463" s="36"/>
    </row>
    <row r="464" spans="1:8" ht="12.75" customHeight="1">
      <c r="A464" s="22" t="s">
        <v>104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44362</v>
      </c>
      <c r="B465" s="22"/>
      <c r="C465" s="25">
        <f>ROUND(98.8497028214743,5)</f>
        <v>98.8497</v>
      </c>
      <c r="D465" s="25">
        <f>F465</f>
        <v>96.09685</v>
      </c>
      <c r="E465" s="25">
        <f>F465</f>
        <v>96.09685</v>
      </c>
      <c r="F465" s="25">
        <f>ROUND(96.0968472060855,5)</f>
        <v>96.09685</v>
      </c>
      <c r="G465" s="24"/>
      <c r="H465" s="36"/>
    </row>
    <row r="466" spans="1:8" ht="12.75" customHeight="1">
      <c r="A466" s="22" t="s">
        <v>105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44460</v>
      </c>
      <c r="B467" s="22"/>
      <c r="C467" s="25">
        <f>ROUND(98.8497028214743,5)</f>
        <v>98.8497</v>
      </c>
      <c r="D467" s="25">
        <f>F467</f>
        <v>96.37388</v>
      </c>
      <c r="E467" s="25">
        <f>F467</f>
        <v>96.37388</v>
      </c>
      <c r="F467" s="25">
        <f>ROUND(96.3738841302226,5)</f>
        <v>96.37388</v>
      </c>
      <c r="G467" s="24"/>
      <c r="H467" s="36"/>
    </row>
    <row r="468" spans="1:8" ht="12.75" customHeight="1">
      <c r="A468" s="22" t="s">
        <v>106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44551</v>
      </c>
      <c r="B469" s="22"/>
      <c r="C469" s="25">
        <f>ROUND(98.8497028214743,5)</f>
        <v>98.8497</v>
      </c>
      <c r="D469" s="25">
        <f>F469</f>
        <v>98.64527</v>
      </c>
      <c r="E469" s="25">
        <f>F469</f>
        <v>98.64527</v>
      </c>
      <c r="F469" s="25">
        <f>ROUND(98.6452704539307,5)</f>
        <v>98.64527</v>
      </c>
      <c r="G469" s="24"/>
      <c r="H469" s="36"/>
    </row>
    <row r="470" spans="1:8" ht="12.75" customHeight="1">
      <c r="A470" s="22" t="s">
        <v>107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44635</v>
      </c>
      <c r="B471" s="22"/>
      <c r="C471" s="25">
        <f>ROUND(98.8497028214743,5)</f>
        <v>98.8497</v>
      </c>
      <c r="D471" s="25">
        <f>F471</f>
        <v>98.8497</v>
      </c>
      <c r="E471" s="25">
        <f>F471</f>
        <v>98.8497</v>
      </c>
      <c r="F471" s="25">
        <f>ROUND(98.8497028214743,5)</f>
        <v>98.8497</v>
      </c>
      <c r="G471" s="24"/>
      <c r="H471" s="36"/>
    </row>
    <row r="472" spans="1:8" ht="12.75" customHeight="1">
      <c r="A472" s="22" t="s">
        <v>108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46008</v>
      </c>
      <c r="B473" s="22"/>
      <c r="C473" s="25">
        <f>ROUND(97.9344560533065,5)</f>
        <v>97.93446</v>
      </c>
      <c r="D473" s="25">
        <f>F473</f>
        <v>97.52974</v>
      </c>
      <c r="E473" s="25">
        <f>F473</f>
        <v>97.52974</v>
      </c>
      <c r="F473" s="25">
        <f>ROUND(97.5297397769181,5)</f>
        <v>97.52974</v>
      </c>
      <c r="G473" s="24"/>
      <c r="H473" s="36"/>
    </row>
    <row r="474" spans="1:8" ht="12.75" customHeight="1">
      <c r="A474" s="22" t="s">
        <v>109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46097</v>
      </c>
      <c r="B475" s="22"/>
      <c r="C475" s="25">
        <f>ROUND(97.9344560533065,5)</f>
        <v>97.93446</v>
      </c>
      <c r="D475" s="25">
        <f>F475</f>
        <v>94.59948</v>
      </c>
      <c r="E475" s="25">
        <f>F475</f>
        <v>94.59948</v>
      </c>
      <c r="F475" s="25">
        <f>ROUND(94.5994757009041,5)</f>
        <v>94.59948</v>
      </c>
      <c r="G475" s="24"/>
      <c r="H475" s="36"/>
    </row>
    <row r="476" spans="1:8" ht="12.75" customHeight="1">
      <c r="A476" s="22" t="s">
        <v>110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46188</v>
      </c>
      <c r="B477" s="22"/>
      <c r="C477" s="25">
        <f>ROUND(97.9344560533065,5)</f>
        <v>97.93446</v>
      </c>
      <c r="D477" s="25">
        <f>F477</f>
        <v>93.39457</v>
      </c>
      <c r="E477" s="25">
        <f>F477</f>
        <v>93.39457</v>
      </c>
      <c r="F477" s="25">
        <f>ROUND(93.3945713336189,5)</f>
        <v>93.39457</v>
      </c>
      <c r="G477" s="24"/>
      <c r="H477" s="36"/>
    </row>
    <row r="478" spans="1:8" ht="12.75" customHeight="1">
      <c r="A478" s="22" t="s">
        <v>111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46286</v>
      </c>
      <c r="B479" s="22"/>
      <c r="C479" s="25">
        <f>ROUND(97.9344560533065,5)</f>
        <v>97.93446</v>
      </c>
      <c r="D479" s="25">
        <f>F479</f>
        <v>95.56768</v>
      </c>
      <c r="E479" s="25">
        <f>F479</f>
        <v>95.56768</v>
      </c>
      <c r="F479" s="25">
        <f>ROUND(95.5676849954659,5)</f>
        <v>95.56768</v>
      </c>
      <c r="G479" s="24"/>
      <c r="H479" s="36"/>
    </row>
    <row r="480" spans="1:8" ht="12.75" customHeight="1">
      <c r="A480" s="22" t="s">
        <v>112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46377</v>
      </c>
      <c r="B481" s="22"/>
      <c r="C481" s="25">
        <f>ROUND(97.9344560533065,5)</f>
        <v>97.93446</v>
      </c>
      <c r="D481" s="25">
        <f>F481</f>
        <v>99.32675</v>
      </c>
      <c r="E481" s="25">
        <f>F481</f>
        <v>99.32675</v>
      </c>
      <c r="F481" s="25">
        <f>ROUND(99.3267515187319,5)</f>
        <v>99.32675</v>
      </c>
      <c r="G481" s="24"/>
      <c r="H481" s="36"/>
    </row>
    <row r="482" spans="1:8" ht="12.75" customHeight="1">
      <c r="A482" s="22" t="s">
        <v>113</v>
      </c>
      <c r="B482" s="22"/>
      <c r="C482" s="23"/>
      <c r="D482" s="23"/>
      <c r="E482" s="23"/>
      <c r="F482" s="23"/>
      <c r="G482" s="24"/>
      <c r="H482" s="36"/>
    </row>
    <row r="483" spans="1:8" ht="12.75" customHeight="1" thickBot="1">
      <c r="A483" s="32">
        <v>46461</v>
      </c>
      <c r="B483" s="32"/>
      <c r="C483" s="33">
        <f>ROUND(97.9344560533065,5)</f>
        <v>97.93446</v>
      </c>
      <c r="D483" s="33">
        <f>F483</f>
        <v>97.93446</v>
      </c>
      <c r="E483" s="33">
        <f>F483</f>
        <v>97.93446</v>
      </c>
      <c r="F483" s="33">
        <f>ROUND(97.9344560533065,5)</f>
        <v>97.93446</v>
      </c>
      <c r="G483" s="34"/>
      <c r="H483" s="37"/>
    </row>
  </sheetData>
  <sheetProtection/>
  <mergeCells count="482">
    <mergeCell ref="A479:B479"/>
    <mergeCell ref="A480:B480"/>
    <mergeCell ref="A481:B481"/>
    <mergeCell ref="A482:B482"/>
    <mergeCell ref="A483:B483"/>
    <mergeCell ref="A473:B473"/>
    <mergeCell ref="A474:B474"/>
    <mergeCell ref="A475:B475"/>
    <mergeCell ref="A476:B476"/>
    <mergeCell ref="A477:B477"/>
    <mergeCell ref="A478:B478"/>
    <mergeCell ref="A467:B467"/>
    <mergeCell ref="A468:B468"/>
    <mergeCell ref="A469:B469"/>
    <mergeCell ref="A470:B470"/>
    <mergeCell ref="A471:B471"/>
    <mergeCell ref="A472:B472"/>
    <mergeCell ref="A461:B461"/>
    <mergeCell ref="A462:B462"/>
    <mergeCell ref="A463:B463"/>
    <mergeCell ref="A464:B464"/>
    <mergeCell ref="A465:B465"/>
    <mergeCell ref="A466:B466"/>
    <mergeCell ref="A455:B455"/>
    <mergeCell ref="A456:B456"/>
    <mergeCell ref="A457:B457"/>
    <mergeCell ref="A458:B458"/>
    <mergeCell ref="A459:B459"/>
    <mergeCell ref="A460:B460"/>
    <mergeCell ref="A449:B449"/>
    <mergeCell ref="A450:B450"/>
    <mergeCell ref="A451:B451"/>
    <mergeCell ref="A452:B452"/>
    <mergeCell ref="A453:B453"/>
    <mergeCell ref="A454:B454"/>
    <mergeCell ref="A443:B443"/>
    <mergeCell ref="A444:B444"/>
    <mergeCell ref="A445:B445"/>
    <mergeCell ref="A446:B446"/>
    <mergeCell ref="A447:B447"/>
    <mergeCell ref="A448:B448"/>
    <mergeCell ref="A437:B437"/>
    <mergeCell ref="A438:B438"/>
    <mergeCell ref="A439:B439"/>
    <mergeCell ref="A440:B440"/>
    <mergeCell ref="A441:B441"/>
    <mergeCell ref="A442:B442"/>
    <mergeCell ref="A431:B431"/>
    <mergeCell ref="A432:B432"/>
    <mergeCell ref="A433:B433"/>
    <mergeCell ref="A434:B434"/>
    <mergeCell ref="A435:B435"/>
    <mergeCell ref="A436:B436"/>
    <mergeCell ref="A426:B426"/>
    <mergeCell ref="A427:B427"/>
    <mergeCell ref="A428:B428"/>
    <mergeCell ref="A429:B429"/>
    <mergeCell ref="A430:B430"/>
    <mergeCell ref="A420:B420"/>
    <mergeCell ref="A421:B421"/>
    <mergeCell ref="A422:B422"/>
    <mergeCell ref="A423:B423"/>
    <mergeCell ref="A424:B424"/>
    <mergeCell ref="A425:B425"/>
    <mergeCell ref="A414:B414"/>
    <mergeCell ref="A415:B415"/>
    <mergeCell ref="A416:B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378:B378"/>
    <mergeCell ref="A379:B379"/>
    <mergeCell ref="A380:B380"/>
    <mergeCell ref="A381:B381"/>
    <mergeCell ref="A382:B382"/>
    <mergeCell ref="A383:B383"/>
    <mergeCell ref="A373:B373"/>
    <mergeCell ref="A374:B374"/>
    <mergeCell ref="A375:B375"/>
    <mergeCell ref="A376:B376"/>
    <mergeCell ref="A377:B377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7:B347"/>
    <mergeCell ref="A348:B348"/>
    <mergeCell ref="A341:B341"/>
    <mergeCell ref="A342:B342"/>
    <mergeCell ref="A343:B343"/>
    <mergeCell ref="A344:B344"/>
    <mergeCell ref="A345:B345"/>
    <mergeCell ref="A346:B346"/>
    <mergeCell ref="A335:B335"/>
    <mergeCell ref="A336:B336"/>
    <mergeCell ref="A337:B337"/>
    <mergeCell ref="A338:B338"/>
    <mergeCell ref="A339:B339"/>
    <mergeCell ref="A340:B340"/>
    <mergeCell ref="A329:B329"/>
    <mergeCell ref="A330:B330"/>
    <mergeCell ref="A331:B331"/>
    <mergeCell ref="A332:B332"/>
    <mergeCell ref="A333:B333"/>
    <mergeCell ref="A334:B334"/>
    <mergeCell ref="A323:B323"/>
    <mergeCell ref="A324:B324"/>
    <mergeCell ref="A325:B325"/>
    <mergeCell ref="A326:B326"/>
    <mergeCell ref="A327:B327"/>
    <mergeCell ref="A328:B328"/>
    <mergeCell ref="A317:B317"/>
    <mergeCell ref="A318:B318"/>
    <mergeCell ref="A319:B319"/>
    <mergeCell ref="A320:B320"/>
    <mergeCell ref="A321:B321"/>
    <mergeCell ref="A322:B322"/>
    <mergeCell ref="A311:B311"/>
    <mergeCell ref="A312:B312"/>
    <mergeCell ref="A313:B313"/>
    <mergeCell ref="A314:B314"/>
    <mergeCell ref="A315:B315"/>
    <mergeCell ref="A316:B316"/>
    <mergeCell ref="A305:B305"/>
    <mergeCell ref="A306:B306"/>
    <mergeCell ref="A307:B307"/>
    <mergeCell ref="A308:B308"/>
    <mergeCell ref="A309:B309"/>
    <mergeCell ref="A310:B310"/>
    <mergeCell ref="A299:B299"/>
    <mergeCell ref="A300:B300"/>
    <mergeCell ref="A301:B301"/>
    <mergeCell ref="A302:B302"/>
    <mergeCell ref="A303:B303"/>
    <mergeCell ref="A304:B304"/>
    <mergeCell ref="A293:B293"/>
    <mergeCell ref="A294:B294"/>
    <mergeCell ref="A295:B295"/>
    <mergeCell ref="A296:B296"/>
    <mergeCell ref="A297:B297"/>
    <mergeCell ref="A298:B298"/>
    <mergeCell ref="A287:B287"/>
    <mergeCell ref="A288:B288"/>
    <mergeCell ref="A289:B289"/>
    <mergeCell ref="A290:B290"/>
    <mergeCell ref="A291:B291"/>
    <mergeCell ref="A292:B292"/>
    <mergeCell ref="A281:B281"/>
    <mergeCell ref="A282:B282"/>
    <mergeCell ref="A283:B283"/>
    <mergeCell ref="A284:B284"/>
    <mergeCell ref="A285:B285"/>
    <mergeCell ref="A286:B286"/>
    <mergeCell ref="A275:B275"/>
    <mergeCell ref="A276:B276"/>
    <mergeCell ref="A277:B277"/>
    <mergeCell ref="A278:B278"/>
    <mergeCell ref="A279:B279"/>
    <mergeCell ref="A280:B280"/>
    <mergeCell ref="A269:B269"/>
    <mergeCell ref="A270:B270"/>
    <mergeCell ref="A271:B271"/>
    <mergeCell ref="A272:B272"/>
    <mergeCell ref="A273:B273"/>
    <mergeCell ref="A274:B274"/>
    <mergeCell ref="A263:B263"/>
    <mergeCell ref="A264:B264"/>
    <mergeCell ref="A265:B265"/>
    <mergeCell ref="A266:B266"/>
    <mergeCell ref="A267:B267"/>
    <mergeCell ref="A268:B268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186:B186"/>
    <mergeCell ref="A187:B187"/>
    <mergeCell ref="A188:B188"/>
    <mergeCell ref="A189:B189"/>
    <mergeCell ref="A190:B190"/>
    <mergeCell ref="A183:B183"/>
    <mergeCell ref="A184:B184"/>
    <mergeCell ref="A185:B185"/>
    <mergeCell ref="A177:B177"/>
    <mergeCell ref="A178:B178"/>
    <mergeCell ref="A179:B179"/>
    <mergeCell ref="A180:B180"/>
    <mergeCell ref="A181:B181"/>
    <mergeCell ref="A182:B182"/>
    <mergeCell ref="A171:B171"/>
    <mergeCell ref="A172:B172"/>
    <mergeCell ref="A173:B173"/>
    <mergeCell ref="A174:B174"/>
    <mergeCell ref="A175:B175"/>
    <mergeCell ref="A176:B176"/>
    <mergeCell ref="A165:B165"/>
    <mergeCell ref="A166:B166"/>
    <mergeCell ref="A167:B167"/>
    <mergeCell ref="A168:B168"/>
    <mergeCell ref="A169:B169"/>
    <mergeCell ref="A170:B170"/>
    <mergeCell ref="A159:B159"/>
    <mergeCell ref="A160:B160"/>
    <mergeCell ref="A161:B161"/>
    <mergeCell ref="A162:B162"/>
    <mergeCell ref="A163:B163"/>
    <mergeCell ref="A164:B164"/>
    <mergeCell ref="A154:B154"/>
    <mergeCell ref="A155:B155"/>
    <mergeCell ref="A156:B156"/>
    <mergeCell ref="A157:B157"/>
    <mergeCell ref="A158:B158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2017-02-21T15:45:17Z</dcterms:modified>
  <cp:category/>
  <cp:version/>
  <cp:contentType/>
  <cp:contentStatus/>
</cp:coreProperties>
</file>