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<sst xmlns="http://schemas.openxmlformats.org/spreadsheetml/2006/main" count="114" uniqueCount="114">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</sst>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42797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ROUND(2.1,5)</f>
        <v>2.1</v>
      </c>
      <c r="D8" s="26">
        <f>F8</f>
        <v>2.1</v>
      </c>
      <c r="E8" s="26">
        <f>F8</f>
        <v>2.1</v>
      </c>
      <c r="F8" s="26">
        <f>ROUND(2.1,5)</f>
        <v>2.1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ROUND(2.09,5)</f>
        <v>2.09</v>
      </c>
      <c r="D10" s="26">
        <f>F10</f>
        <v>2.09</v>
      </c>
      <c r="E10" s="26">
        <f>F10</f>
        <v>2.09</v>
      </c>
      <c r="F10" s="26">
        <f>ROUND(2.09,5)</f>
        <v>2.09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ROUND(2.7,5)</f>
        <v>2.7</v>
      </c>
      <c r="D12" s="26">
        <f>F12</f>
        <v>2.7</v>
      </c>
      <c r="E12" s="26">
        <f>F12</f>
        <v>2.7</v>
      </c>
      <c r="F12" s="26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ROUND(10.405,5)</f>
        <v>10.405</v>
      </c>
      <c r="D14" s="26">
        <f>F14</f>
        <v>10.405</v>
      </c>
      <c r="E14" s="26">
        <f>F14</f>
        <v>10.405</v>
      </c>
      <c r="F14" s="26">
        <f>ROUND(10.405,5)</f>
        <v>10.405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ROUND(8.24,5)</f>
        <v>8.24</v>
      </c>
      <c r="D16" s="26">
        <f>F16</f>
        <v>8.24</v>
      </c>
      <c r="E16" s="26">
        <f>F16</f>
        <v>8.24</v>
      </c>
      <c r="F16" s="26">
        <f>ROUND(8.24,5)</f>
        <v>8.24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ROUND(8.715,3)</f>
        <v>8.715</v>
      </c>
      <c r="D18" s="27">
        <f>F18</f>
        <v>8.715</v>
      </c>
      <c r="E18" s="27">
        <f>F18</f>
        <v>8.715</v>
      </c>
      <c r="F18" s="27">
        <f>ROUND(8.715,3)</f>
        <v>8.715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ROUND(2.05,3)</f>
        <v>2.05</v>
      </c>
      <c r="D20" s="27">
        <f>F20</f>
        <v>2.05</v>
      </c>
      <c r="E20" s="27">
        <f>F20</f>
        <v>2.05</v>
      </c>
      <c r="F20" s="27">
        <f>ROUND(2.05,3)</f>
        <v>2.05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ROUND(7.365,3)</f>
        <v>7.365</v>
      </c>
      <c r="D24" s="27">
        <f>F24</f>
        <v>7.365</v>
      </c>
      <c r="E24" s="27">
        <f>F24</f>
        <v>7.365</v>
      </c>
      <c r="F24" s="27">
        <f>ROUND(7.365,3)</f>
        <v>7.365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ROUND(7.48,3)</f>
        <v>7.48</v>
      </c>
      <c r="D26" s="27">
        <f>F26</f>
        <v>7.48</v>
      </c>
      <c r="E26" s="27">
        <f>F26</f>
        <v>7.48</v>
      </c>
      <c r="F26" s="27">
        <f>ROUND(7.48,3)</f>
        <v>7.48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ROUND(7.725,3)</f>
        <v>7.725</v>
      </c>
      <c r="D28" s="27">
        <f>F28</f>
        <v>7.725</v>
      </c>
      <c r="E28" s="27">
        <f>F28</f>
        <v>7.725</v>
      </c>
      <c r="F28" s="27">
        <f>ROUND(7.725,3)</f>
        <v>7.725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ROUND(7.885,3)</f>
        <v>7.885</v>
      </c>
      <c r="D30" s="27">
        <f>F30</f>
        <v>7.885</v>
      </c>
      <c r="E30" s="27">
        <f>F30</f>
        <v>7.885</v>
      </c>
      <c r="F30" s="27">
        <f>ROUND(7.885,3)</f>
        <v>7.885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ROUND(9.385,3)</f>
        <v>9.385</v>
      </c>
      <c r="D32" s="27">
        <f>F32</f>
        <v>9.385</v>
      </c>
      <c r="E32" s="27">
        <f>F32</f>
        <v>9.385</v>
      </c>
      <c r="F32" s="27">
        <f>ROUND(9.385,3)</f>
        <v>9.385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ROUND(2.03,3)</f>
        <v>2.03</v>
      </c>
      <c r="D36" s="27">
        <f>F36</f>
        <v>2.03</v>
      </c>
      <c r="E36" s="27">
        <f>F36</f>
        <v>2.03</v>
      </c>
      <c r="F36" s="27">
        <f>ROUND(2.03,3)</f>
        <v>2.03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ROUND(9.16,3)</f>
        <v>9.16</v>
      </c>
      <c r="D38" s="27">
        <f>F38</f>
        <v>9.16</v>
      </c>
      <c r="E38" s="27">
        <f>F38</f>
        <v>9.16</v>
      </c>
      <c r="F38" s="27">
        <f>ROUND(9.16,3)</f>
        <v>9.16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129.30306</v>
      </c>
      <c r="E40" s="26">
        <f>F40</f>
        <v>129.30306</v>
      </c>
      <c r="F40" s="26">
        <f>ROUND(129.30306,5)</f>
        <v>129.30306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130.45724</v>
      </c>
      <c r="E41" s="26">
        <f>F41</f>
        <v>130.45724</v>
      </c>
      <c r="F41" s="26">
        <f>ROUND(130.45724,5)</f>
        <v>130.45724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133.06285</v>
      </c>
      <c r="E42" s="26">
        <f>F42</f>
        <v>133.06285</v>
      </c>
      <c r="F42" s="26">
        <f>ROUND(133.06285,5)</f>
        <v>133.06285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135.71624</v>
      </c>
      <c r="E43" s="26">
        <f>F43</f>
        <v>135.71624</v>
      </c>
      <c r="F43" s="26">
        <f>ROUND(135.71624,5)</f>
        <v>135.71624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138.32083</v>
      </c>
      <c r="E44" s="26">
        <f>F44</f>
        <v>138.32083</v>
      </c>
      <c r="F44" s="26">
        <f>ROUND(138.32083,5)</f>
        <v>138.32083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ROUND(100.55861,5)</f>
        <v>100.55861</v>
      </c>
      <c r="D46" s="26">
        <f>F46</f>
        <v>100.8866</v>
      </c>
      <c r="E46" s="26">
        <f>F46</f>
        <v>100.8866</v>
      </c>
      <c r="F46" s="26">
        <f>ROUND(100.8866,5)</f>
        <v>100.8866</v>
      </c>
      <c r="G46" s="24"/>
      <c r="H46" s="36"/>
    </row>
    <row r="47" spans="1:8" ht="12.75" customHeight="1">
      <c r="A47" s="22">
        <v>42950</v>
      </c>
      <c r="B47" s="22"/>
      <c r="C47" s="26">
        <f>ROUND(100.55861,5)</f>
        <v>100.55861</v>
      </c>
      <c r="D47" s="26">
        <f>F47</f>
        <v>102.83676</v>
      </c>
      <c r="E47" s="26">
        <f>F47</f>
        <v>102.83676</v>
      </c>
      <c r="F47" s="26">
        <f>ROUND(102.83676,5)</f>
        <v>102.83676</v>
      </c>
      <c r="G47" s="24"/>
      <c r="H47" s="36"/>
    </row>
    <row r="48" spans="1:8" ht="12.75" customHeight="1">
      <c r="A48" s="22">
        <v>43041</v>
      </c>
      <c r="B48" s="22"/>
      <c r="C48" s="26">
        <f>ROUND(100.55861,5)</f>
        <v>100.55861</v>
      </c>
      <c r="D48" s="26">
        <f>F48</f>
        <v>103.86973</v>
      </c>
      <c r="E48" s="26">
        <f>F48</f>
        <v>103.86973</v>
      </c>
      <c r="F48" s="26">
        <f>ROUND(103.86973,5)</f>
        <v>103.86973</v>
      </c>
      <c r="G48" s="24"/>
      <c r="H48" s="36"/>
    </row>
    <row r="49" spans="1:8" ht="12.75" customHeight="1">
      <c r="A49" s="22">
        <v>43132</v>
      </c>
      <c r="B49" s="22"/>
      <c r="C49" s="26">
        <f>ROUND(100.55861,5)</f>
        <v>100.55861</v>
      </c>
      <c r="D49" s="26">
        <f>F49</f>
        <v>105.97532</v>
      </c>
      <c r="E49" s="26">
        <f>F49</f>
        <v>105.97532</v>
      </c>
      <c r="F49" s="26">
        <f>ROUND(105.97532,5)</f>
        <v>105.97532</v>
      </c>
      <c r="G49" s="24"/>
      <c r="H49" s="36"/>
    </row>
    <row r="50" spans="1:8" ht="12.75" customHeight="1">
      <c r="A50" s="22">
        <v>43223</v>
      </c>
      <c r="B50" s="22"/>
      <c r="C50" s="26">
        <f>ROUND(100.55861,5)</f>
        <v>100.55861</v>
      </c>
      <c r="D50" s="26">
        <f>F50</f>
        <v>108.00891</v>
      </c>
      <c r="E50" s="26">
        <f>F50</f>
        <v>108.00891</v>
      </c>
      <c r="F50" s="26">
        <f>ROUND(108.00891,5)</f>
        <v>108.00891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ROUND(9.125,5)</f>
        <v>9.125</v>
      </c>
      <c r="D52" s="26">
        <f>F52</f>
        <v>9.15934</v>
      </c>
      <c r="E52" s="26">
        <f>F52</f>
        <v>9.15934</v>
      </c>
      <c r="F52" s="26">
        <f>ROUND(9.15934,5)</f>
        <v>9.15934</v>
      </c>
      <c r="G52" s="24"/>
      <c r="H52" s="36"/>
    </row>
    <row r="53" spans="1:8" ht="12.75" customHeight="1">
      <c r="A53" s="22">
        <v>42950</v>
      </c>
      <c r="B53" s="22"/>
      <c r="C53" s="26">
        <f>ROUND(9.125,5)</f>
        <v>9.125</v>
      </c>
      <c r="D53" s="26">
        <f>F53</f>
        <v>9.20813</v>
      </c>
      <c r="E53" s="26">
        <f>F53</f>
        <v>9.20813</v>
      </c>
      <c r="F53" s="26">
        <f>ROUND(9.20813,5)</f>
        <v>9.20813</v>
      </c>
      <c r="G53" s="24"/>
      <c r="H53" s="36"/>
    </row>
    <row r="54" spans="1:8" ht="12.75" customHeight="1">
      <c r="A54" s="22">
        <v>43041</v>
      </c>
      <c r="B54" s="22"/>
      <c r="C54" s="26">
        <f>ROUND(9.125,5)</f>
        <v>9.125</v>
      </c>
      <c r="D54" s="26">
        <f>F54</f>
        <v>9.24511</v>
      </c>
      <c r="E54" s="26">
        <f>F54</f>
        <v>9.24511</v>
      </c>
      <c r="F54" s="26">
        <f>ROUND(9.24511,5)</f>
        <v>9.24511</v>
      </c>
      <c r="G54" s="24"/>
      <c r="H54" s="36"/>
    </row>
    <row r="55" spans="1:8" ht="12.75" customHeight="1">
      <c r="A55" s="22">
        <v>43132</v>
      </c>
      <c r="B55" s="22"/>
      <c r="C55" s="26">
        <f>ROUND(9.125,5)</f>
        <v>9.125</v>
      </c>
      <c r="D55" s="26">
        <f>F55</f>
        <v>9.28257</v>
      </c>
      <c r="E55" s="26">
        <f>F55</f>
        <v>9.28257</v>
      </c>
      <c r="F55" s="26">
        <f>ROUND(9.28257,5)</f>
        <v>9.28257</v>
      </c>
      <c r="G55" s="24"/>
      <c r="H55" s="36"/>
    </row>
    <row r="56" spans="1:8" ht="12.75" customHeight="1">
      <c r="A56" s="22">
        <v>43223</v>
      </c>
      <c r="B56" s="22"/>
      <c r="C56" s="26">
        <f>ROUND(9.125,5)</f>
        <v>9.125</v>
      </c>
      <c r="D56" s="26">
        <f>F56</f>
        <v>9.33531</v>
      </c>
      <c r="E56" s="26">
        <f>F56</f>
        <v>9.33531</v>
      </c>
      <c r="F56" s="26">
        <f>ROUND(9.33531,5)</f>
        <v>9.33531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ROUND(9.26,5)</f>
        <v>9.26</v>
      </c>
      <c r="D58" s="26">
        <f>F58</f>
        <v>9.29322</v>
      </c>
      <c r="E58" s="26">
        <f>F58</f>
        <v>9.29322</v>
      </c>
      <c r="F58" s="26">
        <f>ROUND(9.29322,5)</f>
        <v>9.29322</v>
      </c>
      <c r="G58" s="24"/>
      <c r="H58" s="36"/>
    </row>
    <row r="59" spans="1:8" ht="12.75" customHeight="1">
      <c r="A59" s="22">
        <v>42950</v>
      </c>
      <c r="B59" s="22"/>
      <c r="C59" s="26">
        <f>ROUND(9.26,5)</f>
        <v>9.26</v>
      </c>
      <c r="D59" s="26">
        <f>F59</f>
        <v>9.33952</v>
      </c>
      <c r="E59" s="26">
        <f>F59</f>
        <v>9.33952</v>
      </c>
      <c r="F59" s="26">
        <f>ROUND(9.33952,5)</f>
        <v>9.33952</v>
      </c>
      <c r="G59" s="24"/>
      <c r="H59" s="36"/>
    </row>
    <row r="60" spans="1:8" ht="12.75" customHeight="1">
      <c r="A60" s="22">
        <v>43041</v>
      </c>
      <c r="B60" s="22"/>
      <c r="C60" s="26">
        <f>ROUND(9.26,5)</f>
        <v>9.26</v>
      </c>
      <c r="D60" s="26">
        <f>F60</f>
        <v>9.38059</v>
      </c>
      <c r="E60" s="26">
        <f>F60</f>
        <v>9.38059</v>
      </c>
      <c r="F60" s="26">
        <f>ROUND(9.38059,5)</f>
        <v>9.38059</v>
      </c>
      <c r="G60" s="24"/>
      <c r="H60" s="36"/>
    </row>
    <row r="61" spans="1:8" ht="12.75" customHeight="1">
      <c r="A61" s="22">
        <v>43132</v>
      </c>
      <c r="B61" s="22"/>
      <c r="C61" s="26">
        <f>ROUND(9.26,5)</f>
        <v>9.26</v>
      </c>
      <c r="D61" s="26">
        <f>F61</f>
        <v>9.42204</v>
      </c>
      <c r="E61" s="26">
        <f>F61</f>
        <v>9.42204</v>
      </c>
      <c r="F61" s="26">
        <f>ROUND(9.42204,5)</f>
        <v>9.42204</v>
      </c>
      <c r="G61" s="24"/>
      <c r="H61" s="36"/>
    </row>
    <row r="62" spans="1:8" ht="12.75" customHeight="1">
      <c r="A62" s="22">
        <v>43223</v>
      </c>
      <c r="B62" s="22"/>
      <c r="C62" s="26">
        <f>ROUND(9.26,5)</f>
        <v>9.26</v>
      </c>
      <c r="D62" s="26">
        <f>F62</f>
        <v>9.47333</v>
      </c>
      <c r="E62" s="26">
        <f>F62</f>
        <v>9.47333</v>
      </c>
      <c r="F62" s="26">
        <f>ROUND(9.47333,5)</f>
        <v>9.47333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ROUND(105.32429,5)</f>
        <v>105.32429</v>
      </c>
      <c r="D64" s="26">
        <f>F64</f>
        <v>106.68754</v>
      </c>
      <c r="E64" s="26">
        <f>F64</f>
        <v>106.68754</v>
      </c>
      <c r="F64" s="26">
        <f>ROUND(106.68754,5)</f>
        <v>106.68754</v>
      </c>
      <c r="G64" s="24"/>
      <c r="H64" s="36"/>
    </row>
    <row r="65" spans="1:8" ht="12.75" customHeight="1">
      <c r="A65" s="22">
        <v>42950</v>
      </c>
      <c r="B65" s="22"/>
      <c r="C65" s="26">
        <f>ROUND(105.32429,5)</f>
        <v>105.32429</v>
      </c>
      <c r="D65" s="26">
        <f>F65</f>
        <v>108.74989</v>
      </c>
      <c r="E65" s="26">
        <f>F65</f>
        <v>108.74989</v>
      </c>
      <c r="F65" s="26">
        <f>ROUND(108.74989,5)</f>
        <v>108.74989</v>
      </c>
      <c r="G65" s="24"/>
      <c r="H65" s="36"/>
    </row>
    <row r="66" spans="1:8" ht="12.75" customHeight="1">
      <c r="A66" s="22">
        <v>43041</v>
      </c>
      <c r="B66" s="22"/>
      <c r="C66" s="26">
        <f>ROUND(105.32429,5)</f>
        <v>105.32429</v>
      </c>
      <c r="D66" s="26">
        <f>F66</f>
        <v>109.83156</v>
      </c>
      <c r="E66" s="26">
        <f>F66</f>
        <v>109.83156</v>
      </c>
      <c r="F66" s="26">
        <f>ROUND(109.83156,5)</f>
        <v>109.83156</v>
      </c>
      <c r="G66" s="24"/>
      <c r="H66" s="36"/>
    </row>
    <row r="67" spans="1:8" ht="12.75" customHeight="1">
      <c r="A67" s="22">
        <v>43132</v>
      </c>
      <c r="B67" s="22"/>
      <c r="C67" s="26">
        <f>ROUND(105.32429,5)</f>
        <v>105.32429</v>
      </c>
      <c r="D67" s="26">
        <f>F67</f>
        <v>112.05802</v>
      </c>
      <c r="E67" s="26">
        <f>F67</f>
        <v>112.05802</v>
      </c>
      <c r="F67" s="26">
        <f>ROUND(112.05802,5)</f>
        <v>112.05802</v>
      </c>
      <c r="G67" s="24"/>
      <c r="H67" s="36"/>
    </row>
    <row r="68" spans="1:8" ht="12.75" customHeight="1">
      <c r="A68" s="22">
        <v>43223</v>
      </c>
      <c r="B68" s="22"/>
      <c r="C68" s="26">
        <f>ROUND(105.32429,5)</f>
        <v>105.32429</v>
      </c>
      <c r="D68" s="26">
        <f>F68</f>
        <v>114.20852</v>
      </c>
      <c r="E68" s="26">
        <f>F68</f>
        <v>114.20852</v>
      </c>
      <c r="F68" s="26">
        <f>ROUND(114.20852,5)</f>
        <v>114.20852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ROUND(9.495,5)</f>
        <v>9.495</v>
      </c>
      <c r="D70" s="26">
        <f>F70</f>
        <v>9.53102</v>
      </c>
      <c r="E70" s="26">
        <f>F70</f>
        <v>9.53102</v>
      </c>
      <c r="F70" s="26">
        <f>ROUND(9.53102,5)</f>
        <v>9.53102</v>
      </c>
      <c r="G70" s="24"/>
      <c r="H70" s="36"/>
    </row>
    <row r="71" spans="1:8" ht="12.75" customHeight="1">
      <c r="A71" s="22">
        <v>42950</v>
      </c>
      <c r="B71" s="22"/>
      <c r="C71" s="26">
        <f>ROUND(9.495,5)</f>
        <v>9.495</v>
      </c>
      <c r="D71" s="26">
        <f>F71</f>
        <v>9.58264</v>
      </c>
      <c r="E71" s="26">
        <f>F71</f>
        <v>9.58264</v>
      </c>
      <c r="F71" s="26">
        <f>ROUND(9.58264,5)</f>
        <v>9.58264</v>
      </c>
      <c r="G71" s="24"/>
      <c r="H71" s="36"/>
    </row>
    <row r="72" spans="1:8" ht="12.75" customHeight="1">
      <c r="A72" s="22">
        <v>43041</v>
      </c>
      <c r="B72" s="22"/>
      <c r="C72" s="26">
        <f>ROUND(9.495,5)</f>
        <v>9.495</v>
      </c>
      <c r="D72" s="26">
        <f>F72</f>
        <v>9.62384</v>
      </c>
      <c r="E72" s="26">
        <f>F72</f>
        <v>9.62384</v>
      </c>
      <c r="F72" s="26">
        <f>ROUND(9.62384,5)</f>
        <v>9.62384</v>
      </c>
      <c r="G72" s="24"/>
      <c r="H72" s="36"/>
    </row>
    <row r="73" spans="1:8" ht="12.75" customHeight="1">
      <c r="A73" s="22">
        <v>43132</v>
      </c>
      <c r="B73" s="22"/>
      <c r="C73" s="26">
        <f>ROUND(9.495,5)</f>
        <v>9.495</v>
      </c>
      <c r="D73" s="26">
        <f>F73</f>
        <v>9.66573</v>
      </c>
      <c r="E73" s="26">
        <f>F73</f>
        <v>9.66573</v>
      </c>
      <c r="F73" s="26">
        <f>ROUND(9.66573,5)</f>
        <v>9.66573</v>
      </c>
      <c r="G73" s="24"/>
      <c r="H73" s="36"/>
    </row>
    <row r="74" spans="1:8" ht="12.75" customHeight="1">
      <c r="A74" s="22">
        <v>43223</v>
      </c>
      <c r="B74" s="22"/>
      <c r="C74" s="26">
        <f>ROUND(9.495,5)</f>
        <v>9.495</v>
      </c>
      <c r="D74" s="26">
        <f>F74</f>
        <v>9.72025</v>
      </c>
      <c r="E74" s="26">
        <f>F74</f>
        <v>9.72025</v>
      </c>
      <c r="F74" s="26">
        <f>ROUND(9.72025,5)</f>
        <v>9.72025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ROUND(2.1,5)</f>
        <v>2.1</v>
      </c>
      <c r="D76" s="26">
        <f>F76</f>
        <v>133.6589</v>
      </c>
      <c r="E76" s="26">
        <f>F76</f>
        <v>133.6589</v>
      </c>
      <c r="F76" s="26">
        <f>ROUND(133.6589,5)</f>
        <v>133.6589</v>
      </c>
      <c r="G76" s="24"/>
      <c r="H76" s="36"/>
    </row>
    <row r="77" spans="1:8" ht="12.75" customHeight="1">
      <c r="A77" s="22">
        <v>42950</v>
      </c>
      <c r="B77" s="22"/>
      <c r="C77" s="26">
        <f>ROUND(2.1,5)</f>
        <v>2.1</v>
      </c>
      <c r="D77" s="26">
        <f>F77</f>
        <v>134.72887</v>
      </c>
      <c r="E77" s="26">
        <f>F77</f>
        <v>134.72887</v>
      </c>
      <c r="F77" s="26">
        <f>ROUND(134.72887,5)</f>
        <v>134.72887</v>
      </c>
      <c r="G77" s="24"/>
      <c r="H77" s="36"/>
    </row>
    <row r="78" spans="1:8" ht="12.75" customHeight="1">
      <c r="A78" s="22">
        <v>43041</v>
      </c>
      <c r="B78" s="22"/>
      <c r="C78" s="26">
        <f>ROUND(2.1,5)</f>
        <v>2.1</v>
      </c>
      <c r="D78" s="26">
        <f>F78</f>
        <v>137.41992</v>
      </c>
      <c r="E78" s="26">
        <f>F78</f>
        <v>137.41992</v>
      </c>
      <c r="F78" s="26">
        <f>ROUND(137.41992,5)</f>
        <v>137.41992</v>
      </c>
      <c r="G78" s="24"/>
      <c r="H78" s="36"/>
    </row>
    <row r="79" spans="1:8" ht="12.75" customHeight="1">
      <c r="A79" s="22">
        <v>43132</v>
      </c>
      <c r="B79" s="22"/>
      <c r="C79" s="26">
        <f>ROUND(2.1,5)</f>
        <v>2.1</v>
      </c>
      <c r="D79" s="26">
        <f>F79</f>
        <v>140.15613</v>
      </c>
      <c r="E79" s="26">
        <f>F79</f>
        <v>140.15613</v>
      </c>
      <c r="F79" s="26">
        <f>ROUND(140.15613,5)</f>
        <v>140.15613</v>
      </c>
      <c r="G79" s="24"/>
      <c r="H79" s="36"/>
    </row>
    <row r="80" spans="1:8" ht="12.75" customHeight="1">
      <c r="A80" s="22">
        <v>43223</v>
      </c>
      <c r="B80" s="22"/>
      <c r="C80" s="26">
        <f>ROUND(2.1,5)</f>
        <v>2.1</v>
      </c>
      <c r="D80" s="26">
        <f>F80</f>
        <v>142.84587</v>
      </c>
      <c r="E80" s="26">
        <f>F80</f>
        <v>142.84587</v>
      </c>
      <c r="F80" s="26">
        <f>ROUND(142.84587,5)</f>
        <v>142.84587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ROUND(9.505,5)</f>
        <v>9.505</v>
      </c>
      <c r="D82" s="26">
        <f>F82</f>
        <v>9.54004</v>
      </c>
      <c r="E82" s="26">
        <f>F82</f>
        <v>9.54004</v>
      </c>
      <c r="F82" s="26">
        <f>ROUND(9.54004,5)</f>
        <v>9.54004</v>
      </c>
      <c r="G82" s="24"/>
      <c r="H82" s="36"/>
    </row>
    <row r="83" spans="1:8" ht="12.75" customHeight="1">
      <c r="A83" s="22">
        <v>42950</v>
      </c>
      <c r="B83" s="22"/>
      <c r="C83" s="26">
        <f>ROUND(9.505,5)</f>
        <v>9.505</v>
      </c>
      <c r="D83" s="26">
        <f>F83</f>
        <v>9.59021</v>
      </c>
      <c r="E83" s="26">
        <f>F83</f>
        <v>9.59021</v>
      </c>
      <c r="F83" s="26">
        <f>ROUND(9.59021,5)</f>
        <v>9.59021</v>
      </c>
      <c r="G83" s="24"/>
      <c r="H83" s="36"/>
    </row>
    <row r="84" spans="1:8" ht="12.75" customHeight="1">
      <c r="A84" s="22">
        <v>43041</v>
      </c>
      <c r="B84" s="22"/>
      <c r="C84" s="26">
        <f>ROUND(9.505,5)</f>
        <v>9.505</v>
      </c>
      <c r="D84" s="26">
        <f>F84</f>
        <v>9.63023</v>
      </c>
      <c r="E84" s="26">
        <f>F84</f>
        <v>9.63023</v>
      </c>
      <c r="F84" s="26">
        <f>ROUND(9.63023,5)</f>
        <v>9.63023</v>
      </c>
      <c r="G84" s="24"/>
      <c r="H84" s="36"/>
    </row>
    <row r="85" spans="1:8" ht="12.75" customHeight="1">
      <c r="A85" s="22">
        <v>43132</v>
      </c>
      <c r="B85" s="22"/>
      <c r="C85" s="26">
        <f>ROUND(9.505,5)</f>
        <v>9.505</v>
      </c>
      <c r="D85" s="26">
        <f>F85</f>
        <v>9.67084</v>
      </c>
      <c r="E85" s="26">
        <f>F85</f>
        <v>9.67084</v>
      </c>
      <c r="F85" s="26">
        <f>ROUND(9.67084,5)</f>
        <v>9.67084</v>
      </c>
      <c r="G85" s="24"/>
      <c r="H85" s="36"/>
    </row>
    <row r="86" spans="1:8" ht="12.75" customHeight="1">
      <c r="A86" s="22">
        <v>43223</v>
      </c>
      <c r="B86" s="22"/>
      <c r="C86" s="26">
        <f>ROUND(9.505,5)</f>
        <v>9.505</v>
      </c>
      <c r="D86" s="26">
        <f>F86</f>
        <v>9.72355</v>
      </c>
      <c r="E86" s="26">
        <f>F86</f>
        <v>9.72355</v>
      </c>
      <c r="F86" s="26">
        <f>ROUND(9.72355,5)</f>
        <v>9.72355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ROUND(9.545,5)</f>
        <v>9.545</v>
      </c>
      <c r="D88" s="26">
        <f>F88</f>
        <v>9.57931</v>
      </c>
      <c r="E88" s="26">
        <f>F88</f>
        <v>9.57931</v>
      </c>
      <c r="F88" s="26">
        <f>ROUND(9.57931,5)</f>
        <v>9.57931</v>
      </c>
      <c r="G88" s="24"/>
      <c r="H88" s="36"/>
    </row>
    <row r="89" spans="1:8" ht="12.75" customHeight="1">
      <c r="A89" s="22">
        <v>42950</v>
      </c>
      <c r="B89" s="22"/>
      <c r="C89" s="26">
        <f>ROUND(9.545,5)</f>
        <v>9.545</v>
      </c>
      <c r="D89" s="26">
        <f>F89</f>
        <v>9.62842</v>
      </c>
      <c r="E89" s="26">
        <f>F89</f>
        <v>9.62842</v>
      </c>
      <c r="F89" s="26">
        <f>ROUND(9.62842,5)</f>
        <v>9.62842</v>
      </c>
      <c r="G89" s="24"/>
      <c r="H89" s="36"/>
    </row>
    <row r="90" spans="1:8" ht="12.75" customHeight="1">
      <c r="A90" s="22">
        <v>43041</v>
      </c>
      <c r="B90" s="22"/>
      <c r="C90" s="26">
        <f>ROUND(9.545,5)</f>
        <v>9.545</v>
      </c>
      <c r="D90" s="26">
        <f>F90</f>
        <v>9.66769</v>
      </c>
      <c r="E90" s="26">
        <f>F90</f>
        <v>9.66769</v>
      </c>
      <c r="F90" s="26">
        <f>ROUND(9.66769,5)</f>
        <v>9.66769</v>
      </c>
      <c r="G90" s="24"/>
      <c r="H90" s="36"/>
    </row>
    <row r="91" spans="1:8" ht="12.75" customHeight="1">
      <c r="A91" s="22">
        <v>43132</v>
      </c>
      <c r="B91" s="22"/>
      <c r="C91" s="26">
        <f>ROUND(9.545,5)</f>
        <v>9.545</v>
      </c>
      <c r="D91" s="26">
        <f>F91</f>
        <v>9.70753</v>
      </c>
      <c r="E91" s="26">
        <f>F91</f>
        <v>9.70753</v>
      </c>
      <c r="F91" s="26">
        <f>ROUND(9.70753,5)</f>
        <v>9.70753</v>
      </c>
      <c r="G91" s="24"/>
      <c r="H91" s="36"/>
    </row>
    <row r="92" spans="1:8" ht="12.75" customHeight="1">
      <c r="A92" s="22">
        <v>43223</v>
      </c>
      <c r="B92" s="22"/>
      <c r="C92" s="26">
        <f>ROUND(9.545,5)</f>
        <v>9.545</v>
      </c>
      <c r="D92" s="26">
        <f>F92</f>
        <v>9.75887</v>
      </c>
      <c r="E92" s="26">
        <f>F92</f>
        <v>9.75887</v>
      </c>
      <c r="F92" s="26">
        <f>ROUND(9.75887,5)</f>
        <v>9.75887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ROUND(130.93457,5)</f>
        <v>130.93457</v>
      </c>
      <c r="D94" s="26">
        <f>F94</f>
        <v>131.09944</v>
      </c>
      <c r="E94" s="26">
        <f>F94</f>
        <v>131.09944</v>
      </c>
      <c r="F94" s="26">
        <f>ROUND(131.09944,5)</f>
        <v>131.09944</v>
      </c>
      <c r="G94" s="24"/>
      <c r="H94" s="36"/>
    </row>
    <row r="95" spans="1:8" ht="12.75" customHeight="1">
      <c r="A95" s="22">
        <v>42950</v>
      </c>
      <c r="B95" s="22"/>
      <c r="C95" s="26">
        <f>ROUND(130.93457,5)</f>
        <v>130.93457</v>
      </c>
      <c r="D95" s="26">
        <f>F95</f>
        <v>133.63377</v>
      </c>
      <c r="E95" s="26">
        <f>F95</f>
        <v>133.63377</v>
      </c>
      <c r="F95" s="26">
        <f>ROUND(133.63377,5)</f>
        <v>133.63377</v>
      </c>
      <c r="G95" s="24"/>
      <c r="H95" s="36"/>
    </row>
    <row r="96" spans="1:8" ht="12.75" customHeight="1">
      <c r="A96" s="22">
        <v>43041</v>
      </c>
      <c r="B96" s="22"/>
      <c r="C96" s="26">
        <f>ROUND(130.93457,5)</f>
        <v>130.93457</v>
      </c>
      <c r="D96" s="26">
        <f>F96</f>
        <v>134.69835</v>
      </c>
      <c r="E96" s="26">
        <f>F96</f>
        <v>134.69835</v>
      </c>
      <c r="F96" s="26">
        <f>ROUND(134.69835,5)</f>
        <v>134.69835</v>
      </c>
      <c r="G96" s="24"/>
      <c r="H96" s="36"/>
    </row>
    <row r="97" spans="1:8" ht="12.75" customHeight="1">
      <c r="A97" s="22">
        <v>43132</v>
      </c>
      <c r="B97" s="22"/>
      <c r="C97" s="26">
        <f>ROUND(130.93457,5)</f>
        <v>130.93457</v>
      </c>
      <c r="D97" s="26">
        <f>F97</f>
        <v>137.42901</v>
      </c>
      <c r="E97" s="26">
        <f>F97</f>
        <v>137.42901</v>
      </c>
      <c r="F97" s="26">
        <f>ROUND(137.42901,5)</f>
        <v>137.42901</v>
      </c>
      <c r="G97" s="24"/>
      <c r="H97" s="36"/>
    </row>
    <row r="98" spans="1:8" ht="12.75" customHeight="1">
      <c r="A98" s="22">
        <v>43223</v>
      </c>
      <c r="B98" s="22"/>
      <c r="C98" s="26">
        <f>ROUND(130.93457,5)</f>
        <v>130.93457</v>
      </c>
      <c r="D98" s="26">
        <f>F98</f>
        <v>140.06596</v>
      </c>
      <c r="E98" s="26">
        <f>F98</f>
        <v>140.06596</v>
      </c>
      <c r="F98" s="26">
        <f>ROUND(140.06596,5)</f>
        <v>140.06596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ROUND(2.09,5)</f>
        <v>2.09</v>
      </c>
      <c r="D100" s="26">
        <f>F100</f>
        <v>143.43483</v>
      </c>
      <c r="E100" s="26">
        <f>F100</f>
        <v>143.43483</v>
      </c>
      <c r="F100" s="26">
        <f>ROUND(143.43483,5)</f>
        <v>143.43483</v>
      </c>
      <c r="G100" s="24"/>
      <c r="H100" s="36"/>
    </row>
    <row r="101" spans="1:8" ht="12.75" customHeight="1">
      <c r="A101" s="22">
        <v>42950</v>
      </c>
      <c r="B101" s="22"/>
      <c r="C101" s="26">
        <f>ROUND(2.09,5)</f>
        <v>2.09</v>
      </c>
      <c r="D101" s="26">
        <f>F101</f>
        <v>144.52856</v>
      </c>
      <c r="E101" s="26">
        <f>F101</f>
        <v>144.52856</v>
      </c>
      <c r="F101" s="26">
        <f>ROUND(144.52856,5)</f>
        <v>144.52856</v>
      </c>
      <c r="G101" s="24"/>
      <c r="H101" s="36"/>
    </row>
    <row r="102" spans="1:8" ht="12.75" customHeight="1">
      <c r="A102" s="22">
        <v>43041</v>
      </c>
      <c r="B102" s="22"/>
      <c r="C102" s="26">
        <f>ROUND(2.09,5)</f>
        <v>2.09</v>
      </c>
      <c r="D102" s="26">
        <f>F102</f>
        <v>147.41539</v>
      </c>
      <c r="E102" s="26">
        <f>F102</f>
        <v>147.41539</v>
      </c>
      <c r="F102" s="26">
        <f>ROUND(147.41539,5)</f>
        <v>147.41539</v>
      </c>
      <c r="G102" s="24"/>
      <c r="H102" s="36"/>
    </row>
    <row r="103" spans="1:8" ht="12.75" customHeight="1">
      <c r="A103" s="22">
        <v>43132</v>
      </c>
      <c r="B103" s="22"/>
      <c r="C103" s="26">
        <f>ROUND(2.09,5)</f>
        <v>2.09</v>
      </c>
      <c r="D103" s="26">
        <f>F103</f>
        <v>148.68823</v>
      </c>
      <c r="E103" s="26">
        <f>F103</f>
        <v>148.68823</v>
      </c>
      <c r="F103" s="26">
        <f>ROUND(148.68823,5)</f>
        <v>148.68823</v>
      </c>
      <c r="G103" s="24"/>
      <c r="H103" s="36"/>
    </row>
    <row r="104" spans="1:8" ht="12.75" customHeight="1">
      <c r="A104" s="22">
        <v>43223</v>
      </c>
      <c r="B104" s="22"/>
      <c r="C104" s="26">
        <f>ROUND(2.09,5)</f>
        <v>2.09</v>
      </c>
      <c r="D104" s="26">
        <f>F104</f>
        <v>151.54021</v>
      </c>
      <c r="E104" s="26">
        <f>F104</f>
        <v>151.54021</v>
      </c>
      <c r="F104" s="26">
        <f>ROUND(151.54021,5)</f>
        <v>151.54021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ROUND(2.7,5)</f>
        <v>2.7</v>
      </c>
      <c r="D106" s="26">
        <f>F106</f>
        <v>129.84881</v>
      </c>
      <c r="E106" s="26">
        <f>F106</f>
        <v>129.84881</v>
      </c>
      <c r="F106" s="26">
        <f>ROUND(129.84881,5)</f>
        <v>129.84881</v>
      </c>
      <c r="G106" s="24"/>
      <c r="H106" s="36"/>
    </row>
    <row r="107" spans="1:8" ht="12.75" customHeight="1">
      <c r="A107" s="22">
        <v>42950</v>
      </c>
      <c r="B107" s="22"/>
      <c r="C107" s="26">
        <f>ROUND(2.7,5)</f>
        <v>2.7</v>
      </c>
      <c r="D107" s="26">
        <f>F107</f>
        <v>132.35889</v>
      </c>
      <c r="E107" s="26">
        <f>F107</f>
        <v>132.35889</v>
      </c>
      <c r="F107" s="26">
        <f>ROUND(132.35889,5)</f>
        <v>132.35889</v>
      </c>
      <c r="G107" s="24"/>
      <c r="H107" s="36"/>
    </row>
    <row r="108" spans="1:8" ht="12.75" customHeight="1">
      <c r="A108" s="22">
        <v>43041</v>
      </c>
      <c r="B108" s="22"/>
      <c r="C108" s="26">
        <f>ROUND(2.7,5)</f>
        <v>2.7</v>
      </c>
      <c r="D108" s="26">
        <f>F108</f>
        <v>133.23528</v>
      </c>
      <c r="E108" s="26">
        <f>F108</f>
        <v>133.23528</v>
      </c>
      <c r="F108" s="26">
        <f>ROUND(133.23528,5)</f>
        <v>133.23528</v>
      </c>
      <c r="G108" s="24"/>
      <c r="H108" s="36"/>
    </row>
    <row r="109" spans="1:8" ht="12.75" customHeight="1">
      <c r="A109" s="22">
        <v>43132</v>
      </c>
      <c r="B109" s="22"/>
      <c r="C109" s="26">
        <f>ROUND(2.7,5)</f>
        <v>2.7</v>
      </c>
      <c r="D109" s="26">
        <f>F109</f>
        <v>135.93627</v>
      </c>
      <c r="E109" s="26">
        <f>F109</f>
        <v>135.93627</v>
      </c>
      <c r="F109" s="26">
        <f>ROUND(135.93627,5)</f>
        <v>135.93627</v>
      </c>
      <c r="G109" s="24"/>
      <c r="H109" s="36"/>
    </row>
    <row r="110" spans="1:8" ht="12.75" customHeight="1">
      <c r="A110" s="22">
        <v>43223</v>
      </c>
      <c r="B110" s="22"/>
      <c r="C110" s="26">
        <f>ROUND(2.7,5)</f>
        <v>2.7</v>
      </c>
      <c r="D110" s="26">
        <f>F110</f>
        <v>138.54406</v>
      </c>
      <c r="E110" s="26">
        <f>F110</f>
        <v>138.54406</v>
      </c>
      <c r="F110" s="26">
        <f>ROUND(138.54406,5)</f>
        <v>138.54406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ROUND(10.405,5)</f>
        <v>10.405</v>
      </c>
      <c r="D112" s="26">
        <f>F112</f>
        <v>10.45876</v>
      </c>
      <c r="E112" s="26">
        <f>F112</f>
        <v>10.45876</v>
      </c>
      <c r="F112" s="26">
        <f>ROUND(10.45876,5)</f>
        <v>10.45876</v>
      </c>
      <c r="G112" s="24"/>
      <c r="H112" s="36"/>
    </row>
    <row r="113" spans="1:8" ht="12.75" customHeight="1">
      <c r="A113" s="22">
        <v>42950</v>
      </c>
      <c r="B113" s="22"/>
      <c r="C113" s="26">
        <f>ROUND(10.405,5)</f>
        <v>10.405</v>
      </c>
      <c r="D113" s="26">
        <f>F113</f>
        <v>10.53771</v>
      </c>
      <c r="E113" s="26">
        <f>F113</f>
        <v>10.53771</v>
      </c>
      <c r="F113" s="26">
        <f>ROUND(10.53771,5)</f>
        <v>10.53771</v>
      </c>
      <c r="G113" s="24"/>
      <c r="H113" s="36"/>
    </row>
    <row r="114" spans="1:8" ht="12.75" customHeight="1">
      <c r="A114" s="22">
        <v>43041</v>
      </c>
      <c r="B114" s="22"/>
      <c r="C114" s="26">
        <f>ROUND(10.405,5)</f>
        <v>10.405</v>
      </c>
      <c r="D114" s="26">
        <f>F114</f>
        <v>10.61468</v>
      </c>
      <c r="E114" s="26">
        <f>F114</f>
        <v>10.61468</v>
      </c>
      <c r="F114" s="26">
        <f>ROUND(10.61468,5)</f>
        <v>10.61468</v>
      </c>
      <c r="G114" s="24"/>
      <c r="H114" s="36"/>
    </row>
    <row r="115" spans="1:8" ht="12.75" customHeight="1">
      <c r="A115" s="22">
        <v>43132</v>
      </c>
      <c r="B115" s="22"/>
      <c r="C115" s="26">
        <f>ROUND(10.405,5)</f>
        <v>10.405</v>
      </c>
      <c r="D115" s="26">
        <f>F115</f>
        <v>10.69526</v>
      </c>
      <c r="E115" s="26">
        <f>F115</f>
        <v>10.69526</v>
      </c>
      <c r="F115" s="26">
        <f>ROUND(10.69526,5)</f>
        <v>10.69526</v>
      </c>
      <c r="G115" s="24"/>
      <c r="H115" s="36"/>
    </row>
    <row r="116" spans="1:8" ht="12.75" customHeight="1">
      <c r="A116" s="22">
        <v>43223</v>
      </c>
      <c r="B116" s="22"/>
      <c r="C116" s="26">
        <f>ROUND(10.405,5)</f>
        <v>10.405</v>
      </c>
      <c r="D116" s="26">
        <f>F116</f>
        <v>10.78407</v>
      </c>
      <c r="E116" s="26">
        <f>F116</f>
        <v>10.78407</v>
      </c>
      <c r="F116" s="26">
        <f>ROUND(10.78407,5)</f>
        <v>10.78407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ROUND(10.55,5)</f>
        <v>10.55</v>
      </c>
      <c r="D118" s="26">
        <f>F118</f>
        <v>10.60534</v>
      </c>
      <c r="E118" s="26">
        <f>F118</f>
        <v>10.60534</v>
      </c>
      <c r="F118" s="26">
        <f>ROUND(10.60534,5)</f>
        <v>10.60534</v>
      </c>
      <c r="G118" s="24"/>
      <c r="H118" s="36"/>
    </row>
    <row r="119" spans="1:8" ht="12.75" customHeight="1">
      <c r="A119" s="22">
        <v>42950</v>
      </c>
      <c r="B119" s="22"/>
      <c r="C119" s="26">
        <f>ROUND(10.55,5)</f>
        <v>10.55</v>
      </c>
      <c r="D119" s="26">
        <f>F119</f>
        <v>10.6829</v>
      </c>
      <c r="E119" s="26">
        <f>F119</f>
        <v>10.6829</v>
      </c>
      <c r="F119" s="26">
        <f>ROUND(10.6829,5)</f>
        <v>10.6829</v>
      </c>
      <c r="G119" s="24"/>
      <c r="H119" s="36"/>
    </row>
    <row r="120" spans="1:8" ht="12.75" customHeight="1">
      <c r="A120" s="22">
        <v>43041</v>
      </c>
      <c r="B120" s="22"/>
      <c r="C120" s="26">
        <f>ROUND(10.55,5)</f>
        <v>10.55</v>
      </c>
      <c r="D120" s="26">
        <f>F120</f>
        <v>10.75757</v>
      </c>
      <c r="E120" s="26">
        <f>F120</f>
        <v>10.75757</v>
      </c>
      <c r="F120" s="26">
        <f>ROUND(10.75757,5)</f>
        <v>10.75757</v>
      </c>
      <c r="G120" s="24"/>
      <c r="H120" s="36"/>
    </row>
    <row r="121" spans="1:8" ht="12.75" customHeight="1">
      <c r="A121" s="22">
        <v>43132</v>
      </c>
      <c r="B121" s="22"/>
      <c r="C121" s="26">
        <f>ROUND(10.55,5)</f>
        <v>10.55</v>
      </c>
      <c r="D121" s="26">
        <f>F121</f>
        <v>10.83297</v>
      </c>
      <c r="E121" s="26">
        <f>F121</f>
        <v>10.83297</v>
      </c>
      <c r="F121" s="26">
        <f>ROUND(10.83297,5)</f>
        <v>10.83297</v>
      </c>
      <c r="G121" s="24"/>
      <c r="H121" s="36"/>
    </row>
    <row r="122" spans="1:8" ht="12.75" customHeight="1">
      <c r="A122" s="22">
        <v>43223</v>
      </c>
      <c r="B122" s="22"/>
      <c r="C122" s="26">
        <f>ROUND(10.55,5)</f>
        <v>10.55</v>
      </c>
      <c r="D122" s="26">
        <f>F122</f>
        <v>10.92008</v>
      </c>
      <c r="E122" s="26">
        <f>F122</f>
        <v>10.92008</v>
      </c>
      <c r="F122" s="26">
        <f>ROUND(10.92008,5)</f>
        <v>10.92008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ROUND(8.24,5)</f>
        <v>8.24</v>
      </c>
      <c r="D124" s="26">
        <f>F124</f>
        <v>8.25962</v>
      </c>
      <c r="E124" s="26">
        <f>F124</f>
        <v>8.25962</v>
      </c>
      <c r="F124" s="26">
        <f>ROUND(8.25962,5)</f>
        <v>8.25962</v>
      </c>
      <c r="G124" s="24"/>
      <c r="H124" s="36"/>
    </row>
    <row r="125" spans="1:8" ht="12.75" customHeight="1">
      <c r="A125" s="22">
        <v>42950</v>
      </c>
      <c r="B125" s="22"/>
      <c r="C125" s="26">
        <f>ROUND(8.24,5)</f>
        <v>8.24</v>
      </c>
      <c r="D125" s="26">
        <f>F125</f>
        <v>8.28455</v>
      </c>
      <c r="E125" s="26">
        <f>F125</f>
        <v>8.28455</v>
      </c>
      <c r="F125" s="26">
        <f>ROUND(8.28455,5)</f>
        <v>8.28455</v>
      </c>
      <c r="G125" s="24"/>
      <c r="H125" s="36"/>
    </row>
    <row r="126" spans="1:8" ht="12.75" customHeight="1">
      <c r="A126" s="22">
        <v>43041</v>
      </c>
      <c r="B126" s="22"/>
      <c r="C126" s="26">
        <f>ROUND(8.24,5)</f>
        <v>8.24</v>
      </c>
      <c r="D126" s="26">
        <f>F126</f>
        <v>8.30271</v>
      </c>
      <c r="E126" s="26">
        <f>F126</f>
        <v>8.30271</v>
      </c>
      <c r="F126" s="26">
        <f>ROUND(8.30271,5)</f>
        <v>8.30271</v>
      </c>
      <c r="G126" s="24"/>
      <c r="H126" s="36"/>
    </row>
    <row r="127" spans="1:8" ht="12.75" customHeight="1">
      <c r="A127" s="22">
        <v>43132</v>
      </c>
      <c r="B127" s="22"/>
      <c r="C127" s="26">
        <f>ROUND(8.24,5)</f>
        <v>8.24</v>
      </c>
      <c r="D127" s="26">
        <f>F127</f>
        <v>8.32098</v>
      </c>
      <c r="E127" s="26">
        <f>F127</f>
        <v>8.32098</v>
      </c>
      <c r="F127" s="26">
        <f>ROUND(8.32098,5)</f>
        <v>8.32098</v>
      </c>
      <c r="G127" s="24"/>
      <c r="H127" s="36"/>
    </row>
    <row r="128" spans="1:8" ht="12.75" customHeight="1">
      <c r="A128" s="22">
        <v>43223</v>
      </c>
      <c r="B128" s="22"/>
      <c r="C128" s="26">
        <f>ROUND(8.24,5)</f>
        <v>8.24</v>
      </c>
      <c r="D128" s="26">
        <f>F128</f>
        <v>8.35153</v>
      </c>
      <c r="E128" s="26">
        <f>F128</f>
        <v>8.35153</v>
      </c>
      <c r="F128" s="26">
        <f>ROUND(8.35153,5)</f>
        <v>8.35153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ROUND(9.405,5)</f>
        <v>9.405</v>
      </c>
      <c r="D130" s="26">
        <f>F130</f>
        <v>9.43751</v>
      </c>
      <c r="E130" s="26">
        <f>F130</f>
        <v>9.43751</v>
      </c>
      <c r="F130" s="26">
        <f>ROUND(9.43751,5)</f>
        <v>9.43751</v>
      </c>
      <c r="G130" s="24"/>
      <c r="H130" s="36"/>
    </row>
    <row r="131" spans="1:8" ht="12.75" customHeight="1">
      <c r="A131" s="22">
        <v>42950</v>
      </c>
      <c r="B131" s="22"/>
      <c r="C131" s="26">
        <f>ROUND(9.405,5)</f>
        <v>9.405</v>
      </c>
      <c r="D131" s="26">
        <f>F131</f>
        <v>9.48421</v>
      </c>
      <c r="E131" s="26">
        <f>F131</f>
        <v>9.48421</v>
      </c>
      <c r="F131" s="26">
        <f>ROUND(9.48421,5)</f>
        <v>9.48421</v>
      </c>
      <c r="G131" s="24"/>
      <c r="H131" s="36"/>
    </row>
    <row r="132" spans="1:8" ht="12.75" customHeight="1">
      <c r="A132" s="22">
        <v>43041</v>
      </c>
      <c r="B132" s="22"/>
      <c r="C132" s="26">
        <f>ROUND(9.405,5)</f>
        <v>9.405</v>
      </c>
      <c r="D132" s="26">
        <f>F132</f>
        <v>9.52803</v>
      </c>
      <c r="E132" s="26">
        <f>F132</f>
        <v>9.52803</v>
      </c>
      <c r="F132" s="26">
        <f>ROUND(9.52803,5)</f>
        <v>9.52803</v>
      </c>
      <c r="G132" s="24"/>
      <c r="H132" s="36"/>
    </row>
    <row r="133" spans="1:8" ht="12.75" customHeight="1">
      <c r="A133" s="22">
        <v>43132</v>
      </c>
      <c r="B133" s="22"/>
      <c r="C133" s="26">
        <f>ROUND(9.405,5)</f>
        <v>9.405</v>
      </c>
      <c r="D133" s="26">
        <f>F133</f>
        <v>9.57324</v>
      </c>
      <c r="E133" s="26">
        <f>F133</f>
        <v>9.57324</v>
      </c>
      <c r="F133" s="26">
        <f>ROUND(9.57324,5)</f>
        <v>9.57324</v>
      </c>
      <c r="G133" s="24"/>
      <c r="H133" s="36"/>
    </row>
    <row r="134" spans="1:8" ht="12.75" customHeight="1">
      <c r="A134" s="22">
        <v>43223</v>
      </c>
      <c r="B134" s="22"/>
      <c r="C134" s="26">
        <f>ROUND(9.405,5)</f>
        <v>9.405</v>
      </c>
      <c r="D134" s="26">
        <f>F134</f>
        <v>9.6242</v>
      </c>
      <c r="E134" s="26">
        <f>F134</f>
        <v>9.6242</v>
      </c>
      <c r="F134" s="26">
        <f>ROUND(9.6242,5)</f>
        <v>9.6242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ROUND(8.715,5)</f>
        <v>8.715</v>
      </c>
      <c r="D136" s="26">
        <f>F136</f>
        <v>8.74529</v>
      </c>
      <c r="E136" s="26">
        <f>F136</f>
        <v>8.74529</v>
      </c>
      <c r="F136" s="26">
        <f>ROUND(8.74529,5)</f>
        <v>8.74529</v>
      </c>
      <c r="G136" s="24"/>
      <c r="H136" s="36"/>
    </row>
    <row r="137" spans="1:8" ht="12.75" customHeight="1">
      <c r="A137" s="22">
        <v>42950</v>
      </c>
      <c r="B137" s="22"/>
      <c r="C137" s="26">
        <f>ROUND(8.715,5)</f>
        <v>8.715</v>
      </c>
      <c r="D137" s="26">
        <f>F137</f>
        <v>8.78595</v>
      </c>
      <c r="E137" s="26">
        <f>F137</f>
        <v>8.78595</v>
      </c>
      <c r="F137" s="26">
        <f>ROUND(8.78595,5)</f>
        <v>8.78595</v>
      </c>
      <c r="G137" s="24"/>
      <c r="H137" s="36"/>
    </row>
    <row r="138" spans="1:8" ht="12.75" customHeight="1">
      <c r="A138" s="22">
        <v>43041</v>
      </c>
      <c r="B138" s="22"/>
      <c r="C138" s="26">
        <f>ROUND(8.715,5)</f>
        <v>8.715</v>
      </c>
      <c r="D138" s="26">
        <f>F138</f>
        <v>8.81736</v>
      </c>
      <c r="E138" s="26">
        <f>F138</f>
        <v>8.81736</v>
      </c>
      <c r="F138" s="26">
        <f>ROUND(8.81736,5)</f>
        <v>8.81736</v>
      </c>
      <c r="G138" s="24"/>
      <c r="H138" s="36"/>
    </row>
    <row r="139" spans="1:8" ht="12.75" customHeight="1">
      <c r="A139" s="22">
        <v>43132</v>
      </c>
      <c r="B139" s="22"/>
      <c r="C139" s="26">
        <f>ROUND(8.715,5)</f>
        <v>8.715</v>
      </c>
      <c r="D139" s="26">
        <f>F139</f>
        <v>8.84894</v>
      </c>
      <c r="E139" s="26">
        <f>F139</f>
        <v>8.84894</v>
      </c>
      <c r="F139" s="26">
        <f>ROUND(8.84894,5)</f>
        <v>8.84894</v>
      </c>
      <c r="G139" s="24"/>
      <c r="H139" s="36"/>
    </row>
    <row r="140" spans="1:8" ht="12.75" customHeight="1">
      <c r="A140" s="22">
        <v>43223</v>
      </c>
      <c r="B140" s="22"/>
      <c r="C140" s="26">
        <f>ROUND(8.715,5)</f>
        <v>8.715</v>
      </c>
      <c r="D140" s="26">
        <f>F140</f>
        <v>8.89537</v>
      </c>
      <c r="E140" s="26">
        <f>F140</f>
        <v>8.89537</v>
      </c>
      <c r="F140" s="26">
        <f>ROUND(8.89537,5)</f>
        <v>8.89537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ROUND(2.05,5)</f>
        <v>2.05</v>
      </c>
      <c r="D142" s="26">
        <f>F142</f>
        <v>301.71094</v>
      </c>
      <c r="E142" s="26">
        <f>F142</f>
        <v>301.71094</v>
      </c>
      <c r="F142" s="26">
        <f>ROUND(301.71094,5)</f>
        <v>301.71094</v>
      </c>
      <c r="G142" s="24"/>
      <c r="H142" s="36"/>
    </row>
    <row r="143" spans="1:8" ht="12.75" customHeight="1">
      <c r="A143" s="22">
        <v>42950</v>
      </c>
      <c r="B143" s="22"/>
      <c r="C143" s="26">
        <f>ROUND(2.05,5)</f>
        <v>2.05</v>
      </c>
      <c r="D143" s="26">
        <f>F143</f>
        <v>300.59026</v>
      </c>
      <c r="E143" s="26">
        <f>F143</f>
        <v>300.59026</v>
      </c>
      <c r="F143" s="26">
        <f>ROUND(300.59026,5)</f>
        <v>300.59026</v>
      </c>
      <c r="G143" s="24"/>
      <c r="H143" s="36"/>
    </row>
    <row r="144" spans="1:8" ht="12.75" customHeight="1">
      <c r="A144" s="22">
        <v>43041</v>
      </c>
      <c r="B144" s="22"/>
      <c r="C144" s="26">
        <f>ROUND(2.05,5)</f>
        <v>2.05</v>
      </c>
      <c r="D144" s="26">
        <f>F144</f>
        <v>306.5941</v>
      </c>
      <c r="E144" s="26">
        <f>F144</f>
        <v>306.5941</v>
      </c>
      <c r="F144" s="26">
        <f>ROUND(306.5941,5)</f>
        <v>306.5941</v>
      </c>
      <c r="G144" s="24"/>
      <c r="H144" s="36"/>
    </row>
    <row r="145" spans="1:8" ht="12.75" customHeight="1">
      <c r="A145" s="22">
        <v>43132</v>
      </c>
      <c r="B145" s="22"/>
      <c r="C145" s="26">
        <f>ROUND(2.05,5)</f>
        <v>2.05</v>
      </c>
      <c r="D145" s="26">
        <f>F145</f>
        <v>305.65817</v>
      </c>
      <c r="E145" s="26">
        <f>F145</f>
        <v>305.65817</v>
      </c>
      <c r="F145" s="26">
        <f>ROUND(305.65817,5)</f>
        <v>305.65817</v>
      </c>
      <c r="G145" s="24"/>
      <c r="H145" s="36"/>
    </row>
    <row r="146" spans="1:8" ht="12.75" customHeight="1">
      <c r="A146" s="22">
        <v>43223</v>
      </c>
      <c r="B146" s="22"/>
      <c r="C146" s="26">
        <f>ROUND(2.05,5)</f>
        <v>2.05</v>
      </c>
      <c r="D146" s="26">
        <f>F146</f>
        <v>311.5172</v>
      </c>
      <c r="E146" s="26">
        <f>F146</f>
        <v>311.5172</v>
      </c>
      <c r="F146" s="26">
        <f>ROUND(311.5172,5)</f>
        <v>311.5172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ROUND(2.12,5)</f>
        <v>2.12</v>
      </c>
      <c r="D148" s="26">
        <f>F148</f>
        <v>248.2358</v>
      </c>
      <c r="E148" s="26">
        <f>F148</f>
        <v>248.2358</v>
      </c>
      <c r="F148" s="26">
        <f>ROUND(248.2358,5)</f>
        <v>248.2358</v>
      </c>
      <c r="G148" s="24"/>
      <c r="H148" s="36"/>
    </row>
    <row r="149" spans="1:8" ht="12.75" customHeight="1">
      <c r="A149" s="22">
        <v>42950</v>
      </c>
      <c r="B149" s="22"/>
      <c r="C149" s="26">
        <f>ROUND(2.12,5)</f>
        <v>2.12</v>
      </c>
      <c r="D149" s="26">
        <f>F149</f>
        <v>249.34115</v>
      </c>
      <c r="E149" s="26">
        <f>F149</f>
        <v>249.34115</v>
      </c>
      <c r="F149" s="26">
        <f>ROUND(249.34115,5)</f>
        <v>249.34115</v>
      </c>
      <c r="G149" s="24"/>
      <c r="H149" s="36"/>
    </row>
    <row r="150" spans="1:8" ht="12.75" customHeight="1">
      <c r="A150" s="22">
        <v>43041</v>
      </c>
      <c r="B150" s="22"/>
      <c r="C150" s="26">
        <f>ROUND(2.12,5)</f>
        <v>2.12</v>
      </c>
      <c r="D150" s="26">
        <f>F150</f>
        <v>254.32142</v>
      </c>
      <c r="E150" s="26">
        <f>F150</f>
        <v>254.32142</v>
      </c>
      <c r="F150" s="26">
        <f>ROUND(254.32142,5)</f>
        <v>254.32142</v>
      </c>
      <c r="G150" s="24"/>
      <c r="H150" s="36"/>
    </row>
    <row r="151" spans="1:8" ht="12.75" customHeight="1">
      <c r="A151" s="22">
        <v>43132</v>
      </c>
      <c r="B151" s="22"/>
      <c r="C151" s="26">
        <f>ROUND(2.12,5)</f>
        <v>2.12</v>
      </c>
      <c r="D151" s="26">
        <f>F151</f>
        <v>255.67844</v>
      </c>
      <c r="E151" s="26">
        <f>F151</f>
        <v>255.67844</v>
      </c>
      <c r="F151" s="26">
        <f>ROUND(255.67844,5)</f>
        <v>255.67844</v>
      </c>
      <c r="G151" s="24"/>
      <c r="H151" s="36"/>
    </row>
    <row r="152" spans="1:8" ht="12.75" customHeight="1">
      <c r="A152" s="22">
        <v>43223</v>
      </c>
      <c r="B152" s="22"/>
      <c r="C152" s="26">
        <f>ROUND(2.12,5)</f>
        <v>2.12</v>
      </c>
      <c r="D152" s="26">
        <f>F152</f>
        <v>260.58205</v>
      </c>
      <c r="E152" s="26">
        <f>F152</f>
        <v>260.58205</v>
      </c>
      <c r="F152" s="26">
        <f>ROUND(260.58205,5)</f>
        <v>260.58205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ROUND(7.365,5)</f>
        <v>7.365</v>
      </c>
      <c r="D154" s="26">
        <f>F154</f>
        <v>7.11747</v>
      </c>
      <c r="E154" s="26">
        <f>F154</f>
        <v>7.11747</v>
      </c>
      <c r="F154" s="26">
        <f>ROUND(7.11747,5)</f>
        <v>7.11747</v>
      </c>
      <c r="G154" s="24"/>
      <c r="H154" s="36"/>
    </row>
    <row r="155" spans="1:8" ht="12.75" customHeight="1">
      <c r="A155" s="22">
        <v>42950</v>
      </c>
      <c r="B155" s="22"/>
      <c r="C155" s="26">
        <f>ROUND(7.365,5)</f>
        <v>7.365</v>
      </c>
      <c r="D155" s="26">
        <f>F155</f>
        <v>5.68046</v>
      </c>
      <c r="E155" s="26">
        <f>F155</f>
        <v>5.68046</v>
      </c>
      <c r="F155" s="26">
        <f>ROUND(5.68046,5)</f>
        <v>5.68046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6">
        <f>ROUND(7.48,5)</f>
        <v>7.48</v>
      </c>
      <c r="D157" s="26">
        <f>F157</f>
        <v>7.46556</v>
      </c>
      <c r="E157" s="26">
        <f>F157</f>
        <v>7.46556</v>
      </c>
      <c r="F157" s="26">
        <f>ROUND(7.46556,5)</f>
        <v>7.46556</v>
      </c>
      <c r="G157" s="24"/>
      <c r="H157" s="36"/>
    </row>
    <row r="158" spans="1:8" ht="12.75" customHeight="1">
      <c r="A158" s="22">
        <v>42950</v>
      </c>
      <c r="B158" s="22"/>
      <c r="C158" s="26">
        <f>ROUND(7.48,5)</f>
        <v>7.48</v>
      </c>
      <c r="D158" s="26">
        <f>F158</f>
        <v>7.41134</v>
      </c>
      <c r="E158" s="26">
        <f>F158</f>
        <v>7.41134</v>
      </c>
      <c r="F158" s="26">
        <f>ROUND(7.41134,5)</f>
        <v>7.41134</v>
      </c>
      <c r="G158" s="24"/>
      <c r="H158" s="36"/>
    </row>
    <row r="159" spans="1:8" ht="12.75" customHeight="1">
      <c r="A159" s="22">
        <v>43041</v>
      </c>
      <c r="B159" s="22"/>
      <c r="C159" s="26">
        <f>ROUND(7.48,5)</f>
        <v>7.48</v>
      </c>
      <c r="D159" s="26">
        <f>F159</f>
        <v>7.26802</v>
      </c>
      <c r="E159" s="26">
        <f>F159</f>
        <v>7.26802</v>
      </c>
      <c r="F159" s="26">
        <f>ROUND(7.26802,5)</f>
        <v>7.26802</v>
      </c>
      <c r="G159" s="24"/>
      <c r="H159" s="36"/>
    </row>
    <row r="160" spans="1:8" ht="12.75" customHeight="1">
      <c r="A160" s="22">
        <v>43132</v>
      </c>
      <c r="B160" s="22"/>
      <c r="C160" s="26">
        <f>ROUND(7.48,5)</f>
        <v>7.48</v>
      </c>
      <c r="D160" s="26">
        <f>F160</f>
        <v>7.0296</v>
      </c>
      <c r="E160" s="26">
        <f>F160</f>
        <v>7.0296</v>
      </c>
      <c r="F160" s="26">
        <f>ROUND(7.0296,5)</f>
        <v>7.0296</v>
      </c>
      <c r="G160" s="24"/>
      <c r="H160" s="36"/>
    </row>
    <row r="161" spans="1:8" ht="12.75" customHeight="1">
      <c r="A161" s="22">
        <v>43223</v>
      </c>
      <c r="B161" s="22"/>
      <c r="C161" s="26">
        <f>ROUND(7.48,5)</f>
        <v>7.48</v>
      </c>
      <c r="D161" s="26">
        <f>F161</f>
        <v>6.7198</v>
      </c>
      <c r="E161" s="26">
        <f>F161</f>
        <v>6.7198</v>
      </c>
      <c r="F161" s="26">
        <f>ROUND(6.7198,5)</f>
        <v>6.7198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6">
        <f>ROUND(7.725,5)</f>
        <v>7.725</v>
      </c>
      <c r="D163" s="26">
        <f>F163</f>
        <v>7.73625</v>
      </c>
      <c r="E163" s="26">
        <f>F163</f>
        <v>7.73625</v>
      </c>
      <c r="F163" s="26">
        <f>ROUND(7.73625,5)</f>
        <v>7.73625</v>
      </c>
      <c r="G163" s="24"/>
      <c r="H163" s="36"/>
    </row>
    <row r="164" spans="1:8" ht="12.75" customHeight="1">
      <c r="A164" s="22">
        <v>42950</v>
      </c>
      <c r="B164" s="22"/>
      <c r="C164" s="26">
        <f>ROUND(7.725,5)</f>
        <v>7.725</v>
      </c>
      <c r="D164" s="26">
        <f>F164</f>
        <v>7.73884</v>
      </c>
      <c r="E164" s="26">
        <f>F164</f>
        <v>7.73884</v>
      </c>
      <c r="F164" s="26">
        <f>ROUND(7.73884,5)</f>
        <v>7.73884</v>
      </c>
      <c r="G164" s="24"/>
      <c r="H164" s="36"/>
    </row>
    <row r="165" spans="1:8" ht="12.75" customHeight="1">
      <c r="A165" s="22">
        <v>43041</v>
      </c>
      <c r="B165" s="22"/>
      <c r="C165" s="26">
        <f>ROUND(7.725,5)</f>
        <v>7.725</v>
      </c>
      <c r="D165" s="26">
        <f>F165</f>
        <v>7.69822</v>
      </c>
      <c r="E165" s="26">
        <f>F165</f>
        <v>7.69822</v>
      </c>
      <c r="F165" s="26">
        <f>ROUND(7.69822,5)</f>
        <v>7.69822</v>
      </c>
      <c r="G165" s="24"/>
      <c r="H165" s="36"/>
    </row>
    <row r="166" spans="1:8" ht="12.75" customHeight="1">
      <c r="A166" s="22">
        <v>43132</v>
      </c>
      <c r="B166" s="22"/>
      <c r="C166" s="26">
        <f>ROUND(7.725,5)</f>
        <v>7.725</v>
      </c>
      <c r="D166" s="26">
        <f>F166</f>
        <v>7.64171</v>
      </c>
      <c r="E166" s="26">
        <f>F166</f>
        <v>7.64171</v>
      </c>
      <c r="F166" s="26">
        <f>ROUND(7.64171,5)</f>
        <v>7.64171</v>
      </c>
      <c r="G166" s="24"/>
      <c r="H166" s="36"/>
    </row>
    <row r="167" spans="1:8" ht="12.75" customHeight="1">
      <c r="A167" s="22">
        <v>43223</v>
      </c>
      <c r="B167" s="22"/>
      <c r="C167" s="26">
        <f>ROUND(7.725,5)</f>
        <v>7.725</v>
      </c>
      <c r="D167" s="26">
        <f>F167</f>
        <v>7.62723</v>
      </c>
      <c r="E167" s="26">
        <f>F167</f>
        <v>7.62723</v>
      </c>
      <c r="F167" s="26">
        <f>ROUND(7.62723,5)</f>
        <v>7.62723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6">
        <f>ROUND(7.885,5)</f>
        <v>7.885</v>
      </c>
      <c r="D169" s="26">
        <f>F169</f>
        <v>7.89751</v>
      </c>
      <c r="E169" s="26">
        <f>F169</f>
        <v>7.89751</v>
      </c>
      <c r="F169" s="26">
        <f>ROUND(7.89751,5)</f>
        <v>7.89751</v>
      </c>
      <c r="G169" s="24"/>
      <c r="H169" s="36"/>
    </row>
    <row r="170" spans="1:8" ht="12.75" customHeight="1">
      <c r="A170" s="22">
        <v>42950</v>
      </c>
      <c r="B170" s="22"/>
      <c r="C170" s="26">
        <f>ROUND(7.885,5)</f>
        <v>7.885</v>
      </c>
      <c r="D170" s="26">
        <f>F170</f>
        <v>7.90759</v>
      </c>
      <c r="E170" s="26">
        <f>F170</f>
        <v>7.90759</v>
      </c>
      <c r="F170" s="26">
        <f>ROUND(7.90759,5)</f>
        <v>7.90759</v>
      </c>
      <c r="G170" s="24"/>
      <c r="H170" s="36"/>
    </row>
    <row r="171" spans="1:8" ht="12.75" customHeight="1">
      <c r="A171" s="22">
        <v>43041</v>
      </c>
      <c r="B171" s="22"/>
      <c r="C171" s="26">
        <f>ROUND(7.885,5)</f>
        <v>7.885</v>
      </c>
      <c r="D171" s="26">
        <f>F171</f>
        <v>7.89942</v>
      </c>
      <c r="E171" s="26">
        <f>F171</f>
        <v>7.89942</v>
      </c>
      <c r="F171" s="26">
        <f>ROUND(7.89942,5)</f>
        <v>7.89942</v>
      </c>
      <c r="G171" s="24"/>
      <c r="H171" s="36"/>
    </row>
    <row r="172" spans="1:8" ht="12.75" customHeight="1">
      <c r="A172" s="22">
        <v>43132</v>
      </c>
      <c r="B172" s="22"/>
      <c r="C172" s="26">
        <f>ROUND(7.885,5)</f>
        <v>7.885</v>
      </c>
      <c r="D172" s="26">
        <f>F172</f>
        <v>7.88624</v>
      </c>
      <c r="E172" s="26">
        <f>F172</f>
        <v>7.88624</v>
      </c>
      <c r="F172" s="26">
        <f>ROUND(7.88624,5)</f>
        <v>7.88624</v>
      </c>
      <c r="G172" s="24"/>
      <c r="H172" s="36"/>
    </row>
    <row r="173" spans="1:8" ht="12.75" customHeight="1">
      <c r="A173" s="22">
        <v>43223</v>
      </c>
      <c r="B173" s="22"/>
      <c r="C173" s="26">
        <f>ROUND(7.885,5)</f>
        <v>7.885</v>
      </c>
      <c r="D173" s="26">
        <f>F173</f>
        <v>7.89478</v>
      </c>
      <c r="E173" s="26">
        <f>F173</f>
        <v>7.89478</v>
      </c>
      <c r="F173" s="26">
        <f>ROUND(7.89478,5)</f>
        <v>7.89478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6">
        <f>ROUND(9.385,5)</f>
        <v>9.385</v>
      </c>
      <c r="D175" s="26">
        <f>F175</f>
        <v>9.4157</v>
      </c>
      <c r="E175" s="26">
        <f>F175</f>
        <v>9.4157</v>
      </c>
      <c r="F175" s="26">
        <f>ROUND(9.4157,5)</f>
        <v>9.4157</v>
      </c>
      <c r="G175" s="24"/>
      <c r="H175" s="36"/>
    </row>
    <row r="176" spans="1:8" ht="12.75" customHeight="1">
      <c r="A176" s="22">
        <v>42950</v>
      </c>
      <c r="B176" s="22"/>
      <c r="C176" s="26">
        <f>ROUND(9.385,5)</f>
        <v>9.385</v>
      </c>
      <c r="D176" s="26">
        <f>F176</f>
        <v>9.45849</v>
      </c>
      <c r="E176" s="26">
        <f>F176</f>
        <v>9.45849</v>
      </c>
      <c r="F176" s="26">
        <f>ROUND(9.45849,5)</f>
        <v>9.45849</v>
      </c>
      <c r="G176" s="24"/>
      <c r="H176" s="36"/>
    </row>
    <row r="177" spans="1:8" ht="12.75" customHeight="1">
      <c r="A177" s="22">
        <v>43041</v>
      </c>
      <c r="B177" s="22"/>
      <c r="C177" s="26">
        <f>ROUND(9.385,5)</f>
        <v>9.385</v>
      </c>
      <c r="D177" s="26">
        <f>F177</f>
        <v>9.49665</v>
      </c>
      <c r="E177" s="26">
        <f>F177</f>
        <v>9.49665</v>
      </c>
      <c r="F177" s="26">
        <f>ROUND(9.49665,5)</f>
        <v>9.49665</v>
      </c>
      <c r="G177" s="24"/>
      <c r="H177" s="36"/>
    </row>
    <row r="178" spans="1:8" ht="12.75" customHeight="1">
      <c r="A178" s="22">
        <v>43132</v>
      </c>
      <c r="B178" s="22"/>
      <c r="C178" s="26">
        <f>ROUND(9.385,5)</f>
        <v>9.385</v>
      </c>
      <c r="D178" s="26">
        <f>F178</f>
        <v>9.53495</v>
      </c>
      <c r="E178" s="26">
        <f>F178</f>
        <v>9.53495</v>
      </c>
      <c r="F178" s="26">
        <f>ROUND(9.53495,5)</f>
        <v>9.53495</v>
      </c>
      <c r="G178" s="24"/>
      <c r="H178" s="36"/>
    </row>
    <row r="179" spans="1:8" ht="12.75" customHeight="1">
      <c r="A179" s="22">
        <v>43223</v>
      </c>
      <c r="B179" s="22"/>
      <c r="C179" s="26">
        <f>ROUND(9.385,5)</f>
        <v>9.385</v>
      </c>
      <c r="D179" s="26">
        <f>F179</f>
        <v>9.58138</v>
      </c>
      <c r="E179" s="26">
        <f>F179</f>
        <v>9.58138</v>
      </c>
      <c r="F179" s="26">
        <f>ROUND(9.58138,5)</f>
        <v>9.58138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6">
        <f>ROUND(2.04,5)</f>
        <v>2.04</v>
      </c>
      <c r="D181" s="26">
        <f>F181</f>
        <v>188.28554</v>
      </c>
      <c r="E181" s="26">
        <f>F181</f>
        <v>188.28554</v>
      </c>
      <c r="F181" s="26">
        <f>ROUND(188.28554,5)</f>
        <v>188.28554</v>
      </c>
      <c r="G181" s="24"/>
      <c r="H181" s="36"/>
    </row>
    <row r="182" spans="1:8" ht="12.75" customHeight="1">
      <c r="A182" s="22">
        <v>42950</v>
      </c>
      <c r="B182" s="22"/>
      <c r="C182" s="26">
        <f>ROUND(2.04,5)</f>
        <v>2.04</v>
      </c>
      <c r="D182" s="26">
        <f>F182</f>
        <v>191.92513</v>
      </c>
      <c r="E182" s="26">
        <f>F182</f>
        <v>191.92513</v>
      </c>
      <c r="F182" s="26">
        <f>ROUND(191.92513,5)</f>
        <v>191.92513</v>
      </c>
      <c r="G182" s="24"/>
      <c r="H182" s="36"/>
    </row>
    <row r="183" spans="1:8" ht="12.75" customHeight="1">
      <c r="A183" s="22">
        <v>43041</v>
      </c>
      <c r="B183" s="22"/>
      <c r="C183" s="26">
        <f>ROUND(2.04,5)</f>
        <v>2.04</v>
      </c>
      <c r="D183" s="26">
        <f>F183</f>
        <v>193.32646</v>
      </c>
      <c r="E183" s="26">
        <f>F183</f>
        <v>193.32646</v>
      </c>
      <c r="F183" s="26">
        <f>ROUND(193.32646,5)</f>
        <v>193.32646</v>
      </c>
      <c r="G183" s="24"/>
      <c r="H183" s="36"/>
    </row>
    <row r="184" spans="1:8" ht="12.75" customHeight="1">
      <c r="A184" s="22">
        <v>43132</v>
      </c>
      <c r="B184" s="22"/>
      <c r="C184" s="26">
        <f>ROUND(2.04,5)</f>
        <v>2.04</v>
      </c>
      <c r="D184" s="26">
        <f>F184</f>
        <v>197.24545</v>
      </c>
      <c r="E184" s="26">
        <f>F184</f>
        <v>197.24545</v>
      </c>
      <c r="F184" s="26">
        <f>ROUND(197.24545,5)</f>
        <v>197.24545</v>
      </c>
      <c r="G184" s="24"/>
      <c r="H184" s="36"/>
    </row>
    <row r="185" spans="1:8" ht="12.75" customHeight="1">
      <c r="A185" s="22">
        <v>43223</v>
      </c>
      <c r="B185" s="22"/>
      <c r="C185" s="26">
        <f>ROUND(2.04,5)</f>
        <v>2.04</v>
      </c>
      <c r="D185" s="26">
        <f>F185</f>
        <v>201.03005</v>
      </c>
      <c r="E185" s="26">
        <f>F185</f>
        <v>201.03005</v>
      </c>
      <c r="F185" s="26">
        <f>ROUND(201.03005,5)</f>
        <v>201.03005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6">
        <f>ROUND(2.03,5)</f>
        <v>2.03</v>
      </c>
      <c r="D187" s="26">
        <f>F187</f>
        <v>149.3588</v>
      </c>
      <c r="E187" s="26">
        <f>F187</f>
        <v>149.3588</v>
      </c>
      <c r="F187" s="26">
        <f>ROUND(149.3588,5)</f>
        <v>149.3588</v>
      </c>
      <c r="G187" s="24"/>
      <c r="H187" s="36"/>
    </row>
    <row r="188" spans="1:8" ht="12.75" customHeight="1">
      <c r="A188" s="22">
        <v>42950</v>
      </c>
      <c r="B188" s="22"/>
      <c r="C188" s="26">
        <f>ROUND(2.03,5)</f>
        <v>2.03</v>
      </c>
      <c r="D188" s="26">
        <f>F188</f>
        <v>150.19612</v>
      </c>
      <c r="E188" s="26">
        <f>F188</f>
        <v>150.19612</v>
      </c>
      <c r="F188" s="26">
        <f>ROUND(150.19612,5)</f>
        <v>150.19612</v>
      </c>
      <c r="G188" s="24"/>
      <c r="H188" s="36"/>
    </row>
    <row r="189" spans="1:8" ht="12.75" customHeight="1">
      <c r="A189" s="22">
        <v>43041</v>
      </c>
      <c r="B189" s="22"/>
      <c r="C189" s="26">
        <f>ROUND(2.03,5)</f>
        <v>2.03</v>
      </c>
      <c r="D189" s="26">
        <f>F189</f>
        <v>153.19608</v>
      </c>
      <c r="E189" s="26">
        <f>F189</f>
        <v>153.19608</v>
      </c>
      <c r="F189" s="26">
        <f>ROUND(153.19608,5)</f>
        <v>153.19608</v>
      </c>
      <c r="G189" s="24"/>
      <c r="H189" s="36"/>
    </row>
    <row r="190" spans="1:8" ht="12.75" customHeight="1">
      <c r="A190" s="22">
        <v>43132</v>
      </c>
      <c r="B190" s="22"/>
      <c r="C190" s="26">
        <f>ROUND(2.03,5)</f>
        <v>2.03</v>
      </c>
      <c r="D190" s="26">
        <f>F190</f>
        <v>156.23456</v>
      </c>
      <c r="E190" s="26">
        <f>F190</f>
        <v>156.23456</v>
      </c>
      <c r="F190" s="26">
        <f>ROUND(156.23456,5)</f>
        <v>156.23456</v>
      </c>
      <c r="G190" s="24"/>
      <c r="H190" s="36"/>
    </row>
    <row r="191" spans="1:8" ht="12.75" customHeight="1">
      <c r="A191" s="22">
        <v>43223</v>
      </c>
      <c r="B191" s="22"/>
      <c r="C191" s="26">
        <f>ROUND(2.03,5)</f>
        <v>2.03</v>
      </c>
      <c r="D191" s="26">
        <f>F191</f>
        <v>159.23266</v>
      </c>
      <c r="E191" s="26">
        <f>F191</f>
        <v>159.23266</v>
      </c>
      <c r="F191" s="26">
        <f>ROUND(159.23266,5)</f>
        <v>159.23266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6">
        <f>ROUND(9.16,5)</f>
        <v>9.16</v>
      </c>
      <c r="D193" s="26">
        <f>F193</f>
        <v>9.1894</v>
      </c>
      <c r="E193" s="26">
        <f>F193</f>
        <v>9.1894</v>
      </c>
      <c r="F193" s="26">
        <f>ROUND(9.1894,5)</f>
        <v>9.1894</v>
      </c>
      <c r="G193" s="24"/>
      <c r="H193" s="36"/>
    </row>
    <row r="194" spans="1:8" ht="12.75" customHeight="1">
      <c r="A194" s="22">
        <v>42950</v>
      </c>
      <c r="B194" s="22"/>
      <c r="C194" s="26">
        <f>ROUND(9.16,5)</f>
        <v>9.16</v>
      </c>
      <c r="D194" s="26">
        <f>F194</f>
        <v>9.2312</v>
      </c>
      <c r="E194" s="26">
        <f>F194</f>
        <v>9.2312</v>
      </c>
      <c r="F194" s="26">
        <f>ROUND(9.2312,5)</f>
        <v>9.2312</v>
      </c>
      <c r="G194" s="24"/>
      <c r="H194" s="36"/>
    </row>
    <row r="195" spans="1:8" ht="12.75" customHeight="1">
      <c r="A195" s="22">
        <v>43041</v>
      </c>
      <c r="B195" s="22"/>
      <c r="C195" s="26">
        <f>ROUND(9.16,5)</f>
        <v>9.16</v>
      </c>
      <c r="D195" s="26">
        <f>F195</f>
        <v>9.26992</v>
      </c>
      <c r="E195" s="26">
        <f>F195</f>
        <v>9.26992</v>
      </c>
      <c r="F195" s="26">
        <f>ROUND(9.26992,5)</f>
        <v>9.26992</v>
      </c>
      <c r="G195" s="24"/>
      <c r="H195" s="36"/>
    </row>
    <row r="196" spans="1:8" ht="12.75" customHeight="1">
      <c r="A196" s="22">
        <v>43132</v>
      </c>
      <c r="B196" s="22"/>
      <c r="C196" s="26">
        <f>ROUND(9.16,5)</f>
        <v>9.16</v>
      </c>
      <c r="D196" s="26">
        <f>F196</f>
        <v>9.30984</v>
      </c>
      <c r="E196" s="26">
        <f>F196</f>
        <v>9.30984</v>
      </c>
      <c r="F196" s="26">
        <f>ROUND(9.30984,5)</f>
        <v>9.30984</v>
      </c>
      <c r="G196" s="24"/>
      <c r="H196" s="36"/>
    </row>
    <row r="197" spans="1:8" ht="12.75" customHeight="1">
      <c r="A197" s="22">
        <v>43223</v>
      </c>
      <c r="B197" s="22"/>
      <c r="C197" s="26">
        <f>ROUND(9.16,5)</f>
        <v>9.16</v>
      </c>
      <c r="D197" s="26">
        <f>F197</f>
        <v>9.356</v>
      </c>
      <c r="E197" s="26">
        <f>F197</f>
        <v>9.356</v>
      </c>
      <c r="F197" s="26">
        <f>ROUND(9.356,5)</f>
        <v>9.356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6">
        <f>ROUND(9.465,5)</f>
        <v>9.465</v>
      </c>
      <c r="D199" s="26">
        <f>F199</f>
        <v>9.49402</v>
      </c>
      <c r="E199" s="26">
        <f>F199</f>
        <v>9.49402</v>
      </c>
      <c r="F199" s="26">
        <f>ROUND(9.49402,5)</f>
        <v>9.49402</v>
      </c>
      <c r="G199" s="24"/>
      <c r="H199" s="36"/>
    </row>
    <row r="200" spans="1:8" ht="12.75" customHeight="1">
      <c r="A200" s="22">
        <v>42950</v>
      </c>
      <c r="B200" s="22"/>
      <c r="C200" s="26">
        <f>ROUND(9.465,5)</f>
        <v>9.465</v>
      </c>
      <c r="D200" s="26">
        <f>F200</f>
        <v>9.53556</v>
      </c>
      <c r="E200" s="26">
        <f>F200</f>
        <v>9.53556</v>
      </c>
      <c r="F200" s="26">
        <f>ROUND(9.53556,5)</f>
        <v>9.53556</v>
      </c>
      <c r="G200" s="24"/>
      <c r="H200" s="36"/>
    </row>
    <row r="201" spans="1:8" ht="12.75" customHeight="1">
      <c r="A201" s="22">
        <v>43041</v>
      </c>
      <c r="B201" s="22"/>
      <c r="C201" s="26">
        <f>ROUND(9.465,5)</f>
        <v>9.465</v>
      </c>
      <c r="D201" s="26">
        <f>F201</f>
        <v>9.5744</v>
      </c>
      <c r="E201" s="26">
        <f>F201</f>
        <v>9.5744</v>
      </c>
      <c r="F201" s="26">
        <f>ROUND(9.5744,5)</f>
        <v>9.5744</v>
      </c>
      <c r="G201" s="24"/>
      <c r="H201" s="36"/>
    </row>
    <row r="202" spans="1:8" ht="12.75" customHeight="1">
      <c r="A202" s="22">
        <v>43132</v>
      </c>
      <c r="B202" s="22"/>
      <c r="C202" s="26">
        <f>ROUND(9.465,5)</f>
        <v>9.465</v>
      </c>
      <c r="D202" s="26">
        <f>F202</f>
        <v>9.6142</v>
      </c>
      <c r="E202" s="26">
        <f>F202</f>
        <v>9.6142</v>
      </c>
      <c r="F202" s="26">
        <f>ROUND(9.6142,5)</f>
        <v>9.6142</v>
      </c>
      <c r="G202" s="24"/>
      <c r="H202" s="36"/>
    </row>
    <row r="203" spans="1:8" ht="12.75" customHeight="1">
      <c r="A203" s="22">
        <v>43223</v>
      </c>
      <c r="B203" s="22"/>
      <c r="C203" s="26">
        <f>ROUND(9.465,5)</f>
        <v>9.465</v>
      </c>
      <c r="D203" s="26">
        <f>F203</f>
        <v>9.65864</v>
      </c>
      <c r="E203" s="26">
        <f>F203</f>
        <v>9.65864</v>
      </c>
      <c r="F203" s="26">
        <f>ROUND(9.65864,5)</f>
        <v>9.65864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6">
        <f>ROUND(9.535,5)</f>
        <v>9.535</v>
      </c>
      <c r="D205" s="26">
        <f>F205</f>
        <v>9.56533</v>
      </c>
      <c r="E205" s="26">
        <f>F205</f>
        <v>9.56533</v>
      </c>
      <c r="F205" s="26">
        <f>ROUND(9.56533,5)</f>
        <v>9.56533</v>
      </c>
      <c r="G205" s="24"/>
      <c r="H205" s="36"/>
    </row>
    <row r="206" spans="1:8" ht="12.75" customHeight="1">
      <c r="A206" s="22">
        <v>42950</v>
      </c>
      <c r="B206" s="22"/>
      <c r="C206" s="26">
        <f>ROUND(9.535,5)</f>
        <v>9.535</v>
      </c>
      <c r="D206" s="26">
        <f>F206</f>
        <v>9.6089</v>
      </c>
      <c r="E206" s="26">
        <f>F206</f>
        <v>9.6089</v>
      </c>
      <c r="F206" s="26">
        <f>ROUND(9.6089,5)</f>
        <v>9.6089</v>
      </c>
      <c r="G206" s="24"/>
      <c r="H206" s="36"/>
    </row>
    <row r="207" spans="1:8" ht="12.75" customHeight="1">
      <c r="A207" s="22">
        <v>43041</v>
      </c>
      <c r="B207" s="22"/>
      <c r="C207" s="26">
        <f>ROUND(9.535,5)</f>
        <v>9.535</v>
      </c>
      <c r="D207" s="26">
        <f>F207</f>
        <v>9.64978</v>
      </c>
      <c r="E207" s="26">
        <f>F207</f>
        <v>9.64978</v>
      </c>
      <c r="F207" s="26">
        <f>ROUND(9.64978,5)</f>
        <v>9.64978</v>
      </c>
      <c r="G207" s="24"/>
      <c r="H207" s="36"/>
    </row>
    <row r="208" spans="1:8" ht="12.75" customHeight="1">
      <c r="A208" s="22">
        <v>43132</v>
      </c>
      <c r="B208" s="22"/>
      <c r="C208" s="26">
        <f>ROUND(9.535,5)</f>
        <v>9.535</v>
      </c>
      <c r="D208" s="26">
        <f>F208</f>
        <v>9.69172</v>
      </c>
      <c r="E208" s="26">
        <f>F208</f>
        <v>9.69172</v>
      </c>
      <c r="F208" s="26">
        <f>ROUND(9.69172,5)</f>
        <v>9.69172</v>
      </c>
      <c r="G208" s="24"/>
      <c r="H208" s="36"/>
    </row>
    <row r="209" spans="1:8" ht="12.75" customHeight="1">
      <c r="A209" s="22">
        <v>43223</v>
      </c>
      <c r="B209" s="22"/>
      <c r="C209" s="26">
        <f>ROUND(9.535,5)</f>
        <v>9.535</v>
      </c>
      <c r="D209" s="26">
        <f>F209</f>
        <v>9.73833</v>
      </c>
      <c r="E209" s="26">
        <f>F209</f>
        <v>9.73833</v>
      </c>
      <c r="F209" s="26">
        <f>ROUND(9.73833,5)</f>
        <v>9.73833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5">
        <f>ROUND(1.8996422001072,4)</f>
        <v>1.8996</v>
      </c>
      <c r="D211" s="25">
        <f>F211</f>
        <v>1.9056</v>
      </c>
      <c r="E211" s="25">
        <f>F211</f>
        <v>1.9056</v>
      </c>
      <c r="F211" s="25">
        <f>ROUND(1.9056,4)</f>
        <v>1.9056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42809</v>
      </c>
      <c r="B213" s="22"/>
      <c r="C213" s="25">
        <f>ROUND(13.83098,4)</f>
        <v>13.831</v>
      </c>
      <c r="D213" s="25">
        <f>F213</f>
        <v>13.8541</v>
      </c>
      <c r="E213" s="25">
        <f>F213</f>
        <v>13.8541</v>
      </c>
      <c r="F213" s="25">
        <f>ROUND(13.8541,4)</f>
        <v>13.8541</v>
      </c>
      <c r="G213" s="24"/>
      <c r="H213" s="36"/>
    </row>
    <row r="214" spans="1:8" ht="12.75" customHeight="1">
      <c r="A214" s="22">
        <v>42825</v>
      </c>
      <c r="B214" s="22"/>
      <c r="C214" s="25">
        <f>ROUND(13.83098,4)</f>
        <v>13.831</v>
      </c>
      <c r="D214" s="25">
        <f>F214</f>
        <v>13.9027</v>
      </c>
      <c r="E214" s="25">
        <f>F214</f>
        <v>13.9027</v>
      </c>
      <c r="F214" s="25">
        <f>ROUND(13.9027,4)</f>
        <v>13.9027</v>
      </c>
      <c r="G214" s="24"/>
      <c r="H214" s="36"/>
    </row>
    <row r="215" spans="1:8" ht="12.75" customHeight="1">
      <c r="A215" s="22">
        <v>42838</v>
      </c>
      <c r="B215" s="22"/>
      <c r="C215" s="25">
        <f>ROUND(13.83098,4)</f>
        <v>13.831</v>
      </c>
      <c r="D215" s="25">
        <f>F215</f>
        <v>13.9444</v>
      </c>
      <c r="E215" s="25">
        <f>F215</f>
        <v>13.9444</v>
      </c>
      <c r="F215" s="25">
        <f>ROUND(13.9444,4)</f>
        <v>13.9444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42825</v>
      </c>
      <c r="B217" s="22"/>
      <c r="C217" s="25">
        <f>ROUND(16.03702,4)</f>
        <v>16.037</v>
      </c>
      <c r="D217" s="25">
        <f>F217</f>
        <v>16.1122</v>
      </c>
      <c r="E217" s="25">
        <f>F217</f>
        <v>16.1122</v>
      </c>
      <c r="F217" s="25">
        <f>ROUND(16.1122,4)</f>
        <v>16.1122</v>
      </c>
      <c r="G217" s="24"/>
      <c r="H217" s="36"/>
    </row>
    <row r="218" spans="1:8" ht="12.75" customHeight="1">
      <c r="A218" s="22">
        <v>42838</v>
      </c>
      <c r="B218" s="22"/>
      <c r="C218" s="25">
        <f>ROUND(16.03702,4)</f>
        <v>16.037</v>
      </c>
      <c r="D218" s="25">
        <f>F218</f>
        <v>16.1559</v>
      </c>
      <c r="E218" s="25">
        <f>F218</f>
        <v>16.1559</v>
      </c>
      <c r="F218" s="25">
        <f>ROUND(16.1559,4)</f>
        <v>16.1559</v>
      </c>
      <c r="G218" s="24"/>
      <c r="H218" s="36"/>
    </row>
    <row r="219" spans="1:8" ht="12.75" customHeight="1">
      <c r="A219" s="22">
        <v>42850</v>
      </c>
      <c r="B219" s="22"/>
      <c r="C219" s="25">
        <f>ROUND(16.03702,4)</f>
        <v>16.037</v>
      </c>
      <c r="D219" s="25">
        <f>F219</f>
        <v>16.1938</v>
      </c>
      <c r="E219" s="25">
        <f>F219</f>
        <v>16.1938</v>
      </c>
      <c r="F219" s="25">
        <f>ROUND(16.1938,4)</f>
        <v>16.1938</v>
      </c>
      <c r="G219" s="24"/>
      <c r="H219" s="36"/>
    </row>
    <row r="220" spans="1:8" ht="12.75" customHeight="1">
      <c r="A220" s="22">
        <v>42853</v>
      </c>
      <c r="B220" s="22"/>
      <c r="C220" s="25">
        <f>ROUND(16.03702,4)</f>
        <v>16.037</v>
      </c>
      <c r="D220" s="25">
        <f>F220</f>
        <v>16.2032</v>
      </c>
      <c r="E220" s="25">
        <f>F220</f>
        <v>16.2032</v>
      </c>
      <c r="F220" s="25">
        <f>ROUND(16.2032,4)</f>
        <v>16.2032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42810</v>
      </c>
      <c r="B222" s="22"/>
      <c r="C222" s="25">
        <f>ROUND(13.1,4)</f>
        <v>13.1</v>
      </c>
      <c r="D222" s="25">
        <f>F222</f>
        <v>13.1206</v>
      </c>
      <c r="E222" s="25">
        <f>F222</f>
        <v>13.1206</v>
      </c>
      <c r="F222" s="25">
        <v>13.1206</v>
      </c>
      <c r="G222" s="24"/>
      <c r="H222" s="36"/>
    </row>
    <row r="223" spans="1:8" ht="12.75" customHeight="1">
      <c r="A223" s="22">
        <v>42811</v>
      </c>
      <c r="B223" s="22"/>
      <c r="C223" s="25">
        <f>ROUND(13.1,4)</f>
        <v>13.1</v>
      </c>
      <c r="D223" s="25">
        <f>F223</f>
        <v>13.1229</v>
      </c>
      <c r="E223" s="25">
        <f>F223</f>
        <v>13.1229</v>
      </c>
      <c r="F223" s="25">
        <v>13.1229</v>
      </c>
      <c r="G223" s="24"/>
      <c r="H223" s="36"/>
    </row>
    <row r="224" spans="1:8" ht="12.75" customHeight="1">
      <c r="A224" s="22">
        <v>42823</v>
      </c>
      <c r="B224" s="22"/>
      <c r="C224" s="25">
        <f>ROUND(13.1,4)</f>
        <v>13.1</v>
      </c>
      <c r="D224" s="25">
        <f>F224</f>
        <v>13.1503</v>
      </c>
      <c r="E224" s="25">
        <f>F224</f>
        <v>13.1503</v>
      </c>
      <c r="F224" s="25">
        <f>ROUND(13.1503,4)</f>
        <v>13.1503</v>
      </c>
      <c r="G224" s="24"/>
      <c r="H224" s="36"/>
    </row>
    <row r="225" spans="1:8" ht="12.75" customHeight="1">
      <c r="A225" s="22">
        <v>42825</v>
      </c>
      <c r="B225" s="22"/>
      <c r="C225" s="25">
        <f>ROUND(13.1,4)</f>
        <v>13.1</v>
      </c>
      <c r="D225" s="25">
        <f>F225</f>
        <v>13.1548</v>
      </c>
      <c r="E225" s="25">
        <f>F225</f>
        <v>13.1548</v>
      </c>
      <c r="F225" s="25">
        <f>ROUND(13.1548,4)</f>
        <v>13.1548</v>
      </c>
      <c r="G225" s="24"/>
      <c r="H225" s="36"/>
    </row>
    <row r="226" spans="1:8" ht="12.75" customHeight="1">
      <c r="A226" s="22">
        <v>42828</v>
      </c>
      <c r="B226" s="22"/>
      <c r="C226" s="25">
        <f>ROUND(13.1,4)</f>
        <v>13.1</v>
      </c>
      <c r="D226" s="25">
        <f>F226</f>
        <v>13.1617</v>
      </c>
      <c r="E226" s="25">
        <f>F226</f>
        <v>13.1617</v>
      </c>
      <c r="F226" s="25">
        <f>ROUND(13.1617,4)</f>
        <v>13.1617</v>
      </c>
      <c r="G226" s="24"/>
      <c r="H226" s="36"/>
    </row>
    <row r="227" spans="1:8" ht="12.75" customHeight="1">
      <c r="A227" s="22">
        <v>42836</v>
      </c>
      <c r="B227" s="22"/>
      <c r="C227" s="25">
        <f>ROUND(13.1,4)</f>
        <v>13.1</v>
      </c>
      <c r="D227" s="25">
        <f>F227</f>
        <v>13.1799</v>
      </c>
      <c r="E227" s="25">
        <f>F227</f>
        <v>13.1799</v>
      </c>
      <c r="F227" s="25">
        <f>ROUND(13.1799,4)</f>
        <v>13.1799</v>
      </c>
      <c r="G227" s="24"/>
      <c r="H227" s="36"/>
    </row>
    <row r="228" spans="1:8" ht="12.75" customHeight="1">
      <c r="A228" s="22">
        <v>42837</v>
      </c>
      <c r="B228" s="22"/>
      <c r="C228" s="25">
        <f>ROUND(13.1,4)</f>
        <v>13.1</v>
      </c>
      <c r="D228" s="25">
        <f>F228</f>
        <v>13.1822</v>
      </c>
      <c r="E228" s="25">
        <f>F228</f>
        <v>13.1822</v>
      </c>
      <c r="F228" s="25">
        <f>ROUND(13.1822,4)</f>
        <v>13.1822</v>
      </c>
      <c r="G228" s="24"/>
      <c r="H228" s="36"/>
    </row>
    <row r="229" spans="1:8" ht="12.75" customHeight="1">
      <c r="A229" s="22">
        <v>42838</v>
      </c>
      <c r="B229" s="22"/>
      <c r="C229" s="25">
        <f>ROUND(13.1,4)</f>
        <v>13.1</v>
      </c>
      <c r="D229" s="25">
        <f>F229</f>
        <v>13.1844</v>
      </c>
      <c r="E229" s="25">
        <f>F229</f>
        <v>13.1844</v>
      </c>
      <c r="F229" s="25">
        <f>ROUND(13.1844,4)</f>
        <v>13.1844</v>
      </c>
      <c r="G229" s="24"/>
      <c r="H229" s="36"/>
    </row>
    <row r="230" spans="1:8" ht="12.75" customHeight="1">
      <c r="A230" s="22">
        <v>42843</v>
      </c>
      <c r="B230" s="22"/>
      <c r="C230" s="25">
        <f>ROUND(13.1,4)</f>
        <v>13.1</v>
      </c>
      <c r="D230" s="25">
        <f>F230</f>
        <v>13.1958</v>
      </c>
      <c r="E230" s="25">
        <f>F230</f>
        <v>13.1958</v>
      </c>
      <c r="F230" s="25">
        <f>ROUND(13.1958,4)</f>
        <v>13.1958</v>
      </c>
      <c r="G230" s="24"/>
      <c r="H230" s="36"/>
    </row>
    <row r="231" spans="1:8" ht="12.75" customHeight="1">
      <c r="A231" s="22">
        <v>42846</v>
      </c>
      <c r="B231" s="22"/>
      <c r="C231" s="25">
        <f>ROUND(13.1,4)</f>
        <v>13.1</v>
      </c>
      <c r="D231" s="25">
        <f>F231</f>
        <v>13.2027</v>
      </c>
      <c r="E231" s="25">
        <f>F231</f>
        <v>13.2027</v>
      </c>
      <c r="F231" s="25">
        <f>ROUND(13.2027,4)</f>
        <v>13.2027</v>
      </c>
      <c r="G231" s="24"/>
      <c r="H231" s="36"/>
    </row>
    <row r="232" spans="1:8" ht="12.75" customHeight="1">
      <c r="A232" s="22">
        <v>42850</v>
      </c>
      <c r="B232" s="22"/>
      <c r="C232" s="25">
        <f>ROUND(13.1,4)</f>
        <v>13.1</v>
      </c>
      <c r="D232" s="25">
        <f>F232</f>
        <v>13.2118</v>
      </c>
      <c r="E232" s="25">
        <f>F232</f>
        <v>13.2118</v>
      </c>
      <c r="F232" s="25">
        <f>ROUND(13.2118,4)</f>
        <v>13.2118</v>
      </c>
      <c r="G232" s="24"/>
      <c r="H232" s="36"/>
    </row>
    <row r="233" spans="1:8" ht="12.75" customHeight="1">
      <c r="A233" s="22">
        <v>42853</v>
      </c>
      <c r="B233" s="22"/>
      <c r="C233" s="25">
        <f>ROUND(13.1,4)</f>
        <v>13.1</v>
      </c>
      <c r="D233" s="25">
        <f>F233</f>
        <v>13.2186</v>
      </c>
      <c r="E233" s="25">
        <f>F233</f>
        <v>13.2186</v>
      </c>
      <c r="F233" s="25">
        <f>ROUND(13.2186,4)</f>
        <v>13.2186</v>
      </c>
      <c r="G233" s="24"/>
      <c r="H233" s="36"/>
    </row>
    <row r="234" spans="1:8" ht="12.75" customHeight="1">
      <c r="A234" s="22">
        <v>42859</v>
      </c>
      <c r="B234" s="22"/>
      <c r="C234" s="25">
        <f>ROUND(13.1,4)</f>
        <v>13.1</v>
      </c>
      <c r="D234" s="25">
        <f>F234</f>
        <v>13.2323</v>
      </c>
      <c r="E234" s="25">
        <f>F234</f>
        <v>13.2323</v>
      </c>
      <c r="F234" s="25">
        <f>ROUND(13.2323,4)</f>
        <v>13.2323</v>
      </c>
      <c r="G234" s="24"/>
      <c r="H234" s="36"/>
    </row>
    <row r="235" spans="1:8" ht="12.75" customHeight="1">
      <c r="A235" s="22">
        <v>42866</v>
      </c>
      <c r="B235" s="22"/>
      <c r="C235" s="25">
        <f>ROUND(13.1,4)</f>
        <v>13.1</v>
      </c>
      <c r="D235" s="25">
        <f>F235</f>
        <v>13.2483</v>
      </c>
      <c r="E235" s="25">
        <f>F235</f>
        <v>13.2483</v>
      </c>
      <c r="F235" s="25">
        <f>ROUND(13.2483,4)</f>
        <v>13.2483</v>
      </c>
      <c r="G235" s="24"/>
      <c r="H235" s="36"/>
    </row>
    <row r="236" spans="1:8" ht="12.75" customHeight="1">
      <c r="A236" s="22">
        <v>42881</v>
      </c>
      <c r="B236" s="22"/>
      <c r="C236" s="25">
        <f>ROUND(13.1,4)</f>
        <v>13.1</v>
      </c>
      <c r="D236" s="25">
        <f>F236</f>
        <v>13.2827</v>
      </c>
      <c r="E236" s="25">
        <f>F236</f>
        <v>13.2827</v>
      </c>
      <c r="F236" s="25">
        <f>ROUND(13.2827,4)</f>
        <v>13.2827</v>
      </c>
      <c r="G236" s="24"/>
      <c r="H236" s="36"/>
    </row>
    <row r="237" spans="1:8" ht="12.75" customHeight="1">
      <c r="A237" s="22">
        <v>42914</v>
      </c>
      <c r="B237" s="22"/>
      <c r="C237" s="25">
        <f>ROUND(13.1,4)</f>
        <v>13.1</v>
      </c>
      <c r="D237" s="25">
        <f>F237</f>
        <v>13.3585</v>
      </c>
      <c r="E237" s="25">
        <f>F237</f>
        <v>13.3585</v>
      </c>
      <c r="F237" s="25">
        <f>ROUND(13.3585,4)</f>
        <v>13.3585</v>
      </c>
      <c r="G237" s="24"/>
      <c r="H237" s="36"/>
    </row>
    <row r="238" spans="1:8" ht="12.75" customHeight="1">
      <c r="A238" s="22">
        <v>42916</v>
      </c>
      <c r="B238" s="22"/>
      <c r="C238" s="25">
        <f>ROUND(13.1,4)</f>
        <v>13.1</v>
      </c>
      <c r="D238" s="25">
        <f>F238</f>
        <v>13.3631</v>
      </c>
      <c r="E238" s="25">
        <f>F238</f>
        <v>13.3631</v>
      </c>
      <c r="F238" s="25">
        <f>ROUND(13.3631,4)</f>
        <v>13.3631</v>
      </c>
      <c r="G238" s="24"/>
      <c r="H238" s="36"/>
    </row>
    <row r="239" spans="1:8" ht="12.75" customHeight="1">
      <c r="A239" s="22">
        <v>42928</v>
      </c>
      <c r="B239" s="22"/>
      <c r="C239" s="25">
        <f>ROUND(13.1,4)</f>
        <v>13.1</v>
      </c>
      <c r="D239" s="25">
        <f>F239</f>
        <v>13.3908</v>
      </c>
      <c r="E239" s="25">
        <f>F239</f>
        <v>13.3908</v>
      </c>
      <c r="F239" s="25">
        <f>ROUND(13.3908,4)</f>
        <v>13.3908</v>
      </c>
      <c r="G239" s="24"/>
      <c r="H239" s="36"/>
    </row>
    <row r="240" spans="1:8" ht="12.75" customHeight="1">
      <c r="A240" s="22">
        <v>42937</v>
      </c>
      <c r="B240" s="22"/>
      <c r="C240" s="25">
        <f>ROUND(13.1,4)</f>
        <v>13.1</v>
      </c>
      <c r="D240" s="25">
        <f>F240</f>
        <v>13.4115</v>
      </c>
      <c r="E240" s="25">
        <f>F240</f>
        <v>13.4115</v>
      </c>
      <c r="F240" s="25">
        <f>ROUND(13.4115,4)</f>
        <v>13.4115</v>
      </c>
      <c r="G240" s="24"/>
      <c r="H240" s="36"/>
    </row>
    <row r="241" spans="1:8" ht="12.75" customHeight="1">
      <c r="A241" s="22">
        <v>42941</v>
      </c>
      <c r="B241" s="22"/>
      <c r="C241" s="25">
        <f>ROUND(13.1,4)</f>
        <v>13.1</v>
      </c>
      <c r="D241" s="25">
        <f>F241</f>
        <v>13.4207</v>
      </c>
      <c r="E241" s="25">
        <f>F241</f>
        <v>13.4207</v>
      </c>
      <c r="F241" s="25">
        <f>ROUND(13.4207,4)</f>
        <v>13.4207</v>
      </c>
      <c r="G241" s="24"/>
      <c r="H241" s="36"/>
    </row>
    <row r="242" spans="1:8" ht="12.75" customHeight="1">
      <c r="A242" s="22">
        <v>42943</v>
      </c>
      <c r="B242" s="22"/>
      <c r="C242" s="25">
        <f>ROUND(13.1,4)</f>
        <v>13.1</v>
      </c>
      <c r="D242" s="25">
        <f>F242</f>
        <v>13.4253</v>
      </c>
      <c r="E242" s="25">
        <f>F242</f>
        <v>13.4253</v>
      </c>
      <c r="F242" s="25">
        <f>ROUND(13.4253,4)</f>
        <v>13.4253</v>
      </c>
      <c r="G242" s="24"/>
      <c r="H242" s="36"/>
    </row>
    <row r="243" spans="1:8" ht="12.75" customHeight="1">
      <c r="A243" s="22">
        <v>42947</v>
      </c>
      <c r="B243" s="22"/>
      <c r="C243" s="25">
        <f>ROUND(13.1,4)</f>
        <v>13.1</v>
      </c>
      <c r="D243" s="25">
        <f>F243</f>
        <v>13.4345</v>
      </c>
      <c r="E243" s="25">
        <f>F243</f>
        <v>13.4345</v>
      </c>
      <c r="F243" s="25">
        <f>ROUND(13.4345,4)</f>
        <v>13.4345</v>
      </c>
      <c r="G243" s="24"/>
      <c r="H243" s="36"/>
    </row>
    <row r="244" spans="1:8" ht="12.75" customHeight="1">
      <c r="A244" s="22">
        <v>42958</v>
      </c>
      <c r="B244" s="22"/>
      <c r="C244" s="25">
        <f>ROUND(13.1,4)</f>
        <v>13.1</v>
      </c>
      <c r="D244" s="25">
        <f>F244</f>
        <v>13.4598</v>
      </c>
      <c r="E244" s="25">
        <f>F244</f>
        <v>13.4598</v>
      </c>
      <c r="F244" s="25">
        <f>ROUND(13.4598,4)</f>
        <v>13.4598</v>
      </c>
      <c r="G244" s="24"/>
      <c r="H244" s="36"/>
    </row>
    <row r="245" spans="1:8" ht="12.75" customHeight="1">
      <c r="A245" s="22">
        <v>42976</v>
      </c>
      <c r="B245" s="22"/>
      <c r="C245" s="25">
        <f>ROUND(13.1,4)</f>
        <v>13.1</v>
      </c>
      <c r="D245" s="25">
        <f>F245</f>
        <v>13.5013</v>
      </c>
      <c r="E245" s="25">
        <f>F245</f>
        <v>13.5013</v>
      </c>
      <c r="F245" s="25">
        <f>ROUND(13.5013,4)</f>
        <v>13.5013</v>
      </c>
      <c r="G245" s="24"/>
      <c r="H245" s="36"/>
    </row>
    <row r="246" spans="1:8" ht="12.75" customHeight="1">
      <c r="A246" s="22">
        <v>43005</v>
      </c>
      <c r="B246" s="22"/>
      <c r="C246" s="25">
        <f>ROUND(13.1,4)</f>
        <v>13.1</v>
      </c>
      <c r="D246" s="25">
        <f>F246</f>
        <v>13.5678</v>
      </c>
      <c r="E246" s="25">
        <f>F246</f>
        <v>13.5678</v>
      </c>
      <c r="F246" s="25">
        <f>ROUND(13.5678,4)</f>
        <v>13.5678</v>
      </c>
      <c r="G246" s="24"/>
      <c r="H246" s="36"/>
    </row>
    <row r="247" spans="1:8" ht="12.75" customHeight="1">
      <c r="A247" s="22">
        <v>43031</v>
      </c>
      <c r="B247" s="22"/>
      <c r="C247" s="25">
        <f>ROUND(13.1,4)</f>
        <v>13.1</v>
      </c>
      <c r="D247" s="25">
        <f>F247</f>
        <v>13.6274</v>
      </c>
      <c r="E247" s="25">
        <f>F247</f>
        <v>13.6274</v>
      </c>
      <c r="F247" s="25">
        <f>ROUND(13.6274,4)</f>
        <v>13.6274</v>
      </c>
      <c r="G247" s="24"/>
      <c r="H247" s="36"/>
    </row>
    <row r="248" spans="1:8" ht="12.75" customHeight="1">
      <c r="A248" s="22">
        <v>43035</v>
      </c>
      <c r="B248" s="22"/>
      <c r="C248" s="25">
        <f>ROUND(13.1,4)</f>
        <v>13.1</v>
      </c>
      <c r="D248" s="25">
        <f>F248</f>
        <v>13.6365</v>
      </c>
      <c r="E248" s="25">
        <f>F248</f>
        <v>13.6365</v>
      </c>
      <c r="F248" s="25">
        <f>ROUND(13.6365,4)</f>
        <v>13.6365</v>
      </c>
      <c r="G248" s="24"/>
      <c r="H248" s="36"/>
    </row>
    <row r="249" spans="1:8" ht="12.75" customHeight="1">
      <c r="A249" s="22">
        <v>43052</v>
      </c>
      <c r="B249" s="22"/>
      <c r="C249" s="25">
        <f>ROUND(13.1,4)</f>
        <v>13.1</v>
      </c>
      <c r="D249" s="25">
        <f>F249</f>
        <v>13.6755</v>
      </c>
      <c r="E249" s="25">
        <f>F249</f>
        <v>13.6755</v>
      </c>
      <c r="F249" s="25">
        <f>ROUND(13.6755,4)</f>
        <v>13.6755</v>
      </c>
      <c r="G249" s="24"/>
      <c r="H249" s="36"/>
    </row>
    <row r="250" spans="1:8" ht="12.75" customHeight="1">
      <c r="A250" s="22">
        <v>43067</v>
      </c>
      <c r="B250" s="22"/>
      <c r="C250" s="25">
        <f>ROUND(13.1,4)</f>
        <v>13.1</v>
      </c>
      <c r="D250" s="25">
        <f>F250</f>
        <v>13.7098</v>
      </c>
      <c r="E250" s="25">
        <f>F250</f>
        <v>13.7098</v>
      </c>
      <c r="F250" s="25">
        <f>ROUND(13.7098,4)</f>
        <v>13.7098</v>
      </c>
      <c r="G250" s="24"/>
      <c r="H250" s="36"/>
    </row>
    <row r="251" spans="1:8" ht="12.75" customHeight="1">
      <c r="A251" s="22">
        <v>43091</v>
      </c>
      <c r="B251" s="22"/>
      <c r="C251" s="25">
        <f>ROUND(13.1,4)</f>
        <v>13.1</v>
      </c>
      <c r="D251" s="25">
        <f>F251</f>
        <v>13.7644</v>
      </c>
      <c r="E251" s="25">
        <f>F251</f>
        <v>13.7644</v>
      </c>
      <c r="F251" s="25">
        <f>ROUND(13.7644,4)</f>
        <v>13.7644</v>
      </c>
      <c r="G251" s="24"/>
      <c r="H251" s="36"/>
    </row>
    <row r="252" spans="1:8" ht="12.75" customHeight="1">
      <c r="A252" s="22">
        <v>43144</v>
      </c>
      <c r="B252" s="22"/>
      <c r="C252" s="25">
        <f>ROUND(13.1,4)</f>
        <v>13.1</v>
      </c>
      <c r="D252" s="25">
        <f>F252</f>
        <v>13.8842</v>
      </c>
      <c r="E252" s="25">
        <f>F252</f>
        <v>13.8842</v>
      </c>
      <c r="F252" s="25">
        <f>ROUND(13.8842,4)</f>
        <v>13.8842</v>
      </c>
      <c r="G252" s="24"/>
      <c r="H252" s="36"/>
    </row>
    <row r="253" spans="1:8" ht="12.75" customHeight="1">
      <c r="A253" s="22">
        <v>43146</v>
      </c>
      <c r="B253" s="22"/>
      <c r="C253" s="25">
        <f>ROUND(13.1,4)</f>
        <v>13.1</v>
      </c>
      <c r="D253" s="25">
        <f>F253</f>
        <v>13.8888</v>
      </c>
      <c r="E253" s="25">
        <f>F253</f>
        <v>13.8888</v>
      </c>
      <c r="F253" s="25">
        <f>ROUND(13.8888,4)</f>
        <v>13.8888</v>
      </c>
      <c r="G253" s="24"/>
      <c r="H253" s="36"/>
    </row>
    <row r="254" spans="1:8" ht="12.75" customHeight="1">
      <c r="A254" s="22">
        <v>43215</v>
      </c>
      <c r="B254" s="22"/>
      <c r="C254" s="25">
        <f>ROUND(13.1,4)</f>
        <v>13.1</v>
      </c>
      <c r="D254" s="25">
        <f>F254</f>
        <v>14.0458</v>
      </c>
      <c r="E254" s="25">
        <f>F254</f>
        <v>14.0458</v>
      </c>
      <c r="F254" s="25">
        <f>ROUND(14.0458,4)</f>
        <v>14.0458</v>
      </c>
      <c r="G254" s="24"/>
      <c r="H254" s="36"/>
    </row>
    <row r="255" spans="1:8" ht="12.75" customHeight="1">
      <c r="A255" s="22">
        <v>43231</v>
      </c>
      <c r="B255" s="22"/>
      <c r="C255" s="25">
        <f>ROUND(13.1,4)</f>
        <v>13.1</v>
      </c>
      <c r="D255" s="25">
        <f>F255</f>
        <v>14.0823</v>
      </c>
      <c r="E255" s="25">
        <f>F255</f>
        <v>14.0823</v>
      </c>
      <c r="F255" s="25">
        <f>ROUND(14.0823,4)</f>
        <v>14.0823</v>
      </c>
      <c r="G255" s="24"/>
      <c r="H255" s="36"/>
    </row>
    <row r="256" spans="1:8" ht="12.75" customHeight="1">
      <c r="A256" s="22">
        <v>43235</v>
      </c>
      <c r="B256" s="22"/>
      <c r="C256" s="25">
        <f>ROUND(13.1,4)</f>
        <v>13.1</v>
      </c>
      <c r="D256" s="25">
        <f>F256</f>
        <v>14.0914</v>
      </c>
      <c r="E256" s="25">
        <f>F256</f>
        <v>14.0914</v>
      </c>
      <c r="F256" s="25">
        <f>ROUND(14.0914,4)</f>
        <v>14.0914</v>
      </c>
      <c r="G256" s="24"/>
      <c r="H256" s="36"/>
    </row>
    <row r="257" spans="1:8" ht="12.75" customHeight="1">
      <c r="A257" s="22">
        <v>43325</v>
      </c>
      <c r="B257" s="22"/>
      <c r="C257" s="25">
        <f>ROUND(13.1,4)</f>
        <v>13.1</v>
      </c>
      <c r="D257" s="25">
        <f>F257</f>
        <v>14.2967</v>
      </c>
      <c r="E257" s="25">
        <f>F257</f>
        <v>14.2967</v>
      </c>
      <c r="F257" s="25">
        <f>ROUND(14.2967,4)</f>
        <v>14.2967</v>
      </c>
      <c r="G257" s="24"/>
      <c r="H257" s="36"/>
    </row>
    <row r="258" spans="1:8" ht="12.75" customHeight="1">
      <c r="A258" s="22">
        <v>43417</v>
      </c>
      <c r="B258" s="22"/>
      <c r="C258" s="25">
        <f>ROUND(13.1,4)</f>
        <v>13.1</v>
      </c>
      <c r="D258" s="25">
        <f>F258</f>
        <v>14.5065</v>
      </c>
      <c r="E258" s="25">
        <f>F258</f>
        <v>14.5065</v>
      </c>
      <c r="F258" s="25">
        <f>ROUND(14.5065,4)</f>
        <v>14.5065</v>
      </c>
      <c r="G258" s="24"/>
      <c r="H258" s="36"/>
    </row>
    <row r="259" spans="1:8" ht="12.75" customHeight="1">
      <c r="A259" s="22">
        <v>43509</v>
      </c>
      <c r="B259" s="22"/>
      <c r="C259" s="25">
        <f>ROUND(13.1,4)</f>
        <v>13.1</v>
      </c>
      <c r="D259" s="25">
        <f>F259</f>
        <v>14.7163</v>
      </c>
      <c r="E259" s="25">
        <f>F259</f>
        <v>14.7163</v>
      </c>
      <c r="F259" s="25">
        <f>ROUND(14.7163,4)</f>
        <v>14.7163</v>
      </c>
      <c r="G259" s="24"/>
      <c r="H259" s="36"/>
    </row>
    <row r="260" spans="1:8" ht="12.75" customHeight="1">
      <c r="A260" s="22" t="s">
        <v>62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42807</v>
      </c>
      <c r="B261" s="22"/>
      <c r="C261" s="25">
        <f>ROUND(1.0558,4)</f>
        <v>1.0558</v>
      </c>
      <c r="D261" s="25">
        <f>F261</f>
        <v>1.056</v>
      </c>
      <c r="E261" s="25">
        <f>F261</f>
        <v>1.056</v>
      </c>
      <c r="F261" s="25">
        <f>ROUND(1.056,4)</f>
        <v>1.056</v>
      </c>
      <c r="G261" s="24"/>
      <c r="H261" s="36"/>
    </row>
    <row r="262" spans="1:8" ht="12.75" customHeight="1">
      <c r="A262" s="22">
        <v>42905</v>
      </c>
      <c r="B262" s="22"/>
      <c r="C262" s="25">
        <f>ROUND(1.0558,4)</f>
        <v>1.0558</v>
      </c>
      <c r="D262" s="25">
        <f>F262</f>
        <v>1.061</v>
      </c>
      <c r="E262" s="25">
        <f>F262</f>
        <v>1.061</v>
      </c>
      <c r="F262" s="25">
        <f>ROUND(1.061,4)</f>
        <v>1.061</v>
      </c>
      <c r="G262" s="24"/>
      <c r="H262" s="36"/>
    </row>
    <row r="263" spans="1:8" ht="12.75" customHeight="1">
      <c r="A263" s="22">
        <v>42996</v>
      </c>
      <c r="B263" s="22"/>
      <c r="C263" s="25">
        <f>ROUND(1.0558,4)</f>
        <v>1.0558</v>
      </c>
      <c r="D263" s="25">
        <f>F263</f>
        <v>1.0662</v>
      </c>
      <c r="E263" s="25">
        <f>F263</f>
        <v>1.0662</v>
      </c>
      <c r="F263" s="25">
        <f>ROUND(1.0662,4)</f>
        <v>1.0662</v>
      </c>
      <c r="G263" s="24"/>
      <c r="H263" s="36"/>
    </row>
    <row r="264" spans="1:8" ht="12.75" customHeight="1">
      <c r="A264" s="22">
        <v>43087</v>
      </c>
      <c r="B264" s="22"/>
      <c r="C264" s="25">
        <f>ROUND(1.0558,4)</f>
        <v>1.0558</v>
      </c>
      <c r="D264" s="25">
        <f>F264</f>
        <v>1.0719</v>
      </c>
      <c r="E264" s="25">
        <f>F264</f>
        <v>1.0719</v>
      </c>
      <c r="F264" s="25">
        <f>ROUND(1.0719,4)</f>
        <v>1.0719</v>
      </c>
      <c r="G264" s="24"/>
      <c r="H264" s="36"/>
    </row>
    <row r="265" spans="1:8" ht="12.75" customHeight="1">
      <c r="A265" s="22" t="s">
        <v>63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42807</v>
      </c>
      <c r="B266" s="22"/>
      <c r="C266" s="25">
        <f>ROUND(1.2242,4)</f>
        <v>1.2242</v>
      </c>
      <c r="D266" s="25">
        <f>F266</f>
        <v>1.2243</v>
      </c>
      <c r="E266" s="25">
        <f>F266</f>
        <v>1.2243</v>
      </c>
      <c r="F266" s="25">
        <f>ROUND(1.2243,4)</f>
        <v>1.2243</v>
      </c>
      <c r="G266" s="24"/>
      <c r="H266" s="36"/>
    </row>
    <row r="267" spans="1:8" ht="12.75" customHeight="1">
      <c r="A267" s="22">
        <v>42905</v>
      </c>
      <c r="B267" s="22"/>
      <c r="C267" s="25">
        <f>ROUND(1.2242,4)</f>
        <v>1.2242</v>
      </c>
      <c r="D267" s="25">
        <f>F267</f>
        <v>1.2274</v>
      </c>
      <c r="E267" s="25">
        <f>F267</f>
        <v>1.2274</v>
      </c>
      <c r="F267" s="25">
        <f>ROUND(1.2274,4)</f>
        <v>1.2274</v>
      </c>
      <c r="G267" s="24"/>
      <c r="H267" s="36"/>
    </row>
    <row r="268" spans="1:8" ht="12.75" customHeight="1">
      <c r="A268" s="22">
        <v>42996</v>
      </c>
      <c r="B268" s="22"/>
      <c r="C268" s="25">
        <f>ROUND(1.2242,4)</f>
        <v>1.2242</v>
      </c>
      <c r="D268" s="25">
        <f>F268</f>
        <v>1.2307</v>
      </c>
      <c r="E268" s="25">
        <f>F268</f>
        <v>1.2307</v>
      </c>
      <c r="F268" s="25">
        <f>ROUND(1.2307,4)</f>
        <v>1.2307</v>
      </c>
      <c r="G268" s="24"/>
      <c r="H268" s="36"/>
    </row>
    <row r="269" spans="1:8" ht="12.75" customHeight="1">
      <c r="A269" s="22">
        <v>43087</v>
      </c>
      <c r="B269" s="22"/>
      <c r="C269" s="25">
        <f>ROUND(1.2242,4)</f>
        <v>1.2242</v>
      </c>
      <c r="D269" s="25">
        <f>F269</f>
        <v>1.2344</v>
      </c>
      <c r="E269" s="25">
        <f>F269</f>
        <v>1.2344</v>
      </c>
      <c r="F269" s="25">
        <f>ROUND(1.2344,4)</f>
        <v>1.2344</v>
      </c>
      <c r="G269" s="24"/>
      <c r="H269" s="36"/>
    </row>
    <row r="270" spans="1:8" ht="12.75" customHeight="1">
      <c r="A270" s="22" t="s">
        <v>64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42807</v>
      </c>
      <c r="B271" s="22"/>
      <c r="C271" s="25">
        <f>ROUND(9.91277,4)</f>
        <v>9.9128</v>
      </c>
      <c r="D271" s="25">
        <f>F271</f>
        <v>9.9218</v>
      </c>
      <c r="E271" s="25">
        <f>F271</f>
        <v>9.9218</v>
      </c>
      <c r="F271" s="25">
        <f>ROUND(9.9218,4)</f>
        <v>9.9218</v>
      </c>
      <c r="G271" s="24"/>
      <c r="H271" s="36"/>
    </row>
    <row r="272" spans="1:8" ht="12.75" customHeight="1">
      <c r="A272" s="22">
        <v>42905</v>
      </c>
      <c r="B272" s="22"/>
      <c r="C272" s="25">
        <f>ROUND(9.91277,4)</f>
        <v>9.9128</v>
      </c>
      <c r="D272" s="25">
        <f>F272</f>
        <v>10.0727</v>
      </c>
      <c r="E272" s="25">
        <f>F272</f>
        <v>10.0727</v>
      </c>
      <c r="F272" s="25">
        <f>ROUND(10.0727,4)</f>
        <v>10.0727</v>
      </c>
      <c r="G272" s="24"/>
      <c r="H272" s="36"/>
    </row>
    <row r="273" spans="1:8" ht="12.75" customHeight="1">
      <c r="A273" s="22">
        <v>42996</v>
      </c>
      <c r="B273" s="22"/>
      <c r="C273" s="25">
        <f>ROUND(9.91277,4)</f>
        <v>9.9128</v>
      </c>
      <c r="D273" s="25">
        <f>F273</f>
        <v>10.2157</v>
      </c>
      <c r="E273" s="25">
        <f>F273</f>
        <v>10.2157</v>
      </c>
      <c r="F273" s="25">
        <f>ROUND(10.2157,4)</f>
        <v>10.2157</v>
      </c>
      <c r="G273" s="24"/>
      <c r="H273" s="36"/>
    </row>
    <row r="274" spans="1:8" ht="12.75" customHeight="1">
      <c r="A274" s="22">
        <v>43087</v>
      </c>
      <c r="B274" s="22"/>
      <c r="C274" s="25">
        <f>ROUND(9.91277,4)</f>
        <v>9.9128</v>
      </c>
      <c r="D274" s="25">
        <f>F274</f>
        <v>10.3595</v>
      </c>
      <c r="E274" s="25">
        <f>F274</f>
        <v>10.3595</v>
      </c>
      <c r="F274" s="25">
        <f>ROUND(10.3595,4)</f>
        <v>10.3595</v>
      </c>
      <c r="G274" s="24"/>
      <c r="H274" s="36"/>
    </row>
    <row r="275" spans="1:8" ht="12.75" customHeight="1">
      <c r="A275" s="22">
        <v>43178</v>
      </c>
      <c r="B275" s="22"/>
      <c r="C275" s="25">
        <f>ROUND(9.91277,4)</f>
        <v>9.9128</v>
      </c>
      <c r="D275" s="25">
        <f>F275</f>
        <v>10.5033</v>
      </c>
      <c r="E275" s="25">
        <f>F275</f>
        <v>10.5033</v>
      </c>
      <c r="F275" s="25">
        <f>ROUND(10.5033,4)</f>
        <v>10.5033</v>
      </c>
      <c r="G275" s="24"/>
      <c r="H275" s="36"/>
    </row>
    <row r="276" spans="1:8" ht="12.75" customHeight="1">
      <c r="A276" s="22">
        <v>43269</v>
      </c>
      <c r="B276" s="22"/>
      <c r="C276" s="25">
        <f>ROUND(9.91277,4)</f>
        <v>9.9128</v>
      </c>
      <c r="D276" s="25">
        <f>F276</f>
        <v>10.6487</v>
      </c>
      <c r="E276" s="25">
        <f>F276</f>
        <v>10.6487</v>
      </c>
      <c r="F276" s="25">
        <f>ROUND(10.6487,4)</f>
        <v>10.6487</v>
      </c>
      <c r="G276" s="24"/>
      <c r="H276" s="36"/>
    </row>
    <row r="277" spans="1:8" ht="12.75" customHeight="1">
      <c r="A277" s="22">
        <v>43360</v>
      </c>
      <c r="B277" s="22"/>
      <c r="C277" s="25">
        <f>ROUND(9.91277,4)</f>
        <v>9.9128</v>
      </c>
      <c r="D277" s="25">
        <f>F277</f>
        <v>10.7963</v>
      </c>
      <c r="E277" s="25">
        <f>F277</f>
        <v>10.7963</v>
      </c>
      <c r="F277" s="25">
        <f>ROUND(10.7963,4)</f>
        <v>10.7963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5">
        <f>ROUND(3.56695529052987,4)</f>
        <v>3.567</v>
      </c>
      <c r="D279" s="25">
        <f>F279</f>
        <v>3.9145</v>
      </c>
      <c r="E279" s="25">
        <f>F279</f>
        <v>3.9145</v>
      </c>
      <c r="F279" s="25">
        <f>ROUND(3.9145,4)</f>
        <v>3.9145</v>
      </c>
      <c r="G279" s="24"/>
      <c r="H279" s="36"/>
    </row>
    <row r="280" spans="1:8" ht="12.75" customHeight="1">
      <c r="A280" s="22">
        <v>42905</v>
      </c>
      <c r="B280" s="22"/>
      <c r="C280" s="25">
        <f>ROUND(3.56695529052987,4)</f>
        <v>3.567</v>
      </c>
      <c r="D280" s="25">
        <f>F280</f>
        <v>3.9692</v>
      </c>
      <c r="E280" s="25">
        <f>F280</f>
        <v>3.9692</v>
      </c>
      <c r="F280" s="25">
        <f>ROUND(3.9692,4)</f>
        <v>3.9692</v>
      </c>
      <c r="G280" s="24"/>
      <c r="H280" s="36"/>
    </row>
    <row r="281" spans="1:8" ht="12.75" customHeight="1">
      <c r="A281" s="22">
        <v>42996</v>
      </c>
      <c r="B281" s="22"/>
      <c r="C281" s="25">
        <f>ROUND(3.56695529052987,4)</f>
        <v>3.567</v>
      </c>
      <c r="D281" s="25">
        <f>F281</f>
        <v>4.0279</v>
      </c>
      <c r="E281" s="25">
        <f>F281</f>
        <v>4.0279</v>
      </c>
      <c r="F281" s="25">
        <f>ROUND(4.0279,4)</f>
        <v>4.0279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42807</v>
      </c>
      <c r="B283" s="22"/>
      <c r="C283" s="25">
        <f>ROUND(1.25367,4)</f>
        <v>1.2537</v>
      </c>
      <c r="D283" s="25">
        <f>F283</f>
        <v>1.2548</v>
      </c>
      <c r="E283" s="25">
        <f>F283</f>
        <v>1.2548</v>
      </c>
      <c r="F283" s="25">
        <f>ROUND(1.2548,4)</f>
        <v>1.2548</v>
      </c>
      <c r="G283" s="24"/>
      <c r="H283" s="36"/>
    </row>
    <row r="284" spans="1:8" ht="12.75" customHeight="1">
      <c r="A284" s="22">
        <v>42905</v>
      </c>
      <c r="B284" s="22"/>
      <c r="C284" s="25">
        <f>ROUND(1.25367,4)</f>
        <v>1.2537</v>
      </c>
      <c r="D284" s="25">
        <f>F284</f>
        <v>1.2689</v>
      </c>
      <c r="E284" s="25">
        <f>F284</f>
        <v>1.2689</v>
      </c>
      <c r="F284" s="25">
        <f>ROUND(1.2689,4)</f>
        <v>1.2689</v>
      </c>
      <c r="G284" s="24"/>
      <c r="H284" s="36"/>
    </row>
    <row r="285" spans="1:8" ht="12.75" customHeight="1">
      <c r="A285" s="22">
        <v>42996</v>
      </c>
      <c r="B285" s="22"/>
      <c r="C285" s="25">
        <f>ROUND(1.25367,4)</f>
        <v>1.2537</v>
      </c>
      <c r="D285" s="25">
        <f>F285</f>
        <v>1.2831</v>
      </c>
      <c r="E285" s="25">
        <f>F285</f>
        <v>1.2831</v>
      </c>
      <c r="F285" s="25">
        <f>ROUND(1.2831,4)</f>
        <v>1.2831</v>
      </c>
      <c r="G285" s="24"/>
      <c r="H285" s="36"/>
    </row>
    <row r="286" spans="1:8" ht="12.75" customHeight="1">
      <c r="A286" s="22">
        <v>43087</v>
      </c>
      <c r="B286" s="22"/>
      <c r="C286" s="25">
        <f>ROUND(1.25367,4)</f>
        <v>1.2537</v>
      </c>
      <c r="D286" s="25">
        <f>F286</f>
        <v>1.2962</v>
      </c>
      <c r="E286" s="25">
        <f>F286</f>
        <v>1.2962</v>
      </c>
      <c r="F286" s="25">
        <f>ROUND(1.2962,4)</f>
        <v>1.2962</v>
      </c>
      <c r="G286" s="24"/>
      <c r="H286" s="36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ROUND(9.773202029245,4)</f>
        <v>9.7732</v>
      </c>
      <c r="D288" s="25">
        <f>F288</f>
        <v>9.7839</v>
      </c>
      <c r="E288" s="25">
        <f>F288</f>
        <v>9.7839</v>
      </c>
      <c r="F288" s="25">
        <f>ROUND(9.7839,4)</f>
        <v>9.7839</v>
      </c>
      <c r="G288" s="24"/>
      <c r="H288" s="36"/>
    </row>
    <row r="289" spans="1:8" ht="12.75" customHeight="1">
      <c r="A289" s="22">
        <v>42905</v>
      </c>
      <c r="B289" s="22"/>
      <c r="C289" s="25">
        <f>ROUND(9.773202029245,4)</f>
        <v>9.7732</v>
      </c>
      <c r="D289" s="25">
        <f>F289</f>
        <v>9.9622</v>
      </c>
      <c r="E289" s="25">
        <f>F289</f>
        <v>9.9622</v>
      </c>
      <c r="F289" s="25">
        <f>ROUND(9.9622,4)</f>
        <v>9.9622</v>
      </c>
      <c r="G289" s="24"/>
      <c r="H289" s="36"/>
    </row>
    <row r="290" spans="1:8" ht="12.75" customHeight="1">
      <c r="A290" s="22">
        <v>42996</v>
      </c>
      <c r="B290" s="22"/>
      <c r="C290" s="25">
        <f>ROUND(9.773202029245,4)</f>
        <v>9.7732</v>
      </c>
      <c r="D290" s="25">
        <f>F290</f>
        <v>10.1328</v>
      </c>
      <c r="E290" s="25">
        <f>F290</f>
        <v>10.1328</v>
      </c>
      <c r="F290" s="25">
        <f>ROUND(10.1328,4)</f>
        <v>10.1328</v>
      </c>
      <c r="G290" s="24"/>
      <c r="H290" s="36"/>
    </row>
    <row r="291" spans="1:8" ht="12.75" customHeight="1">
      <c r="A291" s="22">
        <v>43087</v>
      </c>
      <c r="B291" s="22"/>
      <c r="C291" s="25">
        <f>ROUND(9.773202029245,4)</f>
        <v>9.7732</v>
      </c>
      <c r="D291" s="25">
        <f>F291</f>
        <v>10.3058</v>
      </c>
      <c r="E291" s="25">
        <f>F291</f>
        <v>10.3058</v>
      </c>
      <c r="F291" s="25">
        <f>ROUND(10.3058,4)</f>
        <v>10.3058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5">
        <f>ROUND(1.8996422001072,4)</f>
        <v>1.8996</v>
      </c>
      <c r="D293" s="25">
        <f>F293</f>
        <v>1.8986</v>
      </c>
      <c r="E293" s="25">
        <f>F293</f>
        <v>1.8986</v>
      </c>
      <c r="F293" s="25">
        <f>ROUND(1.8986,4)</f>
        <v>1.8986</v>
      </c>
      <c r="G293" s="24"/>
      <c r="H293" s="36"/>
    </row>
    <row r="294" spans="1:8" ht="12.75" customHeight="1">
      <c r="A294" s="22">
        <v>42905</v>
      </c>
      <c r="B294" s="22"/>
      <c r="C294" s="25">
        <f>ROUND(1.8996422001072,4)</f>
        <v>1.8996</v>
      </c>
      <c r="D294" s="25">
        <f>F294</f>
        <v>1.9127</v>
      </c>
      <c r="E294" s="25">
        <f>F294</f>
        <v>1.9127</v>
      </c>
      <c r="F294" s="25">
        <f>ROUND(1.9127,4)</f>
        <v>1.9127</v>
      </c>
      <c r="G294" s="24"/>
      <c r="H294" s="36"/>
    </row>
    <row r="295" spans="1:8" ht="12.75" customHeight="1">
      <c r="A295" s="22">
        <v>42996</v>
      </c>
      <c r="B295" s="22"/>
      <c r="C295" s="25">
        <f>ROUND(1.8996422001072,4)</f>
        <v>1.8996</v>
      </c>
      <c r="D295" s="25">
        <f>F295</f>
        <v>1.9269</v>
      </c>
      <c r="E295" s="25">
        <f>F295</f>
        <v>1.9269</v>
      </c>
      <c r="F295" s="25">
        <f>ROUND(1.9269,4)</f>
        <v>1.9269</v>
      </c>
      <c r="G295" s="24"/>
      <c r="H295" s="36"/>
    </row>
    <row r="296" spans="1:8" ht="12.75" customHeight="1">
      <c r="A296" s="22">
        <v>43087</v>
      </c>
      <c r="B296" s="22"/>
      <c r="C296" s="25">
        <f>ROUND(1.8996422001072,4)</f>
        <v>1.8996</v>
      </c>
      <c r="D296" s="25">
        <f>F296</f>
        <v>1.9412</v>
      </c>
      <c r="E296" s="25">
        <f>F296</f>
        <v>1.9412</v>
      </c>
      <c r="F296" s="25">
        <f>ROUND(1.9412,4)</f>
        <v>1.9412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5">
        <f>ROUND(1.86053117454907,4)</f>
        <v>1.8605</v>
      </c>
      <c r="D298" s="25">
        <f>F298</f>
        <v>1.8674</v>
      </c>
      <c r="E298" s="25">
        <f>F298</f>
        <v>1.8674</v>
      </c>
      <c r="F298" s="25">
        <f>ROUND(1.8674,4)</f>
        <v>1.8674</v>
      </c>
      <c r="G298" s="24"/>
      <c r="H298" s="36"/>
    </row>
    <row r="299" spans="1:8" ht="12.75" customHeight="1">
      <c r="A299" s="22">
        <v>42905</v>
      </c>
      <c r="B299" s="22"/>
      <c r="C299" s="25">
        <f>ROUND(1.86053117454907,4)</f>
        <v>1.8605</v>
      </c>
      <c r="D299" s="25">
        <f>F299</f>
        <v>1.9097</v>
      </c>
      <c r="E299" s="25">
        <f>F299</f>
        <v>1.9097</v>
      </c>
      <c r="F299" s="25">
        <f>ROUND(1.9097,4)</f>
        <v>1.9097</v>
      </c>
      <c r="G299" s="24"/>
      <c r="H299" s="36"/>
    </row>
    <row r="300" spans="1:8" ht="12.75" customHeight="1">
      <c r="A300" s="22">
        <v>42996</v>
      </c>
      <c r="B300" s="22"/>
      <c r="C300" s="25">
        <f>ROUND(1.86053117454907,4)</f>
        <v>1.8605</v>
      </c>
      <c r="D300" s="25">
        <f>F300</f>
        <v>1.9505</v>
      </c>
      <c r="E300" s="25">
        <f>F300</f>
        <v>1.9505</v>
      </c>
      <c r="F300" s="25">
        <f>ROUND(1.9505,4)</f>
        <v>1.9505</v>
      </c>
      <c r="G300" s="24"/>
      <c r="H300" s="36"/>
    </row>
    <row r="301" spans="1:8" ht="12.75" customHeight="1">
      <c r="A301" s="22">
        <v>43087</v>
      </c>
      <c r="B301" s="22"/>
      <c r="C301" s="25">
        <f>ROUND(1.86053117454907,4)</f>
        <v>1.8605</v>
      </c>
      <c r="D301" s="25">
        <f>F301</f>
        <v>1.993</v>
      </c>
      <c r="E301" s="25">
        <f>F301</f>
        <v>1.993</v>
      </c>
      <c r="F301" s="25">
        <f>ROUND(1.993,4)</f>
        <v>1.993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42807</v>
      </c>
      <c r="B303" s="22"/>
      <c r="C303" s="25">
        <f>ROUND(13.83098,4)</f>
        <v>13.831</v>
      </c>
      <c r="D303" s="25">
        <f>F303</f>
        <v>13.8483</v>
      </c>
      <c r="E303" s="25">
        <f>F303</f>
        <v>13.8483</v>
      </c>
      <c r="F303" s="25">
        <f>ROUND(13.8483,4)</f>
        <v>13.8483</v>
      </c>
      <c r="G303" s="24"/>
      <c r="H303" s="36"/>
    </row>
    <row r="304" spans="1:8" ht="12.75" customHeight="1">
      <c r="A304" s="22">
        <v>42905</v>
      </c>
      <c r="B304" s="22"/>
      <c r="C304" s="25">
        <f>ROUND(13.83098,4)</f>
        <v>13.831</v>
      </c>
      <c r="D304" s="25">
        <f>F304</f>
        <v>14.1515</v>
      </c>
      <c r="E304" s="25">
        <f>F304</f>
        <v>14.1515</v>
      </c>
      <c r="F304" s="25">
        <f>ROUND(14.1515,4)</f>
        <v>14.1515</v>
      </c>
      <c r="G304" s="24"/>
      <c r="H304" s="36"/>
    </row>
    <row r="305" spans="1:8" ht="12.75" customHeight="1">
      <c r="A305" s="22">
        <v>42996</v>
      </c>
      <c r="B305" s="22"/>
      <c r="C305" s="25">
        <f>ROUND(13.83098,4)</f>
        <v>13.831</v>
      </c>
      <c r="D305" s="25">
        <f>F305</f>
        <v>14.4434</v>
      </c>
      <c r="E305" s="25">
        <f>F305</f>
        <v>14.4434</v>
      </c>
      <c r="F305" s="25">
        <f>ROUND(14.4434,4)</f>
        <v>14.4434</v>
      </c>
      <c r="G305" s="24"/>
      <c r="H305" s="36"/>
    </row>
    <row r="306" spans="1:8" ht="12.75" customHeight="1">
      <c r="A306" s="22">
        <v>43087</v>
      </c>
      <c r="B306" s="22"/>
      <c r="C306" s="25">
        <f>ROUND(13.83098,4)</f>
        <v>13.831</v>
      </c>
      <c r="D306" s="25">
        <f>F306</f>
        <v>14.7442</v>
      </c>
      <c r="E306" s="25">
        <f>F306</f>
        <v>14.7442</v>
      </c>
      <c r="F306" s="25">
        <f>ROUND(14.7442,4)</f>
        <v>14.7442</v>
      </c>
      <c r="G306" s="24"/>
      <c r="H306" s="36"/>
    </row>
    <row r="307" spans="1:8" ht="12.75" customHeight="1">
      <c r="A307" s="22">
        <v>43178</v>
      </c>
      <c r="B307" s="22"/>
      <c r="C307" s="25">
        <f>ROUND(13.83098,4)</f>
        <v>13.831</v>
      </c>
      <c r="D307" s="25">
        <f>F307</f>
        <v>15.0457</v>
      </c>
      <c r="E307" s="25">
        <f>F307</f>
        <v>15.0457</v>
      </c>
      <c r="F307" s="25">
        <f>ROUND(15.0457,4)</f>
        <v>15.0457</v>
      </c>
      <c r="G307" s="24"/>
      <c r="H307" s="36"/>
    </row>
    <row r="308" spans="1:8" ht="12.75" customHeight="1">
      <c r="A308" s="22">
        <v>43269</v>
      </c>
      <c r="B308" s="22"/>
      <c r="C308" s="25">
        <f>ROUND(13.83098,4)</f>
        <v>13.831</v>
      </c>
      <c r="D308" s="25">
        <f>F308</f>
        <v>15.3249</v>
      </c>
      <c r="E308" s="25">
        <f>F308</f>
        <v>15.3249</v>
      </c>
      <c r="F308" s="25">
        <f>ROUND(15.3249,4)</f>
        <v>15.3249</v>
      </c>
      <c r="G308" s="24"/>
      <c r="H308" s="36"/>
    </row>
    <row r="309" spans="1:8" ht="12.75" customHeight="1">
      <c r="A309" s="22">
        <v>43360</v>
      </c>
      <c r="B309" s="22"/>
      <c r="C309" s="25">
        <f>ROUND(13.83098,4)</f>
        <v>13.831</v>
      </c>
      <c r="D309" s="25">
        <f>F309</f>
        <v>15.6885</v>
      </c>
      <c r="E309" s="25">
        <f>F309</f>
        <v>15.6885</v>
      </c>
      <c r="F309" s="25">
        <f>ROUND(15.6885,4)</f>
        <v>15.6885</v>
      </c>
      <c r="G309" s="24"/>
      <c r="H309" s="36"/>
    </row>
    <row r="310" spans="1:8" ht="12.75" customHeight="1">
      <c r="A310" s="22" t="s">
        <v>71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5">
        <f>ROUND(12.9664456102148,4)</f>
        <v>12.9664</v>
      </c>
      <c r="D311" s="25">
        <f>F311</f>
        <v>12.9836</v>
      </c>
      <c r="E311" s="25">
        <f>F311</f>
        <v>12.9836</v>
      </c>
      <c r="F311" s="25">
        <f>ROUND(12.9836,4)</f>
        <v>12.9836</v>
      </c>
      <c r="G311" s="24"/>
      <c r="H311" s="36"/>
    </row>
    <row r="312" spans="1:8" ht="12.75" customHeight="1">
      <c r="A312" s="22">
        <v>42905</v>
      </c>
      <c r="B312" s="22"/>
      <c r="C312" s="25">
        <f>ROUND(12.9664456102148,4)</f>
        <v>12.9664</v>
      </c>
      <c r="D312" s="25">
        <f>F312</f>
        <v>13.285</v>
      </c>
      <c r="E312" s="25">
        <f>F312</f>
        <v>13.285</v>
      </c>
      <c r="F312" s="25">
        <f>ROUND(13.285,4)</f>
        <v>13.285</v>
      </c>
      <c r="G312" s="24"/>
      <c r="H312" s="36"/>
    </row>
    <row r="313" spans="1:8" ht="12.75" customHeight="1">
      <c r="A313" s="22">
        <v>42996</v>
      </c>
      <c r="B313" s="22"/>
      <c r="C313" s="25">
        <f>ROUND(12.9664456102148,4)</f>
        <v>12.9664</v>
      </c>
      <c r="D313" s="25">
        <f>F313</f>
        <v>13.577</v>
      </c>
      <c r="E313" s="25">
        <f>F313</f>
        <v>13.577</v>
      </c>
      <c r="F313" s="25">
        <f>ROUND(13.577,4)</f>
        <v>13.577</v>
      </c>
      <c r="G313" s="24"/>
      <c r="H313" s="36"/>
    </row>
    <row r="314" spans="1:8" ht="12.75" customHeight="1">
      <c r="A314" s="22">
        <v>43087</v>
      </c>
      <c r="B314" s="22"/>
      <c r="C314" s="25">
        <f>ROUND(12.9664456102148,4)</f>
        <v>12.9664</v>
      </c>
      <c r="D314" s="25">
        <f>F314</f>
        <v>13.8796</v>
      </c>
      <c r="E314" s="25">
        <f>F314</f>
        <v>13.8796</v>
      </c>
      <c r="F314" s="25">
        <f>ROUND(13.8796,4)</f>
        <v>13.8796</v>
      </c>
      <c r="G314" s="24"/>
      <c r="H314" s="36"/>
    </row>
    <row r="315" spans="1:8" ht="12.75" customHeight="1">
      <c r="A315" s="22">
        <v>43178</v>
      </c>
      <c r="B315" s="22"/>
      <c r="C315" s="25">
        <f>ROUND(12.9664456102148,4)</f>
        <v>12.9664</v>
      </c>
      <c r="D315" s="25">
        <f>F315</f>
        <v>14.1801</v>
      </c>
      <c r="E315" s="25">
        <f>F315</f>
        <v>14.1801</v>
      </c>
      <c r="F315" s="25">
        <f>ROUND(14.1801,4)</f>
        <v>14.1801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42807</v>
      </c>
      <c r="B317" s="22"/>
      <c r="C317" s="25">
        <f>ROUND(16.03702,4)</f>
        <v>16.037</v>
      </c>
      <c r="D317" s="25">
        <f>F317</f>
        <v>16.0552</v>
      </c>
      <c r="E317" s="25">
        <f>F317</f>
        <v>16.0552</v>
      </c>
      <c r="F317" s="25">
        <f>ROUND(16.0552,4)</f>
        <v>16.0552</v>
      </c>
      <c r="G317" s="24"/>
      <c r="H317" s="36"/>
    </row>
    <row r="318" spans="1:8" ht="12.75" customHeight="1">
      <c r="A318" s="22">
        <v>42905</v>
      </c>
      <c r="B318" s="22"/>
      <c r="C318" s="25">
        <f>ROUND(16.03702,4)</f>
        <v>16.037</v>
      </c>
      <c r="D318" s="25">
        <f>F318</f>
        <v>16.3706</v>
      </c>
      <c r="E318" s="25">
        <f>F318</f>
        <v>16.3706</v>
      </c>
      <c r="F318" s="25">
        <f>ROUND(16.3706,4)</f>
        <v>16.3706</v>
      </c>
      <c r="G318" s="24"/>
      <c r="H318" s="36"/>
    </row>
    <row r="319" spans="1:8" ht="12.75" customHeight="1">
      <c r="A319" s="22">
        <v>42996</v>
      </c>
      <c r="B319" s="22"/>
      <c r="C319" s="25">
        <f>ROUND(16.03702,4)</f>
        <v>16.037</v>
      </c>
      <c r="D319" s="25">
        <f>F319</f>
        <v>16.6722</v>
      </c>
      <c r="E319" s="25">
        <f>F319</f>
        <v>16.6722</v>
      </c>
      <c r="F319" s="25">
        <f>ROUND(16.6722,4)</f>
        <v>16.6722</v>
      </c>
      <c r="G319" s="24"/>
      <c r="H319" s="36"/>
    </row>
    <row r="320" spans="1:8" ht="12.75" customHeight="1">
      <c r="A320" s="22">
        <v>43087</v>
      </c>
      <c r="B320" s="22"/>
      <c r="C320" s="25">
        <f>ROUND(16.03702,4)</f>
        <v>16.037</v>
      </c>
      <c r="D320" s="25">
        <f>F320</f>
        <v>16.9802</v>
      </c>
      <c r="E320" s="25">
        <f>F320</f>
        <v>16.9802</v>
      </c>
      <c r="F320" s="25">
        <f>ROUND(16.9802,4)</f>
        <v>16.9802</v>
      </c>
      <c r="G320" s="24"/>
      <c r="H320" s="36"/>
    </row>
    <row r="321" spans="1:8" ht="12.75" customHeight="1">
      <c r="A321" s="22">
        <v>43178</v>
      </c>
      <c r="B321" s="22"/>
      <c r="C321" s="25">
        <f>ROUND(16.03702,4)</f>
        <v>16.037</v>
      </c>
      <c r="D321" s="25">
        <f>F321</f>
        <v>17.2944</v>
      </c>
      <c r="E321" s="25">
        <f>F321</f>
        <v>17.2944</v>
      </c>
      <c r="F321" s="25">
        <f>ROUND(17.2944,4)</f>
        <v>17.2944</v>
      </c>
      <c r="G321" s="24"/>
      <c r="H321" s="36"/>
    </row>
    <row r="322" spans="1:8" ht="12.75" customHeight="1">
      <c r="A322" s="22">
        <v>43269</v>
      </c>
      <c r="B322" s="22"/>
      <c r="C322" s="25">
        <f>ROUND(16.03702,4)</f>
        <v>16.037</v>
      </c>
      <c r="D322" s="25">
        <f>F322</f>
        <v>17.6155</v>
      </c>
      <c r="E322" s="25">
        <f>F322</f>
        <v>17.6155</v>
      </c>
      <c r="F322" s="25">
        <f>ROUND(17.6155,4)</f>
        <v>17.6155</v>
      </c>
      <c r="G322" s="24"/>
      <c r="H322" s="36"/>
    </row>
    <row r="323" spans="1:8" ht="12.75" customHeight="1">
      <c r="A323" s="22">
        <v>43360</v>
      </c>
      <c r="B323" s="22"/>
      <c r="C323" s="25">
        <f>ROUND(16.03702,4)</f>
        <v>16.037</v>
      </c>
      <c r="D323" s="25">
        <f>F323</f>
        <v>17.6804</v>
      </c>
      <c r="E323" s="25">
        <f>F323</f>
        <v>17.6804</v>
      </c>
      <c r="F323" s="25">
        <f>ROUND(17.6804,4)</f>
        <v>17.6804</v>
      </c>
      <c r="G323" s="24"/>
      <c r="H323" s="36"/>
    </row>
    <row r="324" spans="1:8" ht="12.75" customHeight="1">
      <c r="A324" s="22" t="s">
        <v>73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5">
        <f>ROUND(1.6872963330285,4)</f>
        <v>1.6873</v>
      </c>
      <c r="D325" s="25">
        <f>F325</f>
        <v>1.6892</v>
      </c>
      <c r="E325" s="25">
        <f>F325</f>
        <v>1.6892</v>
      </c>
      <c r="F325" s="25">
        <f>ROUND(1.6892,4)</f>
        <v>1.6892</v>
      </c>
      <c r="G325" s="24"/>
      <c r="H325" s="36"/>
    </row>
    <row r="326" spans="1:8" ht="12.75" customHeight="1">
      <c r="A326" s="22">
        <v>42905</v>
      </c>
      <c r="B326" s="22"/>
      <c r="C326" s="25">
        <f>ROUND(1.6872963330285,4)</f>
        <v>1.6873</v>
      </c>
      <c r="D326" s="25">
        <f>F326</f>
        <v>1.72</v>
      </c>
      <c r="E326" s="25">
        <f>F326</f>
        <v>1.72</v>
      </c>
      <c r="F326" s="25">
        <f>ROUND(1.72,4)</f>
        <v>1.72</v>
      </c>
      <c r="G326" s="24"/>
      <c r="H326" s="36"/>
    </row>
    <row r="327" spans="1:8" ht="12.75" customHeight="1">
      <c r="A327" s="22">
        <v>42996</v>
      </c>
      <c r="B327" s="22"/>
      <c r="C327" s="25">
        <f>ROUND(1.6872963330285,4)</f>
        <v>1.6873</v>
      </c>
      <c r="D327" s="25">
        <f>F327</f>
        <v>1.7482</v>
      </c>
      <c r="E327" s="25">
        <f>F327</f>
        <v>1.7482</v>
      </c>
      <c r="F327" s="25">
        <f>ROUND(1.7482,4)</f>
        <v>1.7482</v>
      </c>
      <c r="G327" s="24"/>
      <c r="H327" s="36"/>
    </row>
    <row r="328" spans="1:8" ht="12.75" customHeight="1">
      <c r="A328" s="22">
        <v>43087</v>
      </c>
      <c r="B328" s="22"/>
      <c r="C328" s="25">
        <f>ROUND(1.6872963330285,4)</f>
        <v>1.6873</v>
      </c>
      <c r="D328" s="25">
        <f>F328</f>
        <v>1.7755</v>
      </c>
      <c r="E328" s="25">
        <f>F328</f>
        <v>1.7755</v>
      </c>
      <c r="F328" s="25">
        <f>ROUND(1.7755,4)</f>
        <v>1.7755</v>
      </c>
      <c r="G328" s="24"/>
      <c r="H328" s="36"/>
    </row>
    <row r="329" spans="1:8" ht="12.75" customHeight="1">
      <c r="A329" s="22" t="s">
        <v>74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42807</v>
      </c>
      <c r="B330" s="22"/>
      <c r="C330" s="28">
        <f>ROUND(0.114472465439801,6)</f>
        <v>0.114472</v>
      </c>
      <c r="D330" s="28">
        <f>F330</f>
        <v>0.114607</v>
      </c>
      <c r="E330" s="28">
        <f>F330</f>
        <v>0.114607</v>
      </c>
      <c r="F330" s="28">
        <f>ROUND(0.114607,6)</f>
        <v>0.114607</v>
      </c>
      <c r="G330" s="24"/>
      <c r="H330" s="36"/>
    </row>
    <row r="331" spans="1:8" ht="12.75" customHeight="1">
      <c r="A331" s="22">
        <v>42905</v>
      </c>
      <c r="B331" s="22"/>
      <c r="C331" s="28">
        <f>ROUND(0.114472465439801,6)</f>
        <v>0.114472</v>
      </c>
      <c r="D331" s="28">
        <f>F331</f>
        <v>0.1171</v>
      </c>
      <c r="E331" s="28">
        <f>F331</f>
        <v>0.1171</v>
      </c>
      <c r="F331" s="28">
        <f>ROUND(0.1171,6)</f>
        <v>0.1171</v>
      </c>
      <c r="G331" s="24"/>
      <c r="H331" s="36"/>
    </row>
    <row r="332" spans="1:8" ht="12.75" customHeight="1">
      <c r="A332" s="22">
        <v>42996</v>
      </c>
      <c r="B332" s="22"/>
      <c r="C332" s="28">
        <f>ROUND(0.114472465439801,6)</f>
        <v>0.114472</v>
      </c>
      <c r="D332" s="28">
        <f>F332</f>
        <v>0.119502</v>
      </c>
      <c r="E332" s="28">
        <f>F332</f>
        <v>0.119502</v>
      </c>
      <c r="F332" s="28">
        <f>ROUND(0.119502,6)</f>
        <v>0.119502</v>
      </c>
      <c r="G332" s="24"/>
      <c r="H332" s="36"/>
    </row>
    <row r="333" spans="1:8" ht="12.75" customHeight="1">
      <c r="A333" s="22">
        <v>43087</v>
      </c>
      <c r="B333" s="22"/>
      <c r="C333" s="28">
        <f>ROUND(0.114472465439801,6)</f>
        <v>0.114472</v>
      </c>
      <c r="D333" s="28">
        <f>F333</f>
        <v>0.121983</v>
      </c>
      <c r="E333" s="28">
        <f>F333</f>
        <v>0.121983</v>
      </c>
      <c r="F333" s="28">
        <f>ROUND(0.121983,6)</f>
        <v>0.121983</v>
      </c>
      <c r="G333" s="24"/>
      <c r="H333" s="36"/>
    </row>
    <row r="334" spans="1:8" ht="12.75" customHeight="1">
      <c r="A334" s="22">
        <v>43178</v>
      </c>
      <c r="B334" s="22"/>
      <c r="C334" s="28">
        <f>ROUND(0.114472465439801,6)</f>
        <v>0.114472</v>
      </c>
      <c r="D334" s="28">
        <f>F334</f>
        <v>0.124524</v>
      </c>
      <c r="E334" s="28">
        <f>F334</f>
        <v>0.124524</v>
      </c>
      <c r="F334" s="28">
        <f>ROUND(0.124524,6)</f>
        <v>0.124524</v>
      </c>
      <c r="G334" s="24"/>
      <c r="H334" s="36"/>
    </row>
    <row r="335" spans="1:8" ht="12.75" customHeight="1">
      <c r="A335" s="22" t="s">
        <v>75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42807</v>
      </c>
      <c r="B336" s="22"/>
      <c r="C336" s="25">
        <f>ROUND(0.127394729164641,4)</f>
        <v>0.1274</v>
      </c>
      <c r="D336" s="25">
        <f>F336</f>
        <v>0.1274</v>
      </c>
      <c r="E336" s="25">
        <f>F336</f>
        <v>0.1274</v>
      </c>
      <c r="F336" s="25">
        <f>ROUND(0.1274,4)</f>
        <v>0.1274</v>
      </c>
      <c r="G336" s="24"/>
      <c r="H336" s="36"/>
    </row>
    <row r="337" spans="1:8" ht="12.75" customHeight="1">
      <c r="A337" s="22">
        <v>42905</v>
      </c>
      <c r="B337" s="22"/>
      <c r="C337" s="25">
        <f>ROUND(0.127394729164641,4)</f>
        <v>0.1274</v>
      </c>
      <c r="D337" s="25">
        <f>F337</f>
        <v>0.1273</v>
      </c>
      <c r="E337" s="25">
        <f>F337</f>
        <v>0.1273</v>
      </c>
      <c r="F337" s="25">
        <f>ROUND(0.1273,4)</f>
        <v>0.1273</v>
      </c>
      <c r="G337" s="24"/>
      <c r="H337" s="36"/>
    </row>
    <row r="338" spans="1:8" ht="12.75" customHeight="1">
      <c r="A338" s="22">
        <v>42996</v>
      </c>
      <c r="B338" s="22"/>
      <c r="C338" s="25">
        <f>ROUND(0.127394729164641,4)</f>
        <v>0.1274</v>
      </c>
      <c r="D338" s="25">
        <f>F338</f>
        <v>0.1272</v>
      </c>
      <c r="E338" s="25">
        <f>F338</f>
        <v>0.1272</v>
      </c>
      <c r="F338" s="25">
        <f>ROUND(0.1272,4)</f>
        <v>0.1272</v>
      </c>
      <c r="G338" s="24"/>
      <c r="H338" s="36"/>
    </row>
    <row r="339" spans="1:8" ht="12.75" customHeight="1">
      <c r="A339" s="22">
        <v>43087</v>
      </c>
      <c r="B339" s="22"/>
      <c r="C339" s="25">
        <f>ROUND(0.127394729164641,4)</f>
        <v>0.1274</v>
      </c>
      <c r="D339" s="25">
        <f>F339</f>
        <v>0.1272</v>
      </c>
      <c r="E339" s="25">
        <f>F339</f>
        <v>0.1272</v>
      </c>
      <c r="F339" s="25">
        <f>ROUND(0.1272,4)</f>
        <v>0.1272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42807</v>
      </c>
      <c r="B341" s="22"/>
      <c r="C341" s="25">
        <f>ROUND(9.1962,4)</f>
        <v>9.1962</v>
      </c>
      <c r="D341" s="25">
        <f>F341</f>
        <v>9.2036</v>
      </c>
      <c r="E341" s="25">
        <f>F341</f>
        <v>9.2036</v>
      </c>
      <c r="F341" s="25">
        <f>ROUND(9.2036,4)</f>
        <v>9.2036</v>
      </c>
      <c r="G341" s="24"/>
      <c r="H341" s="36"/>
    </row>
    <row r="342" spans="1:8" ht="12.75" customHeight="1">
      <c r="A342" s="22">
        <v>42905</v>
      </c>
      <c r="B342" s="22"/>
      <c r="C342" s="25">
        <f>ROUND(9.1962,4)</f>
        <v>9.1962</v>
      </c>
      <c r="D342" s="25">
        <f>F342</f>
        <v>9.3366</v>
      </c>
      <c r="E342" s="25">
        <f>F342</f>
        <v>9.3366</v>
      </c>
      <c r="F342" s="25">
        <f>ROUND(9.3366,4)</f>
        <v>9.3366</v>
      </c>
      <c r="G342" s="24"/>
      <c r="H342" s="36"/>
    </row>
    <row r="343" spans="1:8" ht="12.75" customHeight="1">
      <c r="A343" s="22">
        <v>42996</v>
      </c>
      <c r="B343" s="22"/>
      <c r="C343" s="25">
        <f>ROUND(9.1962,4)</f>
        <v>9.1962</v>
      </c>
      <c r="D343" s="25">
        <f>F343</f>
        <v>9.4633</v>
      </c>
      <c r="E343" s="25">
        <f>F343</f>
        <v>9.4633</v>
      </c>
      <c r="F343" s="25">
        <f>ROUND(9.4633,4)</f>
        <v>9.4633</v>
      </c>
      <c r="G343" s="24"/>
      <c r="H343" s="36"/>
    </row>
    <row r="344" spans="1:8" ht="12.75" customHeight="1">
      <c r="A344" s="22">
        <v>43087</v>
      </c>
      <c r="B344" s="22"/>
      <c r="C344" s="25">
        <f>ROUND(9.1962,4)</f>
        <v>9.1962</v>
      </c>
      <c r="D344" s="25">
        <f>F344</f>
        <v>9.5902</v>
      </c>
      <c r="E344" s="25">
        <f>F344</f>
        <v>9.5902</v>
      </c>
      <c r="F344" s="25">
        <f>ROUND(9.5902,4)</f>
        <v>9.5902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42807</v>
      </c>
      <c r="B346" s="22"/>
      <c r="C346" s="25">
        <f>ROUND(9.26122304701308,4)</f>
        <v>9.2612</v>
      </c>
      <c r="D346" s="25">
        <f>F346</f>
        <v>9.2713</v>
      </c>
      <c r="E346" s="25">
        <f>F346</f>
        <v>9.2713</v>
      </c>
      <c r="F346" s="25">
        <f>ROUND(9.2713,4)</f>
        <v>9.2713</v>
      </c>
      <c r="G346" s="24"/>
      <c r="H346" s="36"/>
    </row>
    <row r="347" spans="1:8" ht="12.75" customHeight="1">
      <c r="A347" s="22">
        <v>42905</v>
      </c>
      <c r="B347" s="22"/>
      <c r="C347" s="25">
        <f>ROUND(9.26122304701308,4)</f>
        <v>9.2612</v>
      </c>
      <c r="D347" s="25">
        <f>F347</f>
        <v>9.4337</v>
      </c>
      <c r="E347" s="25">
        <f>F347</f>
        <v>9.4337</v>
      </c>
      <c r="F347" s="25">
        <f>ROUND(9.4337,4)</f>
        <v>9.4337</v>
      </c>
      <c r="G347" s="24"/>
      <c r="H347" s="36"/>
    </row>
    <row r="348" spans="1:8" ht="12.75" customHeight="1">
      <c r="A348" s="22">
        <v>42996</v>
      </c>
      <c r="B348" s="22"/>
      <c r="C348" s="25">
        <f>ROUND(9.26122304701308,4)</f>
        <v>9.2612</v>
      </c>
      <c r="D348" s="25">
        <f>F348</f>
        <v>9.5848</v>
      </c>
      <c r="E348" s="25">
        <f>F348</f>
        <v>9.5848</v>
      </c>
      <c r="F348" s="25">
        <f>ROUND(9.5848,4)</f>
        <v>9.5848</v>
      </c>
      <c r="G348" s="24"/>
      <c r="H348" s="36"/>
    </row>
    <row r="349" spans="1:8" ht="12.75" customHeight="1">
      <c r="A349" s="22">
        <v>43087</v>
      </c>
      <c r="B349" s="22"/>
      <c r="C349" s="25">
        <f>ROUND(9.26122304701308,4)</f>
        <v>9.2612</v>
      </c>
      <c r="D349" s="25">
        <f>F349</f>
        <v>9.7363</v>
      </c>
      <c r="E349" s="25">
        <f>F349</f>
        <v>9.7363</v>
      </c>
      <c r="F349" s="25">
        <f>ROUND(9.7363,4)</f>
        <v>9.7363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42807</v>
      </c>
      <c r="B351" s="22"/>
      <c r="C351" s="25">
        <f>ROUND(3.51772287862513,4)</f>
        <v>3.5177</v>
      </c>
      <c r="D351" s="25">
        <f>F351</f>
        <v>3.5155</v>
      </c>
      <c r="E351" s="25">
        <f>F351</f>
        <v>3.5155</v>
      </c>
      <c r="F351" s="25">
        <f>ROUND(3.5155,4)</f>
        <v>3.5155</v>
      </c>
      <c r="G351" s="24"/>
      <c r="H351" s="36"/>
    </row>
    <row r="352" spans="1:8" ht="12.75" customHeight="1">
      <c r="A352" s="22">
        <v>42905</v>
      </c>
      <c r="B352" s="22"/>
      <c r="C352" s="25">
        <f>ROUND(3.51772287862513,4)</f>
        <v>3.5177</v>
      </c>
      <c r="D352" s="25">
        <f>F352</f>
        <v>3.4801</v>
      </c>
      <c r="E352" s="25">
        <f>F352</f>
        <v>3.4801</v>
      </c>
      <c r="F352" s="25">
        <f>ROUND(3.4801,4)</f>
        <v>3.4801</v>
      </c>
      <c r="G352" s="24"/>
      <c r="H352" s="36"/>
    </row>
    <row r="353" spans="1:8" ht="12.75" customHeight="1">
      <c r="A353" s="22">
        <v>42996</v>
      </c>
      <c r="B353" s="22"/>
      <c r="C353" s="25">
        <f>ROUND(3.51772287862513,4)</f>
        <v>3.5177</v>
      </c>
      <c r="D353" s="25">
        <f>F353</f>
        <v>3.4502</v>
      </c>
      <c r="E353" s="25">
        <f>F353</f>
        <v>3.4502</v>
      </c>
      <c r="F353" s="25">
        <f>ROUND(3.4502,4)</f>
        <v>3.4502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5">
        <f>ROUND(13.1,4)</f>
        <v>13.1</v>
      </c>
      <c r="D355" s="25">
        <f>F355</f>
        <v>13.1138</v>
      </c>
      <c r="E355" s="25">
        <f>F355</f>
        <v>13.1138</v>
      </c>
      <c r="F355" s="25">
        <f>ROUND(13.1138,4)</f>
        <v>13.1138</v>
      </c>
      <c r="G355" s="24"/>
      <c r="H355" s="36"/>
    </row>
    <row r="356" spans="1:8" ht="12.75" customHeight="1">
      <c r="A356" s="22">
        <v>42905</v>
      </c>
      <c r="B356" s="22"/>
      <c r="C356" s="25">
        <f>ROUND(13.1,4)</f>
        <v>13.1</v>
      </c>
      <c r="D356" s="25">
        <f>F356</f>
        <v>13.3378</v>
      </c>
      <c r="E356" s="25">
        <f>F356</f>
        <v>13.3378</v>
      </c>
      <c r="F356" s="25">
        <f>ROUND(13.3378,4)</f>
        <v>13.3378</v>
      </c>
      <c r="G356" s="24"/>
      <c r="H356" s="36"/>
    </row>
    <row r="357" spans="1:8" ht="12.75" customHeight="1">
      <c r="A357" s="22">
        <v>42996</v>
      </c>
      <c r="B357" s="22"/>
      <c r="C357" s="25">
        <f>ROUND(13.1,4)</f>
        <v>13.1</v>
      </c>
      <c r="D357" s="25">
        <f>F357</f>
        <v>13.5472</v>
      </c>
      <c r="E357" s="25">
        <f>F357</f>
        <v>13.5472</v>
      </c>
      <c r="F357" s="25">
        <f>ROUND(13.5472,4)</f>
        <v>13.5472</v>
      </c>
      <c r="G357" s="24"/>
      <c r="H357" s="36"/>
    </row>
    <row r="358" spans="1:8" ht="12.75" customHeight="1">
      <c r="A358" s="22">
        <v>43087</v>
      </c>
      <c r="B358" s="22"/>
      <c r="C358" s="25">
        <f>ROUND(13.1,4)</f>
        <v>13.1</v>
      </c>
      <c r="D358" s="25">
        <f>F358</f>
        <v>13.7553</v>
      </c>
      <c r="E358" s="25">
        <f>F358</f>
        <v>13.7553</v>
      </c>
      <c r="F358" s="25">
        <f>ROUND(13.7553,4)</f>
        <v>13.7553</v>
      </c>
      <c r="G358" s="24"/>
      <c r="H358" s="36"/>
    </row>
    <row r="359" spans="1:8" ht="12.75" customHeight="1">
      <c r="A359" s="22">
        <v>43178</v>
      </c>
      <c r="B359" s="22"/>
      <c r="C359" s="25">
        <f>ROUND(13.1,4)</f>
        <v>13.1</v>
      </c>
      <c r="D359" s="25">
        <f>F359</f>
        <v>13.9614</v>
      </c>
      <c r="E359" s="25">
        <f>F359</f>
        <v>13.9614</v>
      </c>
      <c r="F359" s="25">
        <f>ROUND(13.9614,4)</f>
        <v>13.9614</v>
      </c>
      <c r="G359" s="24"/>
      <c r="H359" s="36"/>
    </row>
    <row r="360" spans="1:8" ht="12.75" customHeight="1">
      <c r="A360" s="22" t="s">
        <v>80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42807</v>
      </c>
      <c r="B361" s="22"/>
      <c r="C361" s="25">
        <f>ROUND(13.1,4)</f>
        <v>13.1</v>
      </c>
      <c r="D361" s="25">
        <f>F361</f>
        <v>13.1138</v>
      </c>
      <c r="E361" s="25">
        <f>F361</f>
        <v>13.1138</v>
      </c>
      <c r="F361" s="25">
        <f>ROUND(13.1138,4)</f>
        <v>13.1138</v>
      </c>
      <c r="G361" s="24"/>
      <c r="H361" s="36"/>
    </row>
    <row r="362" spans="1:8" ht="12.75" customHeight="1">
      <c r="A362" s="22">
        <v>42905</v>
      </c>
      <c r="B362" s="22"/>
      <c r="C362" s="25">
        <f>ROUND(13.1,4)</f>
        <v>13.1</v>
      </c>
      <c r="D362" s="25">
        <f>F362</f>
        <v>13.3378</v>
      </c>
      <c r="E362" s="25">
        <f>F362</f>
        <v>13.3378</v>
      </c>
      <c r="F362" s="25">
        <f>ROUND(13.3378,4)</f>
        <v>13.3378</v>
      </c>
      <c r="G362" s="24"/>
      <c r="H362" s="36"/>
    </row>
    <row r="363" spans="1:8" ht="12.75" customHeight="1">
      <c r="A363" s="22">
        <v>42996</v>
      </c>
      <c r="B363" s="22"/>
      <c r="C363" s="25">
        <f>ROUND(13.1,4)</f>
        <v>13.1</v>
      </c>
      <c r="D363" s="25">
        <f>F363</f>
        <v>13.5472</v>
      </c>
      <c r="E363" s="25">
        <f>F363</f>
        <v>13.5472</v>
      </c>
      <c r="F363" s="25">
        <f>ROUND(13.5472,4)</f>
        <v>13.5472</v>
      </c>
      <c r="G363" s="24"/>
      <c r="H363" s="36"/>
    </row>
    <row r="364" spans="1:8" ht="12.75" customHeight="1">
      <c r="A364" s="22">
        <v>43087</v>
      </c>
      <c r="B364" s="22"/>
      <c r="C364" s="25">
        <f>ROUND(13.1,4)</f>
        <v>13.1</v>
      </c>
      <c r="D364" s="25">
        <f>F364</f>
        <v>13.7553</v>
      </c>
      <c r="E364" s="25">
        <f>F364</f>
        <v>13.7553</v>
      </c>
      <c r="F364" s="25">
        <f>ROUND(13.7553,4)</f>
        <v>13.7553</v>
      </c>
      <c r="G364" s="24"/>
      <c r="H364" s="36"/>
    </row>
    <row r="365" spans="1:8" ht="12.75" customHeight="1">
      <c r="A365" s="22">
        <v>43178</v>
      </c>
      <c r="B365" s="22"/>
      <c r="C365" s="25">
        <f>ROUND(13.1,4)</f>
        <v>13.1</v>
      </c>
      <c r="D365" s="25">
        <f>F365</f>
        <v>13.9614</v>
      </c>
      <c r="E365" s="25">
        <f>F365</f>
        <v>13.9614</v>
      </c>
      <c r="F365" s="25">
        <f>ROUND(13.9614,4)</f>
        <v>13.9614</v>
      </c>
      <c r="G365" s="24"/>
      <c r="H365" s="36"/>
    </row>
    <row r="366" spans="1:8" ht="12.75" customHeight="1">
      <c r="A366" s="22">
        <v>43269</v>
      </c>
      <c r="B366" s="22"/>
      <c r="C366" s="25">
        <f>ROUND(13.1,4)</f>
        <v>13.1</v>
      </c>
      <c r="D366" s="25">
        <f>F366</f>
        <v>14.1689</v>
      </c>
      <c r="E366" s="25">
        <f>F366</f>
        <v>14.1689</v>
      </c>
      <c r="F366" s="25">
        <f>ROUND(14.1689,4)</f>
        <v>14.1689</v>
      </c>
      <c r="G366" s="24"/>
      <c r="H366" s="36"/>
    </row>
    <row r="367" spans="1:8" ht="12.75" customHeight="1">
      <c r="A367" s="22">
        <v>43360</v>
      </c>
      <c r="B367" s="22"/>
      <c r="C367" s="25">
        <f>ROUND(13.1,4)</f>
        <v>13.1</v>
      </c>
      <c r="D367" s="25">
        <f>F367</f>
        <v>14.3765</v>
      </c>
      <c r="E367" s="25">
        <f>F367</f>
        <v>14.3765</v>
      </c>
      <c r="F367" s="25">
        <f>ROUND(14.3765,4)</f>
        <v>14.3765</v>
      </c>
      <c r="G367" s="24"/>
      <c r="H367" s="36"/>
    </row>
    <row r="368" spans="1:8" ht="12.75" customHeight="1">
      <c r="A368" s="22">
        <v>43448</v>
      </c>
      <c r="B368" s="22"/>
      <c r="C368" s="25">
        <f>ROUND(13.1,4)</f>
        <v>13.1</v>
      </c>
      <c r="D368" s="25">
        <f>F368</f>
        <v>14.5772</v>
      </c>
      <c r="E368" s="25">
        <f>F368</f>
        <v>14.5772</v>
      </c>
      <c r="F368" s="25">
        <f>ROUND(14.5772,4)</f>
        <v>14.5772</v>
      </c>
      <c r="G368" s="24"/>
      <c r="H368" s="36"/>
    </row>
    <row r="369" spans="1:8" ht="12.75" customHeight="1">
      <c r="A369" s="22">
        <v>43542</v>
      </c>
      <c r="B369" s="22"/>
      <c r="C369" s="25">
        <f>ROUND(13.1,4)</f>
        <v>13.1</v>
      </c>
      <c r="D369" s="25">
        <f>F369</f>
        <v>14.793</v>
      </c>
      <c r="E369" s="25">
        <f>F369</f>
        <v>14.793</v>
      </c>
      <c r="F369" s="25">
        <f>ROUND(14.793,4)</f>
        <v>14.793</v>
      </c>
      <c r="G369" s="24"/>
      <c r="H369" s="36"/>
    </row>
    <row r="370" spans="1:8" ht="12.75" customHeight="1">
      <c r="A370" s="22">
        <v>43630</v>
      </c>
      <c r="B370" s="22"/>
      <c r="C370" s="25">
        <f>ROUND(13.1,4)</f>
        <v>13.1</v>
      </c>
      <c r="D370" s="25">
        <f>F370</f>
        <v>15.0051</v>
      </c>
      <c r="E370" s="25">
        <f>F370</f>
        <v>15.0051</v>
      </c>
      <c r="F370" s="25">
        <f>ROUND(15.0051,4)</f>
        <v>15.0051</v>
      </c>
      <c r="G370" s="24"/>
      <c r="H370" s="36"/>
    </row>
    <row r="371" spans="1:8" ht="12.75" customHeight="1">
      <c r="A371" s="22">
        <v>43724</v>
      </c>
      <c r="B371" s="22"/>
      <c r="C371" s="25">
        <f>ROUND(13.1,4)</f>
        <v>13.1</v>
      </c>
      <c r="D371" s="25">
        <f>F371</f>
        <v>15.2317</v>
      </c>
      <c r="E371" s="25">
        <f>F371</f>
        <v>15.2317</v>
      </c>
      <c r="F371" s="25">
        <f>ROUND(15.2317,4)</f>
        <v>15.2317</v>
      </c>
      <c r="G371" s="24"/>
      <c r="H371" s="36"/>
    </row>
    <row r="372" spans="1:8" ht="12.75" customHeight="1">
      <c r="A372" s="22">
        <v>43812</v>
      </c>
      <c r="B372" s="22"/>
      <c r="C372" s="25">
        <f>ROUND(13.1,4)</f>
        <v>13.1</v>
      </c>
      <c r="D372" s="25">
        <f>F372</f>
        <v>15.4438</v>
      </c>
      <c r="E372" s="25">
        <f>F372</f>
        <v>15.4438</v>
      </c>
      <c r="F372" s="25">
        <f>ROUND(15.4438,4)</f>
        <v>15.4438</v>
      </c>
      <c r="G372" s="24"/>
      <c r="H372" s="36"/>
    </row>
    <row r="373" spans="1:8" ht="12.75" customHeight="1">
      <c r="A373" s="22">
        <v>43906</v>
      </c>
      <c r="B373" s="22"/>
      <c r="C373" s="25">
        <f>ROUND(13.1,4)</f>
        <v>13.1</v>
      </c>
      <c r="D373" s="25">
        <f>F373</f>
        <v>15.6704</v>
      </c>
      <c r="E373" s="25">
        <f>F373</f>
        <v>15.6704</v>
      </c>
      <c r="F373" s="25">
        <f>ROUND(15.6704,4)</f>
        <v>15.6704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42807</v>
      </c>
      <c r="B375" s="22"/>
      <c r="C375" s="25">
        <f>ROUND(1.34524543027316,4)</f>
        <v>1.3452</v>
      </c>
      <c r="D375" s="25">
        <f>F375</f>
        <v>1.3436</v>
      </c>
      <c r="E375" s="25">
        <f>F375</f>
        <v>1.3436</v>
      </c>
      <c r="F375" s="25">
        <f>ROUND(1.3436,4)</f>
        <v>1.3436</v>
      </c>
      <c r="G375" s="24"/>
      <c r="H375" s="36"/>
    </row>
    <row r="376" spans="1:8" ht="12.75" customHeight="1">
      <c r="A376" s="22">
        <v>42905</v>
      </c>
      <c r="B376" s="22"/>
      <c r="C376" s="25">
        <f>ROUND(1.34524543027316,4)</f>
        <v>1.3452</v>
      </c>
      <c r="D376" s="25">
        <f>F376</f>
        <v>1.3197</v>
      </c>
      <c r="E376" s="25">
        <f>F376</f>
        <v>1.3197</v>
      </c>
      <c r="F376" s="25">
        <f>ROUND(1.3197,4)</f>
        <v>1.3197</v>
      </c>
      <c r="G376" s="24"/>
      <c r="H376" s="36"/>
    </row>
    <row r="377" spans="1:8" ht="12.75" customHeight="1">
      <c r="A377" s="22">
        <v>42996</v>
      </c>
      <c r="B377" s="22"/>
      <c r="C377" s="25">
        <f>ROUND(1.34524543027316,4)</f>
        <v>1.3452</v>
      </c>
      <c r="D377" s="25">
        <f>F377</f>
        <v>1.3008</v>
      </c>
      <c r="E377" s="25">
        <f>F377</f>
        <v>1.3008</v>
      </c>
      <c r="F377" s="25">
        <f>ROUND(1.3008,4)</f>
        <v>1.3008</v>
      </c>
      <c r="G377" s="24"/>
      <c r="H377" s="36"/>
    </row>
    <row r="378" spans="1:8" ht="12.75" customHeight="1">
      <c r="A378" s="22">
        <v>43087</v>
      </c>
      <c r="B378" s="22"/>
      <c r="C378" s="25">
        <f>ROUND(1.34524543027316,4)</f>
        <v>1.3452</v>
      </c>
      <c r="D378" s="25">
        <f>F378</f>
        <v>1.2807</v>
      </c>
      <c r="E378" s="25">
        <f>F378</f>
        <v>1.2807</v>
      </c>
      <c r="F378" s="25">
        <f>ROUND(1.2807,4)</f>
        <v>1.2807</v>
      </c>
      <c r="G378" s="24"/>
      <c r="H378" s="36"/>
    </row>
    <row r="379" spans="1:8" ht="12.75" customHeight="1">
      <c r="A379" s="22" t="s">
        <v>82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42859</v>
      </c>
      <c r="B380" s="22"/>
      <c r="C380" s="27">
        <f>ROUND(599.215,3)</f>
        <v>599.215</v>
      </c>
      <c r="D380" s="27">
        <f>F380</f>
        <v>606.884</v>
      </c>
      <c r="E380" s="27">
        <f>F380</f>
        <v>606.884</v>
      </c>
      <c r="F380" s="27">
        <f>ROUND(606.884,3)</f>
        <v>606.884</v>
      </c>
      <c r="G380" s="24"/>
      <c r="H380" s="36"/>
    </row>
    <row r="381" spans="1:8" ht="12.75" customHeight="1">
      <c r="A381" s="22">
        <v>42950</v>
      </c>
      <c r="B381" s="22"/>
      <c r="C381" s="27">
        <f>ROUND(599.215,3)</f>
        <v>599.215</v>
      </c>
      <c r="D381" s="27">
        <f>F381</f>
        <v>618.493</v>
      </c>
      <c r="E381" s="27">
        <f>F381</f>
        <v>618.493</v>
      </c>
      <c r="F381" s="27">
        <f>ROUND(618.493,3)</f>
        <v>618.493</v>
      </c>
      <c r="G381" s="24"/>
      <c r="H381" s="36"/>
    </row>
    <row r="382" spans="1:8" ht="12.75" customHeight="1">
      <c r="A382" s="22">
        <v>43041</v>
      </c>
      <c r="B382" s="22"/>
      <c r="C382" s="27">
        <f>ROUND(599.215,3)</f>
        <v>599.215</v>
      </c>
      <c r="D382" s="27">
        <f>F382</f>
        <v>630.71</v>
      </c>
      <c r="E382" s="27">
        <f>F382</f>
        <v>630.71</v>
      </c>
      <c r="F382" s="27">
        <f>ROUND(630.71,3)</f>
        <v>630.71</v>
      </c>
      <c r="G382" s="24"/>
      <c r="H382" s="36"/>
    </row>
    <row r="383" spans="1:8" ht="12.75" customHeight="1">
      <c r="A383" s="22">
        <v>43132</v>
      </c>
      <c r="B383" s="22"/>
      <c r="C383" s="27">
        <f>ROUND(599.215,3)</f>
        <v>599.215</v>
      </c>
      <c r="D383" s="27">
        <f>F383</f>
        <v>643.275</v>
      </c>
      <c r="E383" s="27">
        <f>F383</f>
        <v>643.275</v>
      </c>
      <c r="F383" s="27">
        <f>ROUND(643.275,3)</f>
        <v>643.275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42859</v>
      </c>
      <c r="B385" s="22"/>
      <c r="C385" s="27">
        <f>ROUND(523.052,3)</f>
        <v>523.052</v>
      </c>
      <c r="D385" s="27">
        <f>F385</f>
        <v>529.747</v>
      </c>
      <c r="E385" s="27">
        <f>F385</f>
        <v>529.747</v>
      </c>
      <c r="F385" s="27">
        <f>ROUND(529.747,3)</f>
        <v>529.747</v>
      </c>
      <c r="G385" s="24"/>
      <c r="H385" s="36"/>
    </row>
    <row r="386" spans="1:8" ht="12.75" customHeight="1">
      <c r="A386" s="22">
        <v>42950</v>
      </c>
      <c r="B386" s="22"/>
      <c r="C386" s="27">
        <f>ROUND(523.052,3)</f>
        <v>523.052</v>
      </c>
      <c r="D386" s="27">
        <f>F386</f>
        <v>539.88</v>
      </c>
      <c r="E386" s="27">
        <f>F386</f>
        <v>539.88</v>
      </c>
      <c r="F386" s="27">
        <f>ROUND(539.88,3)</f>
        <v>539.88</v>
      </c>
      <c r="G386" s="24"/>
      <c r="H386" s="36"/>
    </row>
    <row r="387" spans="1:8" ht="12.75" customHeight="1">
      <c r="A387" s="22">
        <v>43041</v>
      </c>
      <c r="B387" s="22"/>
      <c r="C387" s="27">
        <f>ROUND(523.052,3)</f>
        <v>523.052</v>
      </c>
      <c r="D387" s="27">
        <f>F387</f>
        <v>550.544</v>
      </c>
      <c r="E387" s="27">
        <f>F387</f>
        <v>550.544</v>
      </c>
      <c r="F387" s="27">
        <f>ROUND(550.544,3)</f>
        <v>550.544</v>
      </c>
      <c r="G387" s="24"/>
      <c r="H387" s="36"/>
    </row>
    <row r="388" spans="1:8" ht="12.75" customHeight="1">
      <c r="A388" s="22">
        <v>43132</v>
      </c>
      <c r="B388" s="22"/>
      <c r="C388" s="27">
        <f>ROUND(523.052,3)</f>
        <v>523.052</v>
      </c>
      <c r="D388" s="27">
        <f>F388</f>
        <v>561.512</v>
      </c>
      <c r="E388" s="27">
        <f>F388</f>
        <v>561.512</v>
      </c>
      <c r="F388" s="27">
        <f>ROUND(561.512,3)</f>
        <v>561.512</v>
      </c>
      <c r="G388" s="24"/>
      <c r="H388" s="36"/>
    </row>
    <row r="389" spans="1:8" ht="12.75" customHeight="1">
      <c r="A389" s="22" t="s">
        <v>84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42859</v>
      </c>
      <c r="B390" s="22"/>
      <c r="C390" s="27">
        <f>ROUND(603.599,3)</f>
        <v>603.599</v>
      </c>
      <c r="D390" s="27">
        <f>F390</f>
        <v>611.325</v>
      </c>
      <c r="E390" s="27">
        <f>F390</f>
        <v>611.325</v>
      </c>
      <c r="F390" s="27">
        <f>ROUND(611.325,3)</f>
        <v>611.325</v>
      </c>
      <c r="G390" s="24"/>
      <c r="H390" s="36"/>
    </row>
    <row r="391" spans="1:8" ht="12.75" customHeight="1">
      <c r="A391" s="22">
        <v>42950</v>
      </c>
      <c r="B391" s="22"/>
      <c r="C391" s="27">
        <f>ROUND(603.599,3)</f>
        <v>603.599</v>
      </c>
      <c r="D391" s="27">
        <f>F391</f>
        <v>623.018</v>
      </c>
      <c r="E391" s="27">
        <f>F391</f>
        <v>623.018</v>
      </c>
      <c r="F391" s="27">
        <f>ROUND(623.018,3)</f>
        <v>623.018</v>
      </c>
      <c r="G391" s="24"/>
      <c r="H391" s="36"/>
    </row>
    <row r="392" spans="1:8" ht="12.75" customHeight="1">
      <c r="A392" s="22">
        <v>43041</v>
      </c>
      <c r="B392" s="22"/>
      <c r="C392" s="27">
        <f>ROUND(603.599,3)</f>
        <v>603.599</v>
      </c>
      <c r="D392" s="27">
        <f>F392</f>
        <v>635.324</v>
      </c>
      <c r="E392" s="27">
        <f>F392</f>
        <v>635.324</v>
      </c>
      <c r="F392" s="27">
        <f>ROUND(635.324,3)</f>
        <v>635.324</v>
      </c>
      <c r="G392" s="24"/>
      <c r="H392" s="36"/>
    </row>
    <row r="393" spans="1:8" ht="12.75" customHeight="1">
      <c r="A393" s="22">
        <v>43132</v>
      </c>
      <c r="B393" s="22"/>
      <c r="C393" s="27">
        <f>ROUND(603.599,3)</f>
        <v>603.599</v>
      </c>
      <c r="D393" s="27">
        <f>F393</f>
        <v>647.982</v>
      </c>
      <c r="E393" s="27">
        <f>F393</f>
        <v>647.982</v>
      </c>
      <c r="F393" s="27">
        <f>ROUND(647.982,3)</f>
        <v>647.982</v>
      </c>
      <c r="G393" s="24"/>
      <c r="H393" s="36"/>
    </row>
    <row r="394" spans="1:8" ht="12.75" customHeight="1">
      <c r="A394" s="22" t="s">
        <v>85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42859</v>
      </c>
      <c r="B395" s="22"/>
      <c r="C395" s="27">
        <f>ROUND(548.332,3)</f>
        <v>548.332</v>
      </c>
      <c r="D395" s="27">
        <f>F395</f>
        <v>555.35</v>
      </c>
      <c r="E395" s="27">
        <f>F395</f>
        <v>555.35</v>
      </c>
      <c r="F395" s="27">
        <f>ROUND(555.35,3)</f>
        <v>555.35</v>
      </c>
      <c r="G395" s="24"/>
      <c r="H395" s="36"/>
    </row>
    <row r="396" spans="1:8" ht="12.75" customHeight="1">
      <c r="A396" s="22">
        <v>42950</v>
      </c>
      <c r="B396" s="22"/>
      <c r="C396" s="27">
        <f>ROUND(548.332,3)</f>
        <v>548.332</v>
      </c>
      <c r="D396" s="27">
        <f>F396</f>
        <v>565.973</v>
      </c>
      <c r="E396" s="27">
        <f>F396</f>
        <v>565.973</v>
      </c>
      <c r="F396" s="27">
        <f>ROUND(565.973,3)</f>
        <v>565.973</v>
      </c>
      <c r="G396" s="24"/>
      <c r="H396" s="36"/>
    </row>
    <row r="397" spans="1:8" ht="12.75" customHeight="1">
      <c r="A397" s="22">
        <v>43041</v>
      </c>
      <c r="B397" s="22"/>
      <c r="C397" s="27">
        <f>ROUND(548.332,3)</f>
        <v>548.332</v>
      </c>
      <c r="D397" s="27">
        <f>F397</f>
        <v>577.152</v>
      </c>
      <c r="E397" s="27">
        <f>F397</f>
        <v>577.152</v>
      </c>
      <c r="F397" s="27">
        <f>ROUND(577.152,3)</f>
        <v>577.152</v>
      </c>
      <c r="G397" s="24"/>
      <c r="H397" s="36"/>
    </row>
    <row r="398" spans="1:8" ht="12.75" customHeight="1">
      <c r="A398" s="22">
        <v>43132</v>
      </c>
      <c r="B398" s="22"/>
      <c r="C398" s="27">
        <f>ROUND(548.332,3)</f>
        <v>548.332</v>
      </c>
      <c r="D398" s="27">
        <f>F398</f>
        <v>588.651</v>
      </c>
      <c r="E398" s="27">
        <f>F398</f>
        <v>588.651</v>
      </c>
      <c r="F398" s="27">
        <f>ROUND(588.651,3)</f>
        <v>588.651</v>
      </c>
      <c r="G398" s="24"/>
      <c r="H398" s="36"/>
    </row>
    <row r="399" spans="1:8" ht="12.75" customHeight="1">
      <c r="A399" s="22" t="s">
        <v>86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42859</v>
      </c>
      <c r="B400" s="22"/>
      <c r="C400" s="27">
        <f>ROUND(249.288227213146,3)</f>
        <v>249.288</v>
      </c>
      <c r="D400" s="27">
        <f>F400</f>
        <v>252.515</v>
      </c>
      <c r="E400" s="27">
        <f>F400</f>
        <v>252.515</v>
      </c>
      <c r="F400" s="27">
        <f>ROUND(252.515,3)</f>
        <v>252.515</v>
      </c>
      <c r="G400" s="24"/>
      <c r="H400" s="36"/>
    </row>
    <row r="401" spans="1:8" ht="12.75" customHeight="1">
      <c r="A401" s="22">
        <v>42950</v>
      </c>
      <c r="B401" s="22"/>
      <c r="C401" s="27">
        <f>ROUND(249.288227213146,3)</f>
        <v>249.288</v>
      </c>
      <c r="D401" s="27">
        <f>F401</f>
        <v>257.396</v>
      </c>
      <c r="E401" s="27">
        <f>F401</f>
        <v>257.396</v>
      </c>
      <c r="F401" s="27">
        <f>ROUND(257.396,3)</f>
        <v>257.396</v>
      </c>
      <c r="G401" s="24"/>
      <c r="H401" s="36"/>
    </row>
    <row r="402" spans="1:8" ht="12.75" customHeight="1">
      <c r="A402" s="22">
        <v>43041</v>
      </c>
      <c r="B402" s="22"/>
      <c r="C402" s="27">
        <f>ROUND(249.288227213146,3)</f>
        <v>249.288</v>
      </c>
      <c r="D402" s="27">
        <f>F402</f>
        <v>262.537</v>
      </c>
      <c r="E402" s="27">
        <f>F402</f>
        <v>262.537</v>
      </c>
      <c r="F402" s="27">
        <f>ROUND(262.537,3)</f>
        <v>262.537</v>
      </c>
      <c r="G402" s="24"/>
      <c r="H402" s="36"/>
    </row>
    <row r="403" spans="1:8" ht="12.75" customHeight="1">
      <c r="A403" s="22">
        <v>43132</v>
      </c>
      <c r="B403" s="22"/>
      <c r="C403" s="27">
        <f>ROUND(249.288227213146,3)</f>
        <v>249.288</v>
      </c>
      <c r="D403" s="27">
        <f>F403</f>
        <v>267.859</v>
      </c>
      <c r="E403" s="27">
        <f>F403</f>
        <v>267.859</v>
      </c>
      <c r="F403" s="27">
        <f>ROUND(267.859,3)</f>
        <v>267.859</v>
      </c>
      <c r="G403" s="24"/>
      <c r="H403" s="36"/>
    </row>
    <row r="404" spans="1:8" ht="12.75" customHeight="1">
      <c r="A404" s="22" t="s">
        <v>87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42859</v>
      </c>
      <c r="B405" s="22"/>
      <c r="C405" s="27">
        <f>ROUND(675.731,3)</f>
        <v>675.731</v>
      </c>
      <c r="D405" s="27">
        <f>F405</f>
        <v>684.394</v>
      </c>
      <c r="E405" s="27">
        <f>F405</f>
        <v>684.394</v>
      </c>
      <c r="F405" s="27">
        <f>ROUND(684.394,3)</f>
        <v>684.394</v>
      </c>
      <c r="G405" s="24"/>
      <c r="H405" s="36"/>
    </row>
    <row r="406" spans="1:8" ht="12.75" customHeight="1">
      <c r="A406" s="22">
        <v>42950</v>
      </c>
      <c r="B406" s="22"/>
      <c r="C406" s="27">
        <f>ROUND(675.731,3)</f>
        <v>675.731</v>
      </c>
      <c r="D406" s="27">
        <f>F406</f>
        <v>697.393</v>
      </c>
      <c r="E406" s="27">
        <f>F406</f>
        <v>697.393</v>
      </c>
      <c r="F406" s="27">
        <f>ROUND(697.393,3)</f>
        <v>697.393</v>
      </c>
      <c r="G406" s="24"/>
      <c r="H406" s="36"/>
    </row>
    <row r="407" spans="1:8" ht="12.75" customHeight="1">
      <c r="A407" s="22">
        <v>43041</v>
      </c>
      <c r="B407" s="22"/>
      <c r="C407" s="27">
        <f>ROUND(675.731,3)</f>
        <v>675.731</v>
      </c>
      <c r="D407" s="27">
        <f>F407</f>
        <v>711.419</v>
      </c>
      <c r="E407" s="27">
        <f>F407</f>
        <v>711.419</v>
      </c>
      <c r="F407" s="27">
        <f>ROUND(711.419,3)</f>
        <v>711.419</v>
      </c>
      <c r="G407" s="24"/>
      <c r="H407" s="36"/>
    </row>
    <row r="408" spans="1:8" ht="12.75" customHeight="1">
      <c r="A408" s="22">
        <v>43132</v>
      </c>
      <c r="B408" s="22"/>
      <c r="C408" s="27">
        <f>ROUND(675.731,3)</f>
        <v>675.731</v>
      </c>
      <c r="D408" s="27">
        <f>F408</f>
        <v>725.972</v>
      </c>
      <c r="E408" s="27">
        <f>F408</f>
        <v>725.972</v>
      </c>
      <c r="F408" s="27">
        <f>ROUND(725.972,3)</f>
        <v>725.972</v>
      </c>
      <c r="G408" s="24"/>
      <c r="H408" s="36"/>
    </row>
    <row r="409" spans="1:8" ht="12.75" customHeight="1">
      <c r="A409" s="22" t="s">
        <v>88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42807</v>
      </c>
      <c r="B410" s="22"/>
      <c r="C410" s="24">
        <f>ROUND(21820.7,2)</f>
        <v>21820.7</v>
      </c>
      <c r="D410" s="24">
        <f>F410</f>
        <v>21836.58</v>
      </c>
      <c r="E410" s="24">
        <f>F410</f>
        <v>21836.58</v>
      </c>
      <c r="F410" s="24">
        <f>ROUND(21836.58,2)</f>
        <v>21836.58</v>
      </c>
      <c r="G410" s="24"/>
      <c r="H410" s="36"/>
    </row>
    <row r="411" spans="1:8" ht="12.75" customHeight="1">
      <c r="A411" s="22">
        <v>42905</v>
      </c>
      <c r="B411" s="22"/>
      <c r="C411" s="24">
        <f>ROUND(21820.7,2)</f>
        <v>21820.7</v>
      </c>
      <c r="D411" s="24">
        <f>F411</f>
        <v>22209.4</v>
      </c>
      <c r="E411" s="24">
        <f>F411</f>
        <v>22209.4</v>
      </c>
      <c r="F411" s="24">
        <f>ROUND(22209.4,2)</f>
        <v>22209.4</v>
      </c>
      <c r="G411" s="24"/>
      <c r="H411" s="36"/>
    </row>
    <row r="412" spans="1:8" ht="12.75" customHeight="1">
      <c r="A412" s="22">
        <v>42996</v>
      </c>
      <c r="B412" s="22"/>
      <c r="C412" s="24">
        <f>ROUND(21820.7,2)</f>
        <v>21820.7</v>
      </c>
      <c r="D412" s="24">
        <f>F412</f>
        <v>22568.16</v>
      </c>
      <c r="E412" s="24">
        <f>F412</f>
        <v>22568.16</v>
      </c>
      <c r="F412" s="24">
        <f>ROUND(22568.16,2)</f>
        <v>22568.16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42809</v>
      </c>
      <c r="B414" s="22"/>
      <c r="C414" s="27">
        <f>ROUND(7.325,3)</f>
        <v>7.325</v>
      </c>
      <c r="D414" s="27">
        <f>ROUND(7.38,3)</f>
        <v>7.38</v>
      </c>
      <c r="E414" s="27">
        <f>ROUND(7.28,3)</f>
        <v>7.28</v>
      </c>
      <c r="F414" s="27">
        <f>ROUND(7.33,3)</f>
        <v>7.33</v>
      </c>
      <c r="G414" s="24"/>
      <c r="H414" s="36"/>
    </row>
    <row r="415" spans="1:8" ht="12.75" customHeight="1">
      <c r="A415" s="22">
        <v>42844</v>
      </c>
      <c r="B415" s="22"/>
      <c r="C415" s="27">
        <f>ROUND(7.325,3)</f>
        <v>7.325</v>
      </c>
      <c r="D415" s="27">
        <f>ROUND(7.38,3)</f>
        <v>7.38</v>
      </c>
      <c r="E415" s="27">
        <f>ROUND(7.28,3)</f>
        <v>7.28</v>
      </c>
      <c r="F415" s="27">
        <f>ROUND(7.33,3)</f>
        <v>7.33</v>
      </c>
      <c r="G415" s="24"/>
      <c r="H415" s="36"/>
    </row>
    <row r="416" spans="1:8" ht="12.75" customHeight="1">
      <c r="A416" s="22">
        <v>42872</v>
      </c>
      <c r="B416" s="22"/>
      <c r="C416" s="27">
        <f>ROUND(7.325,3)</f>
        <v>7.325</v>
      </c>
      <c r="D416" s="27">
        <f>ROUND(7.38,3)</f>
        <v>7.38</v>
      </c>
      <c r="E416" s="27">
        <f>ROUND(7.28,3)</f>
        <v>7.28</v>
      </c>
      <c r="F416" s="27">
        <f>ROUND(7.33,3)</f>
        <v>7.33</v>
      </c>
      <c r="G416" s="24"/>
      <c r="H416" s="36"/>
    </row>
    <row r="417" spans="1:8" ht="12.75" customHeight="1">
      <c r="A417" s="22">
        <v>42907</v>
      </c>
      <c r="B417" s="22"/>
      <c r="C417" s="27">
        <f>ROUND(7.325,3)</f>
        <v>7.325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42935</v>
      </c>
      <c r="B418" s="22"/>
      <c r="C418" s="27">
        <f>ROUND(7.325,3)</f>
        <v>7.325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42963</v>
      </c>
      <c r="B419" s="22"/>
      <c r="C419" s="27">
        <f>ROUND(7.325,3)</f>
        <v>7.325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42998</v>
      </c>
      <c r="B420" s="22"/>
      <c r="C420" s="27">
        <f>ROUND(7.325,3)</f>
        <v>7.325</v>
      </c>
      <c r="D420" s="27">
        <f>ROUND(7.39,3)</f>
        <v>7.39</v>
      </c>
      <c r="E420" s="27">
        <f>ROUND(7.29,3)</f>
        <v>7.29</v>
      </c>
      <c r="F420" s="27">
        <f>ROUND(7.34,3)</f>
        <v>7.34</v>
      </c>
      <c r="G420" s="24"/>
      <c r="H420" s="36"/>
    </row>
    <row r="421" spans="1:8" ht="12.75" customHeight="1">
      <c r="A421" s="22">
        <v>43089</v>
      </c>
      <c r="B421" s="22"/>
      <c r="C421" s="27">
        <f>ROUND(7.325,3)</f>
        <v>7.325</v>
      </c>
      <c r="D421" s="27">
        <f>ROUND(7.37,3)</f>
        <v>7.37</v>
      </c>
      <c r="E421" s="27">
        <f>ROUND(7.27,3)</f>
        <v>7.27</v>
      </c>
      <c r="F421" s="27">
        <f>ROUND(7.32,3)</f>
        <v>7.32</v>
      </c>
      <c r="G421" s="24"/>
      <c r="H421" s="36"/>
    </row>
    <row r="422" spans="1:8" ht="12.75" customHeight="1">
      <c r="A422" s="22">
        <v>43179</v>
      </c>
      <c r="B422" s="22"/>
      <c r="C422" s="27">
        <f>ROUND(7.325,3)</f>
        <v>7.325</v>
      </c>
      <c r="D422" s="27">
        <f>ROUND(7.36,3)</f>
        <v>7.36</v>
      </c>
      <c r="E422" s="27">
        <f>ROUND(7.26,3)</f>
        <v>7.26</v>
      </c>
      <c r="F422" s="27">
        <f>ROUND(7.31,3)</f>
        <v>7.31</v>
      </c>
      <c r="G422" s="24"/>
      <c r="H422" s="36"/>
    </row>
    <row r="423" spans="1:8" ht="12.75" customHeight="1">
      <c r="A423" s="38">
        <v>43269</v>
      </c>
      <c r="B423" s="39"/>
      <c r="C423" s="27">
        <f>ROUND(7.325,3)</f>
        <v>7.325</v>
      </c>
      <c r="D423" s="27">
        <f>ROUND(7.51,3)</f>
        <v>7.51</v>
      </c>
      <c r="E423" s="27">
        <f>ROUND(7.41,3)</f>
        <v>7.41</v>
      </c>
      <c r="F423" s="27">
        <f>ROUND(7.46,3)</f>
        <v>7.46</v>
      </c>
      <c r="G423" s="24"/>
      <c r="H423" s="36"/>
    </row>
    <row r="424" spans="1:8" ht="12.75" customHeight="1">
      <c r="A424" s="22">
        <v>43271</v>
      </c>
      <c r="B424" s="22"/>
      <c r="C424" s="27">
        <f>ROUND(7.325,3)</f>
        <v>7.325</v>
      </c>
      <c r="D424" s="27">
        <f>ROUND(7.38,3)</f>
        <v>7.38</v>
      </c>
      <c r="E424" s="27">
        <f>ROUND(7.28,3)</f>
        <v>7.28</v>
      </c>
      <c r="F424" s="27">
        <f>ROUND(7.33,3)</f>
        <v>7.33</v>
      </c>
      <c r="G424" s="24"/>
      <c r="H424" s="36"/>
    </row>
    <row r="425" spans="1:8" ht="12.75" customHeight="1">
      <c r="A425" s="22">
        <v>43362</v>
      </c>
      <c r="B425" s="22"/>
      <c r="C425" s="27">
        <f>ROUND(7.325,3)</f>
        <v>7.325</v>
      </c>
      <c r="D425" s="27">
        <f>ROUND(7.4,3)</f>
        <v>7.4</v>
      </c>
      <c r="E425" s="27">
        <f>ROUND(7.3,3)</f>
        <v>7.3</v>
      </c>
      <c r="F425" s="27">
        <f>ROUND(7.35,3)</f>
        <v>7.35</v>
      </c>
      <c r="G425" s="24"/>
      <c r="H425" s="36"/>
    </row>
    <row r="426" spans="1:8" ht="12.75" customHeight="1">
      <c r="A426" s="22">
        <v>43453</v>
      </c>
      <c r="B426" s="22"/>
      <c r="C426" s="27">
        <f>ROUND(7.325,3)</f>
        <v>7.325</v>
      </c>
      <c r="D426" s="27">
        <f>ROUND(7.43,3)</f>
        <v>7.43</v>
      </c>
      <c r="E426" s="27">
        <f>ROUND(7.33,3)</f>
        <v>7.33</v>
      </c>
      <c r="F426" s="27">
        <f>ROUND(7.38,3)</f>
        <v>7.38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42859</v>
      </c>
      <c r="B428" s="22"/>
      <c r="C428" s="27">
        <f>ROUND(546.149,3)</f>
        <v>546.149</v>
      </c>
      <c r="D428" s="27">
        <f>F428</f>
        <v>553.139</v>
      </c>
      <c r="E428" s="27">
        <f>F428</f>
        <v>553.139</v>
      </c>
      <c r="F428" s="27">
        <f>ROUND(553.139,3)</f>
        <v>553.139</v>
      </c>
      <c r="G428" s="24"/>
      <c r="H428" s="36"/>
    </row>
    <row r="429" spans="1:8" ht="12.75" customHeight="1">
      <c r="A429" s="22">
        <v>42950</v>
      </c>
      <c r="B429" s="22"/>
      <c r="C429" s="27">
        <f>ROUND(546.149,3)</f>
        <v>546.149</v>
      </c>
      <c r="D429" s="27">
        <f>F429</f>
        <v>563.72</v>
      </c>
      <c r="E429" s="27">
        <f>F429</f>
        <v>563.72</v>
      </c>
      <c r="F429" s="27">
        <f>ROUND(563.72,3)</f>
        <v>563.72</v>
      </c>
      <c r="G429" s="24"/>
      <c r="H429" s="36"/>
    </row>
    <row r="430" spans="1:8" ht="12.75" customHeight="1">
      <c r="A430" s="22">
        <v>43041</v>
      </c>
      <c r="B430" s="22"/>
      <c r="C430" s="27">
        <f>ROUND(546.149,3)</f>
        <v>546.149</v>
      </c>
      <c r="D430" s="27">
        <f>F430</f>
        <v>574.855</v>
      </c>
      <c r="E430" s="27">
        <f>F430</f>
        <v>574.855</v>
      </c>
      <c r="F430" s="27">
        <f>ROUND(574.855,3)</f>
        <v>574.855</v>
      </c>
      <c r="G430" s="24"/>
      <c r="H430" s="36"/>
    </row>
    <row r="431" spans="1:8" ht="12.75" customHeight="1">
      <c r="A431" s="22">
        <v>43132</v>
      </c>
      <c r="B431" s="22"/>
      <c r="C431" s="27">
        <f>ROUND(546.149,3)</f>
        <v>546.149</v>
      </c>
      <c r="D431" s="27">
        <f>F431</f>
        <v>586.307</v>
      </c>
      <c r="E431" s="27">
        <f>F431</f>
        <v>586.307</v>
      </c>
      <c r="F431" s="27">
        <f>ROUND(586.307,3)</f>
        <v>586.307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6">
        <f>ROUND(99.8375893431547,5)</f>
        <v>99.83759</v>
      </c>
      <c r="D433" s="26">
        <f>F433</f>
        <v>100.00273</v>
      </c>
      <c r="E433" s="26">
        <f>F433</f>
        <v>100.00273</v>
      </c>
      <c r="F433" s="26">
        <f>ROUND(100.002731233523,5)</f>
        <v>100.00273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6">
        <f>ROUND(99.8375893431547,5)</f>
        <v>99.83759</v>
      </c>
      <c r="D435" s="26">
        <f>F435</f>
        <v>99.60682</v>
      </c>
      <c r="E435" s="26">
        <f>F435</f>
        <v>99.60682</v>
      </c>
      <c r="F435" s="26">
        <f>ROUND(99.6068216939544,5)</f>
        <v>99.60682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6">
        <f>ROUND(99.8375893431547,5)</f>
        <v>99.83759</v>
      </c>
      <c r="D437" s="26">
        <f>F437</f>
        <v>99.61089</v>
      </c>
      <c r="E437" s="26">
        <f>F437</f>
        <v>99.61089</v>
      </c>
      <c r="F437" s="26">
        <f>ROUND(99.6108948638754,5)</f>
        <v>99.61089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6">
        <f>ROUND(99.8375893431547,5)</f>
        <v>99.83759</v>
      </c>
      <c r="D439" s="26">
        <f>F439</f>
        <v>99.83784</v>
      </c>
      <c r="E439" s="26">
        <f>F439</f>
        <v>99.83784</v>
      </c>
      <c r="F439" s="26">
        <f>ROUND(99.8378425223643,5)</f>
        <v>99.83784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43174</v>
      </c>
      <c r="B441" s="22"/>
      <c r="C441" s="26">
        <f>ROUND(99.8375893431547,5)</f>
        <v>99.83759</v>
      </c>
      <c r="D441" s="26">
        <f>F441</f>
        <v>99.83759</v>
      </c>
      <c r="E441" s="26">
        <f>F441</f>
        <v>99.83759</v>
      </c>
      <c r="F441" s="26">
        <f>ROUND(99.8375893431547,5)</f>
        <v>99.83759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ROUND(99.6966209265685,5)</f>
        <v>99.69662</v>
      </c>
      <c r="D443" s="26">
        <f>F443</f>
        <v>99.86601</v>
      </c>
      <c r="E443" s="26">
        <f>F443</f>
        <v>99.86601</v>
      </c>
      <c r="F443" s="26">
        <f>ROUND(99.8660077170305,5)</f>
        <v>99.86601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ROUND(99.6966209265685,5)</f>
        <v>99.69662</v>
      </c>
      <c r="D445" s="26">
        <f>F445</f>
        <v>99.12258</v>
      </c>
      <c r="E445" s="26">
        <f>F445</f>
        <v>99.12258</v>
      </c>
      <c r="F445" s="26">
        <f>ROUND(99.1225771440987,5)</f>
        <v>99.12258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ROUND(99.6966209265685,5)</f>
        <v>99.69662</v>
      </c>
      <c r="D447" s="26">
        <f>F447</f>
        <v>98.74636</v>
      </c>
      <c r="E447" s="26">
        <f>F447</f>
        <v>98.74636</v>
      </c>
      <c r="F447" s="26">
        <f>ROUND(98.7463563482086,5)</f>
        <v>98.74636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ROUND(99.6966209265685,5)</f>
        <v>99.69662</v>
      </c>
      <c r="D449" s="26">
        <f>F449</f>
        <v>98.7681</v>
      </c>
      <c r="E449" s="26">
        <f>F449</f>
        <v>98.7681</v>
      </c>
      <c r="F449" s="26">
        <f>ROUND(98.768095576719,5)</f>
        <v>98.7681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ROUND(99.6966209265685,2)</f>
        <v>99.7</v>
      </c>
      <c r="D451" s="24">
        <f>F451</f>
        <v>99.23</v>
      </c>
      <c r="E451" s="24">
        <f>F451</f>
        <v>99.23</v>
      </c>
      <c r="F451" s="24">
        <f>ROUND(99.2279626573272,2)</f>
        <v>99.23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43539</v>
      </c>
      <c r="B453" s="22"/>
      <c r="C453" s="26">
        <f>ROUND(99.6966209265685,5)</f>
        <v>99.69662</v>
      </c>
      <c r="D453" s="26">
        <f>F453</f>
        <v>99.69662</v>
      </c>
      <c r="E453" s="26">
        <f>F453</f>
        <v>99.69662</v>
      </c>
      <c r="F453" s="26">
        <f>ROUND(99.6966209265685,5)</f>
        <v>99.69662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6">
        <f>ROUND(98.6061170947941,5)</f>
        <v>98.60612</v>
      </c>
      <c r="D455" s="26">
        <f>F455</f>
        <v>97.31703</v>
      </c>
      <c r="E455" s="26">
        <f>F455</f>
        <v>97.31703</v>
      </c>
      <c r="F455" s="26">
        <f>ROUND(97.3170301252447,5)</f>
        <v>97.31703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6">
        <f>ROUND(98.6061170947941,5)</f>
        <v>98.60612</v>
      </c>
      <c r="D457" s="26">
        <f>F457</f>
        <v>96.63169</v>
      </c>
      <c r="E457" s="26">
        <f>F457</f>
        <v>96.63169</v>
      </c>
      <c r="F457" s="26">
        <f>ROUND(96.6316866254248,5)</f>
        <v>96.63169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6">
        <f>ROUND(98.6061170947941,5)</f>
        <v>98.60612</v>
      </c>
      <c r="D459" s="26">
        <f>F459</f>
        <v>95.91404</v>
      </c>
      <c r="E459" s="26">
        <f>F459</f>
        <v>95.91404</v>
      </c>
      <c r="F459" s="26">
        <f>ROUND(95.9140446490227,5)</f>
        <v>95.91404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44460</v>
      </c>
      <c r="B461" s="22"/>
      <c r="C461" s="26">
        <f>ROUND(98.6061170947941,5)</f>
        <v>98.60612</v>
      </c>
      <c r="D461" s="26">
        <f>F461</f>
        <v>96.17535</v>
      </c>
      <c r="E461" s="26">
        <f>F461</f>
        <v>96.17535</v>
      </c>
      <c r="F461" s="26">
        <f>ROUND(96.1753454239056,5)</f>
        <v>96.17535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44551</v>
      </c>
      <c r="B463" s="22"/>
      <c r="C463" s="26">
        <f>ROUND(98.6061170947941,5)</f>
        <v>98.60612</v>
      </c>
      <c r="D463" s="26">
        <f>F463</f>
        <v>98.41667</v>
      </c>
      <c r="E463" s="26">
        <f>F463</f>
        <v>98.41667</v>
      </c>
      <c r="F463" s="26">
        <f>ROUND(98.4166736559205,5)</f>
        <v>98.41667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44635</v>
      </c>
      <c r="B465" s="22"/>
      <c r="C465" s="26">
        <f>ROUND(98.6061170947941,5)</f>
        <v>98.60612</v>
      </c>
      <c r="D465" s="26">
        <f>F465</f>
        <v>98.60612</v>
      </c>
      <c r="E465" s="26">
        <f>F465</f>
        <v>98.60612</v>
      </c>
      <c r="F465" s="26">
        <f>ROUND(98.6061170947941,5)</f>
        <v>98.60612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6">
        <f>ROUND(97.4559855953555,5)</f>
        <v>97.45599</v>
      </c>
      <c r="D467" s="26">
        <f>F467</f>
        <v>97.16644</v>
      </c>
      <c r="E467" s="26">
        <f>F467</f>
        <v>97.16644</v>
      </c>
      <c r="F467" s="26">
        <f>ROUND(97.1664410528512,5)</f>
        <v>97.16644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6">
        <f>ROUND(97.4559855953555,5)</f>
        <v>97.45599</v>
      </c>
      <c r="D469" s="26">
        <f>F469</f>
        <v>94.23605</v>
      </c>
      <c r="E469" s="26">
        <f>F469</f>
        <v>94.23605</v>
      </c>
      <c r="F469" s="26">
        <f>ROUND(94.2360534642751,5)</f>
        <v>94.23605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6">
        <f>ROUND(97.4559855953555,5)</f>
        <v>97.45599</v>
      </c>
      <c r="D471" s="26">
        <f>F471</f>
        <v>93.01477</v>
      </c>
      <c r="E471" s="26">
        <f>F471</f>
        <v>93.01477</v>
      </c>
      <c r="F471" s="26">
        <f>ROUND(93.0147732618765,5)</f>
        <v>93.01477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46286</v>
      </c>
      <c r="B473" s="22"/>
      <c r="C473" s="26">
        <f>ROUND(97.4559855953555,5)</f>
        <v>97.45599</v>
      </c>
      <c r="D473" s="26">
        <f>F473</f>
        <v>95.14696</v>
      </c>
      <c r="E473" s="26">
        <f>F473</f>
        <v>95.14696</v>
      </c>
      <c r="F473" s="26">
        <f>ROUND(95.146963225256,5)</f>
        <v>95.14696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46377</v>
      </c>
      <c r="B475" s="22"/>
      <c r="C475" s="26">
        <f>ROUND(97.4559855953555,5)</f>
        <v>97.45599</v>
      </c>
      <c r="D475" s="26">
        <f>F475</f>
        <v>98.85922</v>
      </c>
      <c r="E475" s="26">
        <f>F475</f>
        <v>98.85922</v>
      </c>
      <c r="F475" s="26">
        <f>ROUND(98.8592193601845,5)</f>
        <v>98.85922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46461</v>
      </c>
      <c r="B477" s="32"/>
      <c r="C477" s="33">
        <f>ROUND(97.4559855953555,5)</f>
        <v>97.45599</v>
      </c>
      <c r="D477" s="33">
        <f>F477</f>
        <v>97.45599</v>
      </c>
      <c r="E477" s="33">
        <f>F477</f>
        <v>97.45599</v>
      </c>
      <c r="F477" s="33">
        <f>ROUND(97.4559855953555,5)</f>
        <v>97.45599</v>
      </c>
      <c r="G477" s="34"/>
      <c r="H477" s="37"/>
    </row>
  </sheetData>
  <sheetProtection/>
  <mergeCells count="476"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5:B335"/>
    <mergeCell ref="A336:B336"/>
    <mergeCell ref="A337:B337"/>
    <mergeCell ref="A338:B338"/>
    <mergeCell ref="A339:B339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2017-03-03T16:00:56Z</dcterms:modified>
  <cp:category/>
  <cp:version/>
  <cp:contentType/>
  <cp:contentStatus/>
</cp:coreProperties>
</file>