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<sst xmlns="http://schemas.openxmlformats.org/spreadsheetml/2006/main" count="114" uniqueCount="114">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</sst>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ROUND(2.11,5)</f>
        <v>2.11</v>
      </c>
      <c r="D6" s="25">
        <f>F6</f>
        <v>2.11</v>
      </c>
      <c r="E6" s="25">
        <f>F6</f>
        <v>2.11</v>
      </c>
      <c r="F6" s="25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ROUND(2.09,5)</f>
        <v>2.09</v>
      </c>
      <c r="D8" s="25">
        <f>F8</f>
        <v>2.09</v>
      </c>
      <c r="E8" s="25">
        <f>F8</f>
        <v>2.09</v>
      </c>
      <c r="F8" s="25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ROUND(2.09,5)</f>
        <v>2.09</v>
      </c>
      <c r="D10" s="25">
        <f>F10</f>
        <v>2.09</v>
      </c>
      <c r="E10" s="25">
        <f>F10</f>
        <v>2.09</v>
      </c>
      <c r="F10" s="25">
        <f>ROUND(2.09,5)</f>
        <v>2.09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ROUND(2.7,5)</f>
        <v>2.7</v>
      </c>
      <c r="D12" s="25">
        <f>F12</f>
        <v>2.7</v>
      </c>
      <c r="E12" s="25">
        <f>F12</f>
        <v>2.7</v>
      </c>
      <c r="F12" s="25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ROUND(10.355,5)</f>
        <v>10.355</v>
      </c>
      <c r="D14" s="25">
        <f>F14</f>
        <v>10.355</v>
      </c>
      <c r="E14" s="25">
        <f>F14</f>
        <v>10.355</v>
      </c>
      <c r="F14" s="25">
        <f>ROUND(10.355,5)</f>
        <v>10.355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ROUND(8.195,5)</f>
        <v>8.195</v>
      </c>
      <c r="D16" s="25">
        <f>F16</f>
        <v>8.195</v>
      </c>
      <c r="E16" s="25">
        <f>F16</f>
        <v>8.195</v>
      </c>
      <c r="F16" s="25">
        <f>ROUND(8.195,5)</f>
        <v>8.195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ROUND(2.05,3)</f>
        <v>2.05</v>
      </c>
      <c r="D20" s="27">
        <f>F20</f>
        <v>2.05</v>
      </c>
      <c r="E20" s="27">
        <f>F20</f>
        <v>2.05</v>
      </c>
      <c r="F20" s="27">
        <f>ROUND(2.05,3)</f>
        <v>2.05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ROUND(7.34,3)</f>
        <v>7.34</v>
      </c>
      <c r="D24" s="27">
        <f>F24</f>
        <v>7.34</v>
      </c>
      <c r="E24" s="27">
        <f>F24</f>
        <v>7.34</v>
      </c>
      <c r="F24" s="27">
        <f>ROUND(7.34,3)</f>
        <v>7.34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ROUND(7.445,3)</f>
        <v>7.445</v>
      </c>
      <c r="D26" s="27">
        <f>F26</f>
        <v>7.445</v>
      </c>
      <c r="E26" s="27">
        <f>F26</f>
        <v>7.445</v>
      </c>
      <c r="F26" s="27">
        <f>ROUND(7.445,3)</f>
        <v>7.445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ROUND(7.675,3)</f>
        <v>7.675</v>
      </c>
      <c r="D28" s="27">
        <f>F28</f>
        <v>7.675</v>
      </c>
      <c r="E28" s="27">
        <f>F28</f>
        <v>7.675</v>
      </c>
      <c r="F28" s="27">
        <f>ROUND(7.675,3)</f>
        <v>7.675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ROUND(7.835,3)</f>
        <v>7.835</v>
      </c>
      <c r="D30" s="27">
        <f>F30</f>
        <v>7.835</v>
      </c>
      <c r="E30" s="27">
        <f>F30</f>
        <v>7.835</v>
      </c>
      <c r="F30" s="27">
        <f>ROUND(7.835,3)</f>
        <v>7.835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ROUND(9.335,3)</f>
        <v>9.335</v>
      </c>
      <c r="D32" s="27">
        <f>F32</f>
        <v>9.335</v>
      </c>
      <c r="E32" s="27">
        <f>F32</f>
        <v>9.335</v>
      </c>
      <c r="F32" s="27">
        <f>ROUND(9.335,3)</f>
        <v>9.335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ROUND(2.045,3)</f>
        <v>2.045</v>
      </c>
      <c r="D36" s="27">
        <f>F36</f>
        <v>2.045</v>
      </c>
      <c r="E36" s="27">
        <f>F36</f>
        <v>2.045</v>
      </c>
      <c r="F36" s="27">
        <f>ROUND(2.045,3)</f>
        <v>2.045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ROUND(9.11,3)</f>
        <v>9.11</v>
      </c>
      <c r="D38" s="27">
        <f>F38</f>
        <v>9.11</v>
      </c>
      <c r="E38" s="27">
        <f>F38</f>
        <v>9.11</v>
      </c>
      <c r="F38" s="27">
        <f>ROUND(9.11,3)</f>
        <v>9.11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ROUND(2.11,5)</f>
        <v>2.11</v>
      </c>
      <c r="D40" s="25">
        <f>F40</f>
        <v>129.30013</v>
      </c>
      <c r="E40" s="25">
        <f>F40</f>
        <v>129.30013</v>
      </c>
      <c r="F40" s="25">
        <f>ROUND(129.30013,5)</f>
        <v>129.30013</v>
      </c>
      <c r="G40" s="24"/>
      <c r="H40" s="36"/>
    </row>
    <row r="41" spans="1:8" ht="12.75" customHeight="1">
      <c r="A41" s="22">
        <v>42950</v>
      </c>
      <c r="B41" s="22"/>
      <c r="C41" s="25">
        <f>ROUND(2.11,5)</f>
        <v>2.11</v>
      </c>
      <c r="D41" s="25">
        <f>F41</f>
        <v>130.454</v>
      </c>
      <c r="E41" s="25">
        <f>F41</f>
        <v>130.454</v>
      </c>
      <c r="F41" s="25">
        <f>ROUND(130.454,5)</f>
        <v>130.454</v>
      </c>
      <c r="G41" s="24"/>
      <c r="H41" s="36"/>
    </row>
    <row r="42" spans="1:8" ht="12.75" customHeight="1">
      <c r="A42" s="22">
        <v>43041</v>
      </c>
      <c r="B42" s="22"/>
      <c r="C42" s="25">
        <f>ROUND(2.11,5)</f>
        <v>2.11</v>
      </c>
      <c r="D42" s="25">
        <f>F42</f>
        <v>133.05728</v>
      </c>
      <c r="E42" s="25">
        <f>F42</f>
        <v>133.05728</v>
      </c>
      <c r="F42" s="25">
        <f>ROUND(133.05728,5)</f>
        <v>133.05728</v>
      </c>
      <c r="G42" s="24"/>
      <c r="H42" s="36"/>
    </row>
    <row r="43" spans="1:8" ht="12.75" customHeight="1">
      <c r="A43" s="22">
        <v>43132</v>
      </c>
      <c r="B43" s="22"/>
      <c r="C43" s="25">
        <f>ROUND(2.11,5)</f>
        <v>2.11</v>
      </c>
      <c r="D43" s="25">
        <f>F43</f>
        <v>135.71185</v>
      </c>
      <c r="E43" s="25">
        <f>F43</f>
        <v>135.71185</v>
      </c>
      <c r="F43" s="25">
        <f>ROUND(135.71185,5)</f>
        <v>135.71185</v>
      </c>
      <c r="G43" s="24"/>
      <c r="H43" s="36"/>
    </row>
    <row r="44" spans="1:8" ht="12.75" customHeight="1">
      <c r="A44" s="22">
        <v>43223</v>
      </c>
      <c r="B44" s="22"/>
      <c r="C44" s="25">
        <f>ROUND(2.11,5)</f>
        <v>2.11</v>
      </c>
      <c r="D44" s="25">
        <f>F44</f>
        <v>138.31856</v>
      </c>
      <c r="E44" s="25">
        <f>F44</f>
        <v>138.31856</v>
      </c>
      <c r="F44" s="25">
        <f>ROUND(138.31856,5)</f>
        <v>138.31856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ROUND(100.57756,5)</f>
        <v>100.57756</v>
      </c>
      <c r="D46" s="25">
        <f>F46</f>
        <v>100.88437</v>
      </c>
      <c r="E46" s="25">
        <f>F46</f>
        <v>100.88437</v>
      </c>
      <c r="F46" s="25">
        <f>ROUND(100.88437,5)</f>
        <v>100.88437</v>
      </c>
      <c r="G46" s="24"/>
      <c r="H46" s="36"/>
    </row>
    <row r="47" spans="1:8" ht="12.75" customHeight="1">
      <c r="A47" s="22">
        <v>42950</v>
      </c>
      <c r="B47" s="22"/>
      <c r="C47" s="25">
        <f>ROUND(100.57756,5)</f>
        <v>100.57756</v>
      </c>
      <c r="D47" s="25">
        <f>F47</f>
        <v>102.83433</v>
      </c>
      <c r="E47" s="25">
        <f>F47</f>
        <v>102.83433</v>
      </c>
      <c r="F47" s="25">
        <f>ROUND(102.83433,5)</f>
        <v>102.83433</v>
      </c>
      <c r="G47" s="24"/>
      <c r="H47" s="36"/>
    </row>
    <row r="48" spans="1:8" ht="12.75" customHeight="1">
      <c r="A48" s="22">
        <v>43041</v>
      </c>
      <c r="B48" s="22"/>
      <c r="C48" s="25">
        <f>ROUND(100.57756,5)</f>
        <v>100.57756</v>
      </c>
      <c r="D48" s="25">
        <f>F48</f>
        <v>103.86541</v>
      </c>
      <c r="E48" s="25">
        <f>F48</f>
        <v>103.86541</v>
      </c>
      <c r="F48" s="25">
        <f>ROUND(103.86541,5)</f>
        <v>103.86541</v>
      </c>
      <c r="G48" s="24"/>
      <c r="H48" s="36"/>
    </row>
    <row r="49" spans="1:8" ht="12.75" customHeight="1">
      <c r="A49" s="22">
        <v>43132</v>
      </c>
      <c r="B49" s="22"/>
      <c r="C49" s="25">
        <f>ROUND(100.57756,5)</f>
        <v>100.57756</v>
      </c>
      <c r="D49" s="25">
        <f>F49</f>
        <v>105.97195</v>
      </c>
      <c r="E49" s="25">
        <f>F49</f>
        <v>105.97195</v>
      </c>
      <c r="F49" s="25">
        <f>ROUND(105.97195,5)</f>
        <v>105.97195</v>
      </c>
      <c r="G49" s="24"/>
      <c r="H49" s="36"/>
    </row>
    <row r="50" spans="1:8" ht="12.75" customHeight="1">
      <c r="A50" s="22">
        <v>43223</v>
      </c>
      <c r="B50" s="22"/>
      <c r="C50" s="25">
        <f>ROUND(100.57756,5)</f>
        <v>100.57756</v>
      </c>
      <c r="D50" s="25">
        <f>F50</f>
        <v>108.0072</v>
      </c>
      <c r="E50" s="25">
        <f>F50</f>
        <v>108.0072</v>
      </c>
      <c r="F50" s="25">
        <f>ROUND(108.0072,5)</f>
        <v>108.0072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ROUND(9.07,5)</f>
        <v>9.07</v>
      </c>
      <c r="D52" s="25">
        <f>F52</f>
        <v>9.1026</v>
      </c>
      <c r="E52" s="25">
        <f>F52</f>
        <v>9.1026</v>
      </c>
      <c r="F52" s="25">
        <f>ROUND(9.1026,5)</f>
        <v>9.1026</v>
      </c>
      <c r="G52" s="24"/>
      <c r="H52" s="36"/>
    </row>
    <row r="53" spans="1:8" ht="12.75" customHeight="1">
      <c r="A53" s="22">
        <v>42950</v>
      </c>
      <c r="B53" s="22"/>
      <c r="C53" s="25">
        <f>ROUND(9.07,5)</f>
        <v>9.07</v>
      </c>
      <c r="D53" s="25">
        <f>F53</f>
        <v>9.14941</v>
      </c>
      <c r="E53" s="25">
        <f>F53</f>
        <v>9.14941</v>
      </c>
      <c r="F53" s="25">
        <f>ROUND(9.14941,5)</f>
        <v>9.14941</v>
      </c>
      <c r="G53" s="24"/>
      <c r="H53" s="36"/>
    </row>
    <row r="54" spans="1:8" ht="12.75" customHeight="1">
      <c r="A54" s="22">
        <v>43041</v>
      </c>
      <c r="B54" s="22"/>
      <c r="C54" s="25">
        <f>ROUND(9.07,5)</f>
        <v>9.07</v>
      </c>
      <c r="D54" s="25">
        <f>F54</f>
        <v>9.18468</v>
      </c>
      <c r="E54" s="25">
        <f>F54</f>
        <v>9.18468</v>
      </c>
      <c r="F54" s="25">
        <f>ROUND(9.18468,5)</f>
        <v>9.18468</v>
      </c>
      <c r="G54" s="24"/>
      <c r="H54" s="36"/>
    </row>
    <row r="55" spans="1:8" ht="12.75" customHeight="1">
      <c r="A55" s="22">
        <v>43132</v>
      </c>
      <c r="B55" s="22"/>
      <c r="C55" s="25">
        <f>ROUND(9.07,5)</f>
        <v>9.07</v>
      </c>
      <c r="D55" s="25">
        <f>F55</f>
        <v>9.21992</v>
      </c>
      <c r="E55" s="25">
        <f>F55</f>
        <v>9.21992</v>
      </c>
      <c r="F55" s="25">
        <f>ROUND(9.21992,5)</f>
        <v>9.21992</v>
      </c>
      <c r="G55" s="24"/>
      <c r="H55" s="36"/>
    </row>
    <row r="56" spans="1:8" ht="12.75" customHeight="1">
      <c r="A56" s="22">
        <v>43223</v>
      </c>
      <c r="B56" s="22"/>
      <c r="C56" s="25">
        <f>ROUND(9.07,5)</f>
        <v>9.07</v>
      </c>
      <c r="D56" s="25">
        <f>F56</f>
        <v>9.27022</v>
      </c>
      <c r="E56" s="25">
        <f>F56</f>
        <v>9.27022</v>
      </c>
      <c r="F56" s="25">
        <f>ROUND(9.27022,5)</f>
        <v>9.27022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ROUND(9.205,5)</f>
        <v>9.205</v>
      </c>
      <c r="D58" s="25">
        <f>F58</f>
        <v>9.23654</v>
      </c>
      <c r="E58" s="25">
        <f>F58</f>
        <v>9.23654</v>
      </c>
      <c r="F58" s="25">
        <f>ROUND(9.23654,5)</f>
        <v>9.23654</v>
      </c>
      <c r="G58" s="24"/>
      <c r="H58" s="36"/>
    </row>
    <row r="59" spans="1:8" ht="12.75" customHeight="1">
      <c r="A59" s="22">
        <v>42950</v>
      </c>
      <c r="B59" s="22"/>
      <c r="C59" s="25">
        <f>ROUND(9.205,5)</f>
        <v>9.205</v>
      </c>
      <c r="D59" s="25">
        <f>F59</f>
        <v>9.28101</v>
      </c>
      <c r="E59" s="25">
        <f>F59</f>
        <v>9.28101</v>
      </c>
      <c r="F59" s="25">
        <f>ROUND(9.28101,5)</f>
        <v>9.28101</v>
      </c>
      <c r="G59" s="24"/>
      <c r="H59" s="36"/>
    </row>
    <row r="60" spans="1:8" ht="12.75" customHeight="1">
      <c r="A60" s="22">
        <v>43041</v>
      </c>
      <c r="B60" s="22"/>
      <c r="C60" s="25">
        <f>ROUND(9.205,5)</f>
        <v>9.205</v>
      </c>
      <c r="D60" s="25">
        <f>F60</f>
        <v>9.32045</v>
      </c>
      <c r="E60" s="25">
        <f>F60</f>
        <v>9.32045</v>
      </c>
      <c r="F60" s="25">
        <f>ROUND(9.32045,5)</f>
        <v>9.32045</v>
      </c>
      <c r="G60" s="24"/>
      <c r="H60" s="36"/>
    </row>
    <row r="61" spans="1:8" ht="12.75" customHeight="1">
      <c r="A61" s="22">
        <v>43132</v>
      </c>
      <c r="B61" s="22"/>
      <c r="C61" s="25">
        <f>ROUND(9.205,5)</f>
        <v>9.205</v>
      </c>
      <c r="D61" s="25">
        <f>F61</f>
        <v>9.35982</v>
      </c>
      <c r="E61" s="25">
        <f>F61</f>
        <v>9.35982</v>
      </c>
      <c r="F61" s="25">
        <f>ROUND(9.35982,5)</f>
        <v>9.35982</v>
      </c>
      <c r="G61" s="24"/>
      <c r="H61" s="36"/>
    </row>
    <row r="62" spans="1:8" ht="12.75" customHeight="1">
      <c r="A62" s="22">
        <v>43223</v>
      </c>
      <c r="B62" s="22"/>
      <c r="C62" s="25">
        <f>ROUND(9.205,5)</f>
        <v>9.205</v>
      </c>
      <c r="D62" s="25">
        <f>F62</f>
        <v>9.40883</v>
      </c>
      <c r="E62" s="25">
        <f>F62</f>
        <v>9.40883</v>
      </c>
      <c r="F62" s="25">
        <f>ROUND(9.40883,5)</f>
        <v>9.40883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ROUND(105.3441,5)</f>
        <v>105.3441</v>
      </c>
      <c r="D64" s="25">
        <f>F64</f>
        <v>106.68524</v>
      </c>
      <c r="E64" s="25">
        <f>F64</f>
        <v>106.68524</v>
      </c>
      <c r="F64" s="25">
        <f>ROUND(106.68524,5)</f>
        <v>106.68524</v>
      </c>
      <c r="G64" s="24"/>
      <c r="H64" s="36"/>
    </row>
    <row r="65" spans="1:8" ht="12.75" customHeight="1">
      <c r="A65" s="22">
        <v>42950</v>
      </c>
      <c r="B65" s="22"/>
      <c r="C65" s="25">
        <f>ROUND(105.3441,5)</f>
        <v>105.3441</v>
      </c>
      <c r="D65" s="25">
        <f>F65</f>
        <v>108.7473</v>
      </c>
      <c r="E65" s="25">
        <f>F65</f>
        <v>108.7473</v>
      </c>
      <c r="F65" s="25">
        <f>ROUND(108.7473,5)</f>
        <v>108.7473</v>
      </c>
      <c r="G65" s="24"/>
      <c r="H65" s="36"/>
    </row>
    <row r="66" spans="1:8" ht="12.75" customHeight="1">
      <c r="A66" s="22">
        <v>43041</v>
      </c>
      <c r="B66" s="22"/>
      <c r="C66" s="25">
        <f>ROUND(105.3441,5)</f>
        <v>105.3441</v>
      </c>
      <c r="D66" s="25">
        <f>F66</f>
        <v>109.8271</v>
      </c>
      <c r="E66" s="25">
        <f>F66</f>
        <v>109.8271</v>
      </c>
      <c r="F66" s="25">
        <f>ROUND(109.8271,5)</f>
        <v>109.8271</v>
      </c>
      <c r="G66" s="24"/>
      <c r="H66" s="36"/>
    </row>
    <row r="67" spans="1:8" ht="12.75" customHeight="1">
      <c r="A67" s="22">
        <v>43132</v>
      </c>
      <c r="B67" s="22"/>
      <c r="C67" s="25">
        <f>ROUND(105.3441,5)</f>
        <v>105.3441</v>
      </c>
      <c r="D67" s="25">
        <f>F67</f>
        <v>112.05444</v>
      </c>
      <c r="E67" s="25">
        <f>F67</f>
        <v>112.05444</v>
      </c>
      <c r="F67" s="25">
        <f>ROUND(112.05444,5)</f>
        <v>112.05444</v>
      </c>
      <c r="G67" s="24"/>
      <c r="H67" s="36"/>
    </row>
    <row r="68" spans="1:8" ht="12.75" customHeight="1">
      <c r="A68" s="22">
        <v>43223</v>
      </c>
      <c r="B68" s="22"/>
      <c r="C68" s="25">
        <f>ROUND(105.3441,5)</f>
        <v>105.3441</v>
      </c>
      <c r="D68" s="25">
        <f>F68</f>
        <v>114.20669</v>
      </c>
      <c r="E68" s="25">
        <f>F68</f>
        <v>114.20669</v>
      </c>
      <c r="F68" s="25">
        <f>ROUND(114.20669,5)</f>
        <v>114.20669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ROUND(9.445,5)</f>
        <v>9.445</v>
      </c>
      <c r="D70" s="25">
        <f>F70</f>
        <v>9.47948</v>
      </c>
      <c r="E70" s="25">
        <f>F70</f>
        <v>9.47948</v>
      </c>
      <c r="F70" s="25">
        <f>ROUND(9.47948,5)</f>
        <v>9.47948</v>
      </c>
      <c r="G70" s="24"/>
      <c r="H70" s="36"/>
    </row>
    <row r="71" spans="1:8" ht="12.75" customHeight="1">
      <c r="A71" s="22">
        <v>42950</v>
      </c>
      <c r="B71" s="22"/>
      <c r="C71" s="25">
        <f>ROUND(9.445,5)</f>
        <v>9.445</v>
      </c>
      <c r="D71" s="25">
        <f>F71</f>
        <v>9.5295</v>
      </c>
      <c r="E71" s="25">
        <f>F71</f>
        <v>9.5295</v>
      </c>
      <c r="F71" s="25">
        <f>ROUND(9.5295,5)</f>
        <v>9.5295</v>
      </c>
      <c r="G71" s="24"/>
      <c r="H71" s="36"/>
    </row>
    <row r="72" spans="1:8" ht="12.75" customHeight="1">
      <c r="A72" s="22">
        <v>43041</v>
      </c>
      <c r="B72" s="22"/>
      <c r="C72" s="25">
        <f>ROUND(9.445,5)</f>
        <v>9.445</v>
      </c>
      <c r="D72" s="25">
        <f>F72</f>
        <v>9.56937</v>
      </c>
      <c r="E72" s="25">
        <f>F72</f>
        <v>9.56937</v>
      </c>
      <c r="F72" s="25">
        <f>ROUND(9.56937,5)</f>
        <v>9.56937</v>
      </c>
      <c r="G72" s="24"/>
      <c r="H72" s="36"/>
    </row>
    <row r="73" spans="1:8" ht="12.75" customHeight="1">
      <c r="A73" s="22">
        <v>43132</v>
      </c>
      <c r="B73" s="22"/>
      <c r="C73" s="25">
        <f>ROUND(9.445,5)</f>
        <v>9.445</v>
      </c>
      <c r="D73" s="25">
        <f>F73</f>
        <v>9.60951</v>
      </c>
      <c r="E73" s="25">
        <f>F73</f>
        <v>9.60951</v>
      </c>
      <c r="F73" s="25">
        <f>ROUND(9.60951,5)</f>
        <v>9.60951</v>
      </c>
      <c r="G73" s="24"/>
      <c r="H73" s="36"/>
    </row>
    <row r="74" spans="1:8" ht="12.75" customHeight="1">
      <c r="A74" s="22">
        <v>43223</v>
      </c>
      <c r="B74" s="22"/>
      <c r="C74" s="25">
        <f>ROUND(9.445,5)</f>
        <v>9.445</v>
      </c>
      <c r="D74" s="25">
        <f>F74</f>
        <v>9.66211</v>
      </c>
      <c r="E74" s="25">
        <f>F74</f>
        <v>9.66211</v>
      </c>
      <c r="F74" s="25">
        <f>ROUND(9.66211,5)</f>
        <v>9.66211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ROUND(2.09,5)</f>
        <v>2.09</v>
      </c>
      <c r="D76" s="25">
        <f>F76</f>
        <v>133.87828</v>
      </c>
      <c r="E76" s="25">
        <f>F76</f>
        <v>133.87828</v>
      </c>
      <c r="F76" s="25">
        <f>ROUND(133.87828,5)</f>
        <v>133.87828</v>
      </c>
      <c r="G76" s="24"/>
      <c r="H76" s="36"/>
    </row>
    <row r="77" spans="1:8" ht="12.75" customHeight="1">
      <c r="A77" s="22">
        <v>42950</v>
      </c>
      <c r="B77" s="22"/>
      <c r="C77" s="25">
        <f>ROUND(2.09,5)</f>
        <v>2.09</v>
      </c>
      <c r="D77" s="25">
        <f>F77</f>
        <v>134.95248</v>
      </c>
      <c r="E77" s="25">
        <f>F77</f>
        <v>134.95248</v>
      </c>
      <c r="F77" s="25">
        <f>ROUND(134.95248,5)</f>
        <v>134.95248</v>
      </c>
      <c r="G77" s="24"/>
      <c r="H77" s="36"/>
    </row>
    <row r="78" spans="1:8" ht="12.75" customHeight="1">
      <c r="A78" s="22">
        <v>43041</v>
      </c>
      <c r="B78" s="22"/>
      <c r="C78" s="25">
        <f>ROUND(2.09,5)</f>
        <v>2.09</v>
      </c>
      <c r="D78" s="25">
        <f>F78</f>
        <v>137.64551</v>
      </c>
      <c r="E78" s="25">
        <f>F78</f>
        <v>137.64551</v>
      </c>
      <c r="F78" s="25">
        <f>ROUND(137.64551,5)</f>
        <v>137.64551</v>
      </c>
      <c r="G78" s="24"/>
      <c r="H78" s="36"/>
    </row>
    <row r="79" spans="1:8" ht="12.75" customHeight="1">
      <c r="A79" s="22">
        <v>43132</v>
      </c>
      <c r="B79" s="22"/>
      <c r="C79" s="25">
        <f>ROUND(2.09,5)</f>
        <v>2.09</v>
      </c>
      <c r="D79" s="25">
        <f>F79</f>
        <v>140.38765</v>
      </c>
      <c r="E79" s="25">
        <f>F79</f>
        <v>140.38765</v>
      </c>
      <c r="F79" s="25">
        <f>ROUND(140.38765,5)</f>
        <v>140.38765</v>
      </c>
      <c r="G79" s="24"/>
      <c r="H79" s="36"/>
    </row>
    <row r="80" spans="1:8" ht="12.75" customHeight="1">
      <c r="A80" s="22">
        <v>43223</v>
      </c>
      <c r="B80" s="22"/>
      <c r="C80" s="25">
        <f>ROUND(2.09,5)</f>
        <v>2.09</v>
      </c>
      <c r="D80" s="25">
        <f>F80</f>
        <v>143.08411</v>
      </c>
      <c r="E80" s="25">
        <f>F80</f>
        <v>143.08411</v>
      </c>
      <c r="F80" s="25">
        <f>ROUND(143.08411,5)</f>
        <v>143.08411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ROUND(9.455,5)</f>
        <v>9.455</v>
      </c>
      <c r="D82" s="25">
        <f>F82</f>
        <v>9.48854</v>
      </c>
      <c r="E82" s="25">
        <f>F82</f>
        <v>9.48854</v>
      </c>
      <c r="F82" s="25">
        <f>ROUND(9.48854,5)</f>
        <v>9.48854</v>
      </c>
      <c r="G82" s="24"/>
      <c r="H82" s="36"/>
    </row>
    <row r="83" spans="1:8" ht="12.75" customHeight="1">
      <c r="A83" s="22">
        <v>42950</v>
      </c>
      <c r="B83" s="22"/>
      <c r="C83" s="25">
        <f>ROUND(9.455,5)</f>
        <v>9.455</v>
      </c>
      <c r="D83" s="25">
        <f>F83</f>
        <v>9.53714</v>
      </c>
      <c r="E83" s="25">
        <f>F83</f>
        <v>9.53714</v>
      </c>
      <c r="F83" s="25">
        <f>ROUND(9.53714,5)</f>
        <v>9.53714</v>
      </c>
      <c r="G83" s="24"/>
      <c r="H83" s="36"/>
    </row>
    <row r="84" spans="1:8" ht="12.75" customHeight="1">
      <c r="A84" s="22">
        <v>43041</v>
      </c>
      <c r="B84" s="22"/>
      <c r="C84" s="25">
        <f>ROUND(9.455,5)</f>
        <v>9.455</v>
      </c>
      <c r="D84" s="25">
        <f>F84</f>
        <v>9.57585</v>
      </c>
      <c r="E84" s="25">
        <f>F84</f>
        <v>9.57585</v>
      </c>
      <c r="F84" s="25">
        <f>ROUND(9.57585,5)</f>
        <v>9.57585</v>
      </c>
      <c r="G84" s="24"/>
      <c r="H84" s="36"/>
    </row>
    <row r="85" spans="1:8" ht="12.75" customHeight="1">
      <c r="A85" s="22">
        <v>43132</v>
      </c>
      <c r="B85" s="22"/>
      <c r="C85" s="25">
        <f>ROUND(9.455,5)</f>
        <v>9.455</v>
      </c>
      <c r="D85" s="25">
        <f>F85</f>
        <v>9.61476</v>
      </c>
      <c r="E85" s="25">
        <f>F85</f>
        <v>9.61476</v>
      </c>
      <c r="F85" s="25">
        <f>ROUND(9.61476,5)</f>
        <v>9.61476</v>
      </c>
      <c r="G85" s="24"/>
      <c r="H85" s="36"/>
    </row>
    <row r="86" spans="1:8" ht="12.75" customHeight="1">
      <c r="A86" s="22">
        <v>43223</v>
      </c>
      <c r="B86" s="22"/>
      <c r="C86" s="25">
        <f>ROUND(9.455,5)</f>
        <v>9.455</v>
      </c>
      <c r="D86" s="25">
        <f>F86</f>
        <v>9.6656</v>
      </c>
      <c r="E86" s="25">
        <f>F86</f>
        <v>9.6656</v>
      </c>
      <c r="F86" s="25">
        <f>ROUND(9.6656,5)</f>
        <v>9.6656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ROUND(9.495,5)</f>
        <v>9.495</v>
      </c>
      <c r="D88" s="25">
        <f>F88</f>
        <v>9.52783</v>
      </c>
      <c r="E88" s="25">
        <f>F88</f>
        <v>9.52783</v>
      </c>
      <c r="F88" s="25">
        <f>ROUND(9.52783,5)</f>
        <v>9.52783</v>
      </c>
      <c r="G88" s="24"/>
      <c r="H88" s="36"/>
    </row>
    <row r="89" spans="1:8" ht="12.75" customHeight="1">
      <c r="A89" s="22">
        <v>42950</v>
      </c>
      <c r="B89" s="22"/>
      <c r="C89" s="25">
        <f>ROUND(9.495,5)</f>
        <v>9.495</v>
      </c>
      <c r="D89" s="25">
        <f>F89</f>
        <v>9.57541</v>
      </c>
      <c r="E89" s="25">
        <f>F89</f>
        <v>9.57541</v>
      </c>
      <c r="F89" s="25">
        <f>ROUND(9.57541,5)</f>
        <v>9.57541</v>
      </c>
      <c r="G89" s="24"/>
      <c r="H89" s="36"/>
    </row>
    <row r="90" spans="1:8" ht="12.75" customHeight="1">
      <c r="A90" s="22">
        <v>43041</v>
      </c>
      <c r="B90" s="22"/>
      <c r="C90" s="25">
        <f>ROUND(9.495,5)</f>
        <v>9.495</v>
      </c>
      <c r="D90" s="25">
        <f>F90</f>
        <v>9.61342</v>
      </c>
      <c r="E90" s="25">
        <f>F90</f>
        <v>9.61342</v>
      </c>
      <c r="F90" s="25">
        <f>ROUND(9.61342,5)</f>
        <v>9.61342</v>
      </c>
      <c r="G90" s="24"/>
      <c r="H90" s="36"/>
    </row>
    <row r="91" spans="1:8" ht="12.75" customHeight="1">
      <c r="A91" s="22">
        <v>43132</v>
      </c>
      <c r="B91" s="22"/>
      <c r="C91" s="25">
        <f>ROUND(9.495,5)</f>
        <v>9.495</v>
      </c>
      <c r="D91" s="25">
        <f>F91</f>
        <v>9.6516</v>
      </c>
      <c r="E91" s="25">
        <f>F91</f>
        <v>9.6516</v>
      </c>
      <c r="F91" s="25">
        <f>ROUND(9.6516,5)</f>
        <v>9.6516</v>
      </c>
      <c r="G91" s="24"/>
      <c r="H91" s="36"/>
    </row>
    <row r="92" spans="1:8" ht="12.75" customHeight="1">
      <c r="A92" s="22">
        <v>43223</v>
      </c>
      <c r="B92" s="22"/>
      <c r="C92" s="25">
        <f>ROUND(9.495,5)</f>
        <v>9.495</v>
      </c>
      <c r="D92" s="25">
        <f>F92</f>
        <v>9.70113</v>
      </c>
      <c r="E92" s="25">
        <f>F92</f>
        <v>9.70113</v>
      </c>
      <c r="F92" s="25">
        <f>ROUND(9.70113,5)</f>
        <v>9.70113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ROUND(130.95933,5)</f>
        <v>130.95933</v>
      </c>
      <c r="D94" s="25">
        <f>F94</f>
        <v>131.09672</v>
      </c>
      <c r="E94" s="25">
        <f>F94</f>
        <v>131.09672</v>
      </c>
      <c r="F94" s="25">
        <f>ROUND(131.09672,5)</f>
        <v>131.09672</v>
      </c>
      <c r="G94" s="24"/>
      <c r="H94" s="36"/>
    </row>
    <row r="95" spans="1:8" ht="12.75" customHeight="1">
      <c r="A95" s="22">
        <v>42950</v>
      </c>
      <c r="B95" s="22"/>
      <c r="C95" s="25">
        <f>ROUND(130.95933,5)</f>
        <v>130.95933</v>
      </c>
      <c r="D95" s="25">
        <f>F95</f>
        <v>133.6305</v>
      </c>
      <c r="E95" s="25">
        <f>F95</f>
        <v>133.6305</v>
      </c>
      <c r="F95" s="25">
        <f>ROUND(133.6305,5)</f>
        <v>133.6305</v>
      </c>
      <c r="G95" s="24"/>
      <c r="H95" s="36"/>
    </row>
    <row r="96" spans="1:8" ht="12.75" customHeight="1">
      <c r="A96" s="22">
        <v>43041</v>
      </c>
      <c r="B96" s="22"/>
      <c r="C96" s="25">
        <f>ROUND(130.95933,5)</f>
        <v>130.95933</v>
      </c>
      <c r="D96" s="25">
        <f>F96</f>
        <v>134.69312</v>
      </c>
      <c r="E96" s="25">
        <f>F96</f>
        <v>134.69312</v>
      </c>
      <c r="F96" s="25">
        <f>ROUND(134.69312,5)</f>
        <v>134.69312</v>
      </c>
      <c r="G96" s="24"/>
      <c r="H96" s="36"/>
    </row>
    <row r="97" spans="1:8" ht="12.75" customHeight="1">
      <c r="A97" s="22">
        <v>43132</v>
      </c>
      <c r="B97" s="22"/>
      <c r="C97" s="25">
        <f>ROUND(130.95933,5)</f>
        <v>130.95933</v>
      </c>
      <c r="D97" s="25">
        <f>F97</f>
        <v>137.42472</v>
      </c>
      <c r="E97" s="25">
        <f>F97</f>
        <v>137.42472</v>
      </c>
      <c r="F97" s="25">
        <f>ROUND(137.42472,5)</f>
        <v>137.42472</v>
      </c>
      <c r="G97" s="24"/>
      <c r="H97" s="36"/>
    </row>
    <row r="98" spans="1:8" ht="12.75" customHeight="1">
      <c r="A98" s="22">
        <v>43223</v>
      </c>
      <c r="B98" s="22"/>
      <c r="C98" s="25">
        <f>ROUND(130.95933,5)</f>
        <v>130.95933</v>
      </c>
      <c r="D98" s="25">
        <f>F98</f>
        <v>140.06384</v>
      </c>
      <c r="E98" s="25">
        <f>F98</f>
        <v>140.06384</v>
      </c>
      <c r="F98" s="25">
        <f>ROUND(140.06384,5)</f>
        <v>140.06384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ROUND(2.09,5)</f>
        <v>2.09</v>
      </c>
      <c r="D100" s="25">
        <f>F100</f>
        <v>143.43153</v>
      </c>
      <c r="E100" s="25">
        <f>F100</f>
        <v>143.43153</v>
      </c>
      <c r="F100" s="25">
        <f>ROUND(143.43153,5)</f>
        <v>143.43153</v>
      </c>
      <c r="G100" s="24"/>
      <c r="H100" s="36"/>
    </row>
    <row r="101" spans="1:8" ht="12.75" customHeight="1">
      <c r="A101" s="22">
        <v>42950</v>
      </c>
      <c r="B101" s="22"/>
      <c r="C101" s="25">
        <f>ROUND(2.09,5)</f>
        <v>2.09</v>
      </c>
      <c r="D101" s="25">
        <f>F101</f>
        <v>144.52491</v>
      </c>
      <c r="E101" s="25">
        <f>F101</f>
        <v>144.52491</v>
      </c>
      <c r="F101" s="25">
        <f>ROUND(144.52491,5)</f>
        <v>144.52491</v>
      </c>
      <c r="G101" s="24"/>
      <c r="H101" s="36"/>
    </row>
    <row r="102" spans="1:8" ht="12.75" customHeight="1">
      <c r="A102" s="22">
        <v>43041</v>
      </c>
      <c r="B102" s="22"/>
      <c r="C102" s="25">
        <f>ROUND(2.09,5)</f>
        <v>2.09</v>
      </c>
      <c r="D102" s="25">
        <f>F102</f>
        <v>147.40903</v>
      </c>
      <c r="E102" s="25">
        <f>F102</f>
        <v>147.40903</v>
      </c>
      <c r="F102" s="25">
        <f>ROUND(147.40903,5)</f>
        <v>147.40903</v>
      </c>
      <c r="G102" s="24"/>
      <c r="H102" s="36"/>
    </row>
    <row r="103" spans="1:8" ht="12.75" customHeight="1">
      <c r="A103" s="22">
        <v>43132</v>
      </c>
      <c r="B103" s="22"/>
      <c r="C103" s="25">
        <f>ROUND(2.09,5)</f>
        <v>2.09</v>
      </c>
      <c r="D103" s="25">
        <f>F103</f>
        <v>148.6833</v>
      </c>
      <c r="E103" s="25">
        <f>F103</f>
        <v>148.6833</v>
      </c>
      <c r="F103" s="25">
        <f>ROUND(148.6833,5)</f>
        <v>148.6833</v>
      </c>
      <c r="G103" s="24"/>
      <c r="H103" s="36"/>
    </row>
    <row r="104" spans="1:8" ht="12.75" customHeight="1">
      <c r="A104" s="22">
        <v>43223</v>
      </c>
      <c r="B104" s="22"/>
      <c r="C104" s="25">
        <f>ROUND(2.09,5)</f>
        <v>2.09</v>
      </c>
      <c r="D104" s="25">
        <f>F104</f>
        <v>151.53762</v>
      </c>
      <c r="E104" s="25">
        <f>F104</f>
        <v>151.53762</v>
      </c>
      <c r="F104" s="25">
        <f>ROUND(151.53762,5)</f>
        <v>151.53762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ROUND(2.7,5)</f>
        <v>2.7</v>
      </c>
      <c r="D106" s="25">
        <f>F106</f>
        <v>129.84795</v>
      </c>
      <c r="E106" s="25">
        <f>F106</f>
        <v>129.84795</v>
      </c>
      <c r="F106" s="25">
        <f>ROUND(129.84795,5)</f>
        <v>129.84795</v>
      </c>
      <c r="G106" s="24"/>
      <c r="H106" s="36"/>
    </row>
    <row r="107" spans="1:8" ht="12.75" customHeight="1">
      <c r="A107" s="22">
        <v>42950</v>
      </c>
      <c r="B107" s="22"/>
      <c r="C107" s="25">
        <f>ROUND(2.7,5)</f>
        <v>2.7</v>
      </c>
      <c r="D107" s="25">
        <f>F107</f>
        <v>132.35779</v>
      </c>
      <c r="E107" s="25">
        <f>F107</f>
        <v>132.35779</v>
      </c>
      <c r="F107" s="25">
        <f>ROUND(132.35779,5)</f>
        <v>132.35779</v>
      </c>
      <c r="G107" s="24"/>
      <c r="H107" s="36"/>
    </row>
    <row r="108" spans="1:8" ht="12.75" customHeight="1">
      <c r="A108" s="22">
        <v>43041</v>
      </c>
      <c r="B108" s="22"/>
      <c r="C108" s="25">
        <f>ROUND(2.7,5)</f>
        <v>2.7</v>
      </c>
      <c r="D108" s="25">
        <f>F108</f>
        <v>133.23189</v>
      </c>
      <c r="E108" s="25">
        <f>F108</f>
        <v>133.23189</v>
      </c>
      <c r="F108" s="25">
        <f>ROUND(133.23189,5)</f>
        <v>133.23189</v>
      </c>
      <c r="G108" s="24"/>
      <c r="H108" s="36"/>
    </row>
    <row r="109" spans="1:8" ht="12.75" customHeight="1">
      <c r="A109" s="22">
        <v>43132</v>
      </c>
      <c r="B109" s="22"/>
      <c r="C109" s="25">
        <f>ROUND(2.7,5)</f>
        <v>2.7</v>
      </c>
      <c r="D109" s="25">
        <f>F109</f>
        <v>135.93406</v>
      </c>
      <c r="E109" s="25">
        <f>F109</f>
        <v>135.93406</v>
      </c>
      <c r="F109" s="25">
        <f>ROUND(135.93406,5)</f>
        <v>135.93406</v>
      </c>
      <c r="G109" s="24"/>
      <c r="H109" s="36"/>
    </row>
    <row r="110" spans="1:8" ht="12.75" customHeight="1">
      <c r="A110" s="22">
        <v>43223</v>
      </c>
      <c r="B110" s="22"/>
      <c r="C110" s="25">
        <f>ROUND(2.7,5)</f>
        <v>2.7</v>
      </c>
      <c r="D110" s="25">
        <f>F110</f>
        <v>138.54403</v>
      </c>
      <c r="E110" s="25">
        <f>F110</f>
        <v>138.54403</v>
      </c>
      <c r="F110" s="25">
        <f>ROUND(138.54403,5)</f>
        <v>138.54403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ROUND(10.355,5)</f>
        <v>10.355</v>
      </c>
      <c r="D112" s="25">
        <f>F112</f>
        <v>10.40683</v>
      </c>
      <c r="E112" s="25">
        <f>F112</f>
        <v>10.40683</v>
      </c>
      <c r="F112" s="25">
        <f>ROUND(10.40683,5)</f>
        <v>10.40683</v>
      </c>
      <c r="G112" s="24"/>
      <c r="H112" s="36"/>
    </row>
    <row r="113" spans="1:8" ht="12.75" customHeight="1">
      <c r="A113" s="22">
        <v>42950</v>
      </c>
      <c r="B113" s="22"/>
      <c r="C113" s="25">
        <f>ROUND(10.355,5)</f>
        <v>10.355</v>
      </c>
      <c r="D113" s="25">
        <f>F113</f>
        <v>10.48403</v>
      </c>
      <c r="E113" s="25">
        <f>F113</f>
        <v>10.48403</v>
      </c>
      <c r="F113" s="25">
        <f>ROUND(10.48403,5)</f>
        <v>10.48403</v>
      </c>
      <c r="G113" s="24"/>
      <c r="H113" s="36"/>
    </row>
    <row r="114" spans="1:8" ht="12.75" customHeight="1">
      <c r="A114" s="22">
        <v>43041</v>
      </c>
      <c r="B114" s="22"/>
      <c r="C114" s="25">
        <f>ROUND(10.355,5)</f>
        <v>10.355</v>
      </c>
      <c r="D114" s="25">
        <f>F114</f>
        <v>10.55946</v>
      </c>
      <c r="E114" s="25">
        <f>F114</f>
        <v>10.55946</v>
      </c>
      <c r="F114" s="25">
        <f>ROUND(10.55946,5)</f>
        <v>10.55946</v>
      </c>
      <c r="G114" s="24"/>
      <c r="H114" s="36"/>
    </row>
    <row r="115" spans="1:8" ht="12.75" customHeight="1">
      <c r="A115" s="22">
        <v>43132</v>
      </c>
      <c r="B115" s="22"/>
      <c r="C115" s="25">
        <f>ROUND(10.355,5)</f>
        <v>10.355</v>
      </c>
      <c r="D115" s="25">
        <f>F115</f>
        <v>10.63803</v>
      </c>
      <c r="E115" s="25">
        <f>F115</f>
        <v>10.63803</v>
      </c>
      <c r="F115" s="25">
        <f>ROUND(10.63803,5)</f>
        <v>10.63803</v>
      </c>
      <c r="G115" s="24"/>
      <c r="H115" s="36"/>
    </row>
    <row r="116" spans="1:8" ht="12.75" customHeight="1">
      <c r="A116" s="22">
        <v>43223</v>
      </c>
      <c r="B116" s="22"/>
      <c r="C116" s="25">
        <f>ROUND(10.355,5)</f>
        <v>10.355</v>
      </c>
      <c r="D116" s="25">
        <f>F116</f>
        <v>10.72468</v>
      </c>
      <c r="E116" s="25">
        <f>F116</f>
        <v>10.72468</v>
      </c>
      <c r="F116" s="25">
        <f>ROUND(10.72468,5)</f>
        <v>10.72468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ROUND(10.5,5)</f>
        <v>10.5</v>
      </c>
      <c r="D118" s="25">
        <f>F118</f>
        <v>10.55338</v>
      </c>
      <c r="E118" s="25">
        <f>F118</f>
        <v>10.55338</v>
      </c>
      <c r="F118" s="25">
        <f>ROUND(10.55338,5)</f>
        <v>10.55338</v>
      </c>
      <c r="G118" s="24"/>
      <c r="H118" s="36"/>
    </row>
    <row r="119" spans="1:8" ht="12.75" customHeight="1">
      <c r="A119" s="22">
        <v>42950</v>
      </c>
      <c r="B119" s="22"/>
      <c r="C119" s="25">
        <f>ROUND(10.5,5)</f>
        <v>10.5</v>
      </c>
      <c r="D119" s="25">
        <f>F119</f>
        <v>10.62924</v>
      </c>
      <c r="E119" s="25">
        <f>F119</f>
        <v>10.62924</v>
      </c>
      <c r="F119" s="25">
        <f>ROUND(10.62924,5)</f>
        <v>10.62924</v>
      </c>
      <c r="G119" s="24"/>
      <c r="H119" s="36"/>
    </row>
    <row r="120" spans="1:8" ht="12.75" customHeight="1">
      <c r="A120" s="22">
        <v>43041</v>
      </c>
      <c r="B120" s="22"/>
      <c r="C120" s="25">
        <f>ROUND(10.5,5)</f>
        <v>10.5</v>
      </c>
      <c r="D120" s="25">
        <f>F120</f>
        <v>10.70238</v>
      </c>
      <c r="E120" s="25">
        <f>F120</f>
        <v>10.70238</v>
      </c>
      <c r="F120" s="25">
        <f>ROUND(10.70238,5)</f>
        <v>10.70238</v>
      </c>
      <c r="G120" s="24"/>
      <c r="H120" s="36"/>
    </row>
    <row r="121" spans="1:8" ht="12.75" customHeight="1">
      <c r="A121" s="22">
        <v>43132</v>
      </c>
      <c r="B121" s="22"/>
      <c r="C121" s="25">
        <f>ROUND(10.5,5)</f>
        <v>10.5</v>
      </c>
      <c r="D121" s="25">
        <f>F121</f>
        <v>10.77586</v>
      </c>
      <c r="E121" s="25">
        <f>F121</f>
        <v>10.77586</v>
      </c>
      <c r="F121" s="25">
        <f>ROUND(10.77586,5)</f>
        <v>10.77586</v>
      </c>
      <c r="G121" s="24"/>
      <c r="H121" s="36"/>
    </row>
    <row r="122" spans="1:8" ht="12.75" customHeight="1">
      <c r="A122" s="22">
        <v>43223</v>
      </c>
      <c r="B122" s="22"/>
      <c r="C122" s="25">
        <f>ROUND(10.5,5)</f>
        <v>10.5</v>
      </c>
      <c r="D122" s="25">
        <f>F122</f>
        <v>10.86083</v>
      </c>
      <c r="E122" s="25">
        <f>F122</f>
        <v>10.86083</v>
      </c>
      <c r="F122" s="25">
        <f>ROUND(10.86083,5)</f>
        <v>10.86083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ROUND(8.195,5)</f>
        <v>8.195</v>
      </c>
      <c r="D124" s="25">
        <f>F124</f>
        <v>8.2128</v>
      </c>
      <c r="E124" s="25">
        <f>F124</f>
        <v>8.2128</v>
      </c>
      <c r="F124" s="25">
        <f>ROUND(8.2128,5)</f>
        <v>8.2128</v>
      </c>
      <c r="G124" s="24"/>
      <c r="H124" s="36"/>
    </row>
    <row r="125" spans="1:8" ht="12.75" customHeight="1">
      <c r="A125" s="22">
        <v>42950</v>
      </c>
      <c r="B125" s="22"/>
      <c r="C125" s="25">
        <f>ROUND(8.195,5)</f>
        <v>8.195</v>
      </c>
      <c r="D125" s="25">
        <f>F125</f>
        <v>8.23508</v>
      </c>
      <c r="E125" s="25">
        <f>F125</f>
        <v>8.23508</v>
      </c>
      <c r="F125" s="25">
        <f>ROUND(8.23508,5)</f>
        <v>8.23508</v>
      </c>
      <c r="G125" s="24"/>
      <c r="H125" s="36"/>
    </row>
    <row r="126" spans="1:8" ht="12.75" customHeight="1">
      <c r="A126" s="22">
        <v>43041</v>
      </c>
      <c r="B126" s="22"/>
      <c r="C126" s="25">
        <f>ROUND(8.195,5)</f>
        <v>8.195</v>
      </c>
      <c r="D126" s="25">
        <f>F126</f>
        <v>8.25084</v>
      </c>
      <c r="E126" s="25">
        <f>F126</f>
        <v>8.25084</v>
      </c>
      <c r="F126" s="25">
        <f>ROUND(8.25084,5)</f>
        <v>8.25084</v>
      </c>
      <c r="G126" s="24"/>
      <c r="H126" s="36"/>
    </row>
    <row r="127" spans="1:8" ht="12.75" customHeight="1">
      <c r="A127" s="22">
        <v>43132</v>
      </c>
      <c r="B127" s="22"/>
      <c r="C127" s="25">
        <f>ROUND(8.195,5)</f>
        <v>8.195</v>
      </c>
      <c r="D127" s="25">
        <f>F127</f>
        <v>8.2657</v>
      </c>
      <c r="E127" s="25">
        <f>F127</f>
        <v>8.2657</v>
      </c>
      <c r="F127" s="25">
        <f>ROUND(8.2657,5)</f>
        <v>8.2657</v>
      </c>
      <c r="G127" s="24"/>
      <c r="H127" s="36"/>
    </row>
    <row r="128" spans="1:8" ht="12.75" customHeight="1">
      <c r="A128" s="22">
        <v>43223</v>
      </c>
      <c r="B128" s="22"/>
      <c r="C128" s="25">
        <f>ROUND(8.195,5)</f>
        <v>8.195</v>
      </c>
      <c r="D128" s="25">
        <f>F128</f>
        <v>8.29238</v>
      </c>
      <c r="E128" s="25">
        <f>F128</f>
        <v>8.29238</v>
      </c>
      <c r="F128" s="25">
        <f>ROUND(8.29238,5)</f>
        <v>8.29238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ROUND(9.35,5)</f>
        <v>9.35</v>
      </c>
      <c r="D130" s="25">
        <f>F130</f>
        <v>9.38094</v>
      </c>
      <c r="E130" s="25">
        <f>F130</f>
        <v>9.38094</v>
      </c>
      <c r="F130" s="25">
        <f>ROUND(9.38094,5)</f>
        <v>9.38094</v>
      </c>
      <c r="G130" s="24"/>
      <c r="H130" s="36"/>
    </row>
    <row r="131" spans="1:8" ht="12.75" customHeight="1">
      <c r="A131" s="22">
        <v>42950</v>
      </c>
      <c r="B131" s="22"/>
      <c r="C131" s="25">
        <f>ROUND(9.35,5)</f>
        <v>9.35</v>
      </c>
      <c r="D131" s="25">
        <f>F131</f>
        <v>9.42587</v>
      </c>
      <c r="E131" s="25">
        <f>F131</f>
        <v>9.42587</v>
      </c>
      <c r="F131" s="25">
        <f>ROUND(9.42587,5)</f>
        <v>9.42587</v>
      </c>
      <c r="G131" s="24"/>
      <c r="H131" s="36"/>
    </row>
    <row r="132" spans="1:8" ht="12.75" customHeight="1">
      <c r="A132" s="22">
        <v>43041</v>
      </c>
      <c r="B132" s="22"/>
      <c r="C132" s="25">
        <f>ROUND(9.35,5)</f>
        <v>9.35</v>
      </c>
      <c r="D132" s="25">
        <f>F132</f>
        <v>9.46813</v>
      </c>
      <c r="E132" s="25">
        <f>F132</f>
        <v>9.46813</v>
      </c>
      <c r="F132" s="25">
        <f>ROUND(9.46813,5)</f>
        <v>9.46813</v>
      </c>
      <c r="G132" s="24"/>
      <c r="H132" s="36"/>
    </row>
    <row r="133" spans="1:8" ht="12.75" customHeight="1">
      <c r="A133" s="22">
        <v>43132</v>
      </c>
      <c r="B133" s="22"/>
      <c r="C133" s="25">
        <f>ROUND(9.35,5)</f>
        <v>9.35</v>
      </c>
      <c r="D133" s="25">
        <f>F133</f>
        <v>9.51132</v>
      </c>
      <c r="E133" s="25">
        <f>F133</f>
        <v>9.51132</v>
      </c>
      <c r="F133" s="25">
        <f>ROUND(9.51132,5)</f>
        <v>9.51132</v>
      </c>
      <c r="G133" s="24"/>
      <c r="H133" s="36"/>
    </row>
    <row r="134" spans="1:8" ht="12.75" customHeight="1">
      <c r="A134" s="22">
        <v>43223</v>
      </c>
      <c r="B134" s="22"/>
      <c r="C134" s="25">
        <f>ROUND(9.35,5)</f>
        <v>9.35</v>
      </c>
      <c r="D134" s="25">
        <f>F134</f>
        <v>9.56015</v>
      </c>
      <c r="E134" s="25">
        <f>F134</f>
        <v>9.56015</v>
      </c>
      <c r="F134" s="25">
        <f>ROUND(9.56015,5)</f>
        <v>9.56015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ROUND(8.67,5)</f>
        <v>8.67</v>
      </c>
      <c r="D136" s="25">
        <f>F136</f>
        <v>8.69863</v>
      </c>
      <c r="E136" s="25">
        <f>F136</f>
        <v>8.69863</v>
      </c>
      <c r="F136" s="25">
        <f>ROUND(8.69863,5)</f>
        <v>8.69863</v>
      </c>
      <c r="G136" s="24"/>
      <c r="H136" s="36"/>
    </row>
    <row r="137" spans="1:8" ht="12.75" customHeight="1">
      <c r="A137" s="22">
        <v>42950</v>
      </c>
      <c r="B137" s="22"/>
      <c r="C137" s="25">
        <f>ROUND(8.67,5)</f>
        <v>8.67</v>
      </c>
      <c r="D137" s="25">
        <f>F137</f>
        <v>8.73733</v>
      </c>
      <c r="E137" s="25">
        <f>F137</f>
        <v>8.73733</v>
      </c>
      <c r="F137" s="25">
        <f>ROUND(8.73733,5)</f>
        <v>8.73733</v>
      </c>
      <c r="G137" s="24"/>
      <c r="H137" s="36"/>
    </row>
    <row r="138" spans="1:8" ht="12.75" customHeight="1">
      <c r="A138" s="22">
        <v>43041</v>
      </c>
      <c r="B138" s="22"/>
      <c r="C138" s="25">
        <f>ROUND(8.67,5)</f>
        <v>8.67</v>
      </c>
      <c r="D138" s="25">
        <f>F138</f>
        <v>8.76704</v>
      </c>
      <c r="E138" s="25">
        <f>F138</f>
        <v>8.76704</v>
      </c>
      <c r="F138" s="25">
        <f>ROUND(8.76704,5)</f>
        <v>8.76704</v>
      </c>
      <c r="G138" s="24"/>
      <c r="H138" s="36"/>
    </row>
    <row r="139" spans="1:8" ht="12.75" customHeight="1">
      <c r="A139" s="22">
        <v>43132</v>
      </c>
      <c r="B139" s="22"/>
      <c r="C139" s="25">
        <f>ROUND(8.67,5)</f>
        <v>8.67</v>
      </c>
      <c r="D139" s="25">
        <f>F139</f>
        <v>8.79629</v>
      </c>
      <c r="E139" s="25">
        <f>F139</f>
        <v>8.79629</v>
      </c>
      <c r="F139" s="25">
        <f>ROUND(8.79629,5)</f>
        <v>8.79629</v>
      </c>
      <c r="G139" s="24"/>
      <c r="H139" s="36"/>
    </row>
    <row r="140" spans="1:8" ht="12.75" customHeight="1">
      <c r="A140" s="22">
        <v>43223</v>
      </c>
      <c r="B140" s="22"/>
      <c r="C140" s="25">
        <f>ROUND(8.67,5)</f>
        <v>8.67</v>
      </c>
      <c r="D140" s="25">
        <f>F140</f>
        <v>8.84011</v>
      </c>
      <c r="E140" s="25">
        <f>F140</f>
        <v>8.84011</v>
      </c>
      <c r="F140" s="25">
        <f>ROUND(8.84011,5)</f>
        <v>8.84011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ROUND(2.05,5)</f>
        <v>2.05</v>
      </c>
      <c r="D142" s="25">
        <f>F142</f>
        <v>301.70341</v>
      </c>
      <c r="E142" s="25">
        <f>F142</f>
        <v>301.70341</v>
      </c>
      <c r="F142" s="25">
        <f>ROUND(301.70341,5)</f>
        <v>301.70341</v>
      </c>
      <c r="G142" s="24"/>
      <c r="H142" s="36"/>
    </row>
    <row r="143" spans="1:8" ht="12.75" customHeight="1">
      <c r="A143" s="22">
        <v>42950</v>
      </c>
      <c r="B143" s="22"/>
      <c r="C143" s="25">
        <f>ROUND(2.05,5)</f>
        <v>2.05</v>
      </c>
      <c r="D143" s="25">
        <f>F143</f>
        <v>300.58213</v>
      </c>
      <c r="E143" s="25">
        <f>F143</f>
        <v>300.58213</v>
      </c>
      <c r="F143" s="25">
        <f>ROUND(300.58213,5)</f>
        <v>300.58213</v>
      </c>
      <c r="G143" s="24"/>
      <c r="H143" s="36"/>
    </row>
    <row r="144" spans="1:8" ht="12.75" customHeight="1">
      <c r="A144" s="22">
        <v>43041</v>
      </c>
      <c r="B144" s="22"/>
      <c r="C144" s="25">
        <f>ROUND(2.05,5)</f>
        <v>2.05</v>
      </c>
      <c r="D144" s="25">
        <f>F144</f>
        <v>306.58065</v>
      </c>
      <c r="E144" s="25">
        <f>F144</f>
        <v>306.58065</v>
      </c>
      <c r="F144" s="25">
        <f>ROUND(306.58065,5)</f>
        <v>306.58065</v>
      </c>
      <c r="G144" s="24"/>
      <c r="H144" s="36"/>
    </row>
    <row r="145" spans="1:8" ht="12.75" customHeight="1">
      <c r="A145" s="22">
        <v>43132</v>
      </c>
      <c r="B145" s="22"/>
      <c r="C145" s="25">
        <f>ROUND(2.05,5)</f>
        <v>2.05</v>
      </c>
      <c r="D145" s="25">
        <f>F145</f>
        <v>305.64738</v>
      </c>
      <c r="E145" s="25">
        <f>F145</f>
        <v>305.64738</v>
      </c>
      <c r="F145" s="25">
        <f>ROUND(305.64738,5)</f>
        <v>305.64738</v>
      </c>
      <c r="G145" s="24"/>
      <c r="H145" s="36"/>
    </row>
    <row r="146" spans="1:8" ht="12.75" customHeight="1">
      <c r="A146" s="22">
        <v>43223</v>
      </c>
      <c r="B146" s="22"/>
      <c r="C146" s="25">
        <f>ROUND(2.05,5)</f>
        <v>2.05</v>
      </c>
      <c r="D146" s="25">
        <f>F146</f>
        <v>311.51128</v>
      </c>
      <c r="E146" s="25">
        <f>F146</f>
        <v>311.51128</v>
      </c>
      <c r="F146" s="25">
        <f>ROUND(311.51128,5)</f>
        <v>311.51128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ROUND(2.12,5)</f>
        <v>2.12</v>
      </c>
      <c r="D148" s="25">
        <f>F148</f>
        <v>248.23008</v>
      </c>
      <c r="E148" s="25">
        <f>F148</f>
        <v>248.23008</v>
      </c>
      <c r="F148" s="25">
        <f>ROUND(248.23008,5)</f>
        <v>248.23008</v>
      </c>
      <c r="G148" s="24"/>
      <c r="H148" s="36"/>
    </row>
    <row r="149" spans="1:8" ht="12.75" customHeight="1">
      <c r="A149" s="22">
        <v>42950</v>
      </c>
      <c r="B149" s="22"/>
      <c r="C149" s="25">
        <f>ROUND(2.12,5)</f>
        <v>2.12</v>
      </c>
      <c r="D149" s="25">
        <f>F149</f>
        <v>249.33512</v>
      </c>
      <c r="E149" s="25">
        <f>F149</f>
        <v>249.33512</v>
      </c>
      <c r="F149" s="25">
        <f>ROUND(249.33512,5)</f>
        <v>249.33512</v>
      </c>
      <c r="G149" s="24"/>
      <c r="H149" s="36"/>
    </row>
    <row r="150" spans="1:8" ht="12.75" customHeight="1">
      <c r="A150" s="22">
        <v>43041</v>
      </c>
      <c r="B150" s="22"/>
      <c r="C150" s="25">
        <f>ROUND(2.12,5)</f>
        <v>2.12</v>
      </c>
      <c r="D150" s="25">
        <f>F150</f>
        <v>254.31063</v>
      </c>
      <c r="E150" s="25">
        <f>F150</f>
        <v>254.31063</v>
      </c>
      <c r="F150" s="25">
        <f>ROUND(254.31063,5)</f>
        <v>254.31063</v>
      </c>
      <c r="G150" s="24"/>
      <c r="H150" s="36"/>
    </row>
    <row r="151" spans="1:8" ht="12.75" customHeight="1">
      <c r="A151" s="22">
        <v>43132</v>
      </c>
      <c r="B151" s="22"/>
      <c r="C151" s="25">
        <f>ROUND(2.12,5)</f>
        <v>2.12</v>
      </c>
      <c r="D151" s="25">
        <f>F151</f>
        <v>255.67003</v>
      </c>
      <c r="E151" s="25">
        <f>F151</f>
        <v>255.67003</v>
      </c>
      <c r="F151" s="25">
        <f>ROUND(255.67003,5)</f>
        <v>255.67003</v>
      </c>
      <c r="G151" s="24"/>
      <c r="H151" s="36"/>
    </row>
    <row r="152" spans="1:8" ht="12.75" customHeight="1">
      <c r="A152" s="22">
        <v>43223</v>
      </c>
      <c r="B152" s="22"/>
      <c r="C152" s="25">
        <f>ROUND(2.12,5)</f>
        <v>2.12</v>
      </c>
      <c r="D152" s="25">
        <f>F152</f>
        <v>260.57768</v>
      </c>
      <c r="E152" s="25">
        <f>F152</f>
        <v>260.57768</v>
      </c>
      <c r="F152" s="25">
        <f>ROUND(260.57768,5)</f>
        <v>260.57768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ROUND(7.34,5)</f>
        <v>7.34</v>
      </c>
      <c r="D154" s="25">
        <f>F154</f>
        <v>7.08421</v>
      </c>
      <c r="E154" s="25">
        <f>F154</f>
        <v>7.08421</v>
      </c>
      <c r="F154" s="25">
        <f>ROUND(7.08421,5)</f>
        <v>7.08421</v>
      </c>
      <c r="G154" s="24"/>
      <c r="H154" s="36"/>
    </row>
    <row r="155" spans="1:8" ht="12.75" customHeight="1">
      <c r="A155" s="22">
        <v>42950</v>
      </c>
      <c r="B155" s="22"/>
      <c r="C155" s="25">
        <f>ROUND(7.34,5)</f>
        <v>7.34</v>
      </c>
      <c r="D155" s="25">
        <f>F155</f>
        <v>5.56781</v>
      </c>
      <c r="E155" s="25">
        <f>F155</f>
        <v>5.56781</v>
      </c>
      <c r="F155" s="25">
        <f>ROUND(5.56781,5)</f>
        <v>5.56781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5">
        <f>ROUND(7.445,5)</f>
        <v>7.445</v>
      </c>
      <c r="D157" s="25">
        <f>F157</f>
        <v>7.4272</v>
      </c>
      <c r="E157" s="25">
        <f>F157</f>
        <v>7.4272</v>
      </c>
      <c r="F157" s="25">
        <f>ROUND(7.4272,5)</f>
        <v>7.4272</v>
      </c>
      <c r="G157" s="24"/>
      <c r="H157" s="36"/>
    </row>
    <row r="158" spans="1:8" ht="12.75" customHeight="1">
      <c r="A158" s="22">
        <v>42950</v>
      </c>
      <c r="B158" s="22"/>
      <c r="C158" s="25">
        <f>ROUND(7.445,5)</f>
        <v>7.445</v>
      </c>
      <c r="D158" s="25">
        <f>F158</f>
        <v>7.36543</v>
      </c>
      <c r="E158" s="25">
        <f>F158</f>
        <v>7.36543</v>
      </c>
      <c r="F158" s="25">
        <f>ROUND(7.36543,5)</f>
        <v>7.36543</v>
      </c>
      <c r="G158" s="24"/>
      <c r="H158" s="36"/>
    </row>
    <row r="159" spans="1:8" ht="12.75" customHeight="1">
      <c r="A159" s="22">
        <v>43041</v>
      </c>
      <c r="B159" s="22"/>
      <c r="C159" s="25">
        <f>ROUND(7.445,5)</f>
        <v>7.445</v>
      </c>
      <c r="D159" s="25">
        <f>F159</f>
        <v>7.21329</v>
      </c>
      <c r="E159" s="25">
        <f>F159</f>
        <v>7.21329</v>
      </c>
      <c r="F159" s="25">
        <f>ROUND(7.21329,5)</f>
        <v>7.21329</v>
      </c>
      <c r="G159" s="24"/>
      <c r="H159" s="36"/>
    </row>
    <row r="160" spans="1:8" ht="12.75" customHeight="1">
      <c r="A160" s="22">
        <v>43132</v>
      </c>
      <c r="B160" s="22"/>
      <c r="C160" s="25">
        <f>ROUND(7.445,5)</f>
        <v>7.445</v>
      </c>
      <c r="D160" s="25">
        <f>F160</f>
        <v>6.95739</v>
      </c>
      <c r="E160" s="25">
        <f>F160</f>
        <v>6.95739</v>
      </c>
      <c r="F160" s="25">
        <f>ROUND(6.95739,5)</f>
        <v>6.95739</v>
      </c>
      <c r="G160" s="24"/>
      <c r="H160" s="36"/>
    </row>
    <row r="161" spans="1:8" ht="12.75" customHeight="1">
      <c r="A161" s="22">
        <v>43223</v>
      </c>
      <c r="B161" s="22"/>
      <c r="C161" s="25">
        <f>ROUND(7.445,5)</f>
        <v>7.445</v>
      </c>
      <c r="D161" s="25">
        <f>F161</f>
        <v>6.61503</v>
      </c>
      <c r="E161" s="25">
        <f>F161</f>
        <v>6.61503</v>
      </c>
      <c r="F161" s="25">
        <f>ROUND(6.61503,5)</f>
        <v>6.61503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5">
        <f>ROUND(7.675,5)</f>
        <v>7.675</v>
      </c>
      <c r="D163" s="25">
        <f>F163</f>
        <v>7.68279</v>
      </c>
      <c r="E163" s="25">
        <f>F163</f>
        <v>7.68279</v>
      </c>
      <c r="F163" s="25">
        <f>ROUND(7.68279,5)</f>
        <v>7.68279</v>
      </c>
      <c r="G163" s="24"/>
      <c r="H163" s="36"/>
    </row>
    <row r="164" spans="1:8" ht="12.75" customHeight="1">
      <c r="A164" s="22">
        <v>42950</v>
      </c>
      <c r="B164" s="22"/>
      <c r="C164" s="25">
        <f>ROUND(7.675,5)</f>
        <v>7.675</v>
      </c>
      <c r="D164" s="25">
        <f>F164</f>
        <v>7.67923</v>
      </c>
      <c r="E164" s="25">
        <f>F164</f>
        <v>7.67923</v>
      </c>
      <c r="F164" s="25">
        <f>ROUND(7.67923,5)</f>
        <v>7.67923</v>
      </c>
      <c r="G164" s="24"/>
      <c r="H164" s="36"/>
    </row>
    <row r="165" spans="1:8" ht="12.75" customHeight="1">
      <c r="A165" s="22">
        <v>43041</v>
      </c>
      <c r="B165" s="22"/>
      <c r="C165" s="25">
        <f>ROUND(7.675,5)</f>
        <v>7.675</v>
      </c>
      <c r="D165" s="25">
        <f>F165</f>
        <v>7.63232</v>
      </c>
      <c r="E165" s="25">
        <f>F165</f>
        <v>7.63232</v>
      </c>
      <c r="F165" s="25">
        <f>ROUND(7.63232,5)</f>
        <v>7.63232</v>
      </c>
      <c r="G165" s="24"/>
      <c r="H165" s="36"/>
    </row>
    <row r="166" spans="1:8" ht="12.75" customHeight="1">
      <c r="A166" s="22">
        <v>43132</v>
      </c>
      <c r="B166" s="22"/>
      <c r="C166" s="25">
        <f>ROUND(7.675,5)</f>
        <v>7.675</v>
      </c>
      <c r="D166" s="25">
        <f>F166</f>
        <v>7.56611</v>
      </c>
      <c r="E166" s="25">
        <f>F166</f>
        <v>7.56611</v>
      </c>
      <c r="F166" s="25">
        <f>ROUND(7.56611,5)</f>
        <v>7.56611</v>
      </c>
      <c r="G166" s="24"/>
      <c r="H166" s="36"/>
    </row>
    <row r="167" spans="1:8" ht="12.75" customHeight="1">
      <c r="A167" s="22">
        <v>43223</v>
      </c>
      <c r="B167" s="22"/>
      <c r="C167" s="25">
        <f>ROUND(7.675,5)</f>
        <v>7.675</v>
      </c>
      <c r="D167" s="25">
        <f>F167</f>
        <v>7.53861</v>
      </c>
      <c r="E167" s="25">
        <f>F167</f>
        <v>7.53861</v>
      </c>
      <c r="F167" s="25">
        <f>ROUND(7.53861,5)</f>
        <v>7.53861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5">
        <f>ROUND(7.835,5)</f>
        <v>7.835</v>
      </c>
      <c r="D169" s="25">
        <f>F169</f>
        <v>7.84497</v>
      </c>
      <c r="E169" s="25">
        <f>F169</f>
        <v>7.84497</v>
      </c>
      <c r="F169" s="25">
        <f>ROUND(7.84497,5)</f>
        <v>7.84497</v>
      </c>
      <c r="G169" s="24"/>
      <c r="H169" s="36"/>
    </row>
    <row r="170" spans="1:8" ht="12.75" customHeight="1">
      <c r="A170" s="22">
        <v>42950</v>
      </c>
      <c r="B170" s="22"/>
      <c r="C170" s="25">
        <f>ROUND(7.835,5)</f>
        <v>7.835</v>
      </c>
      <c r="D170" s="25">
        <f>F170</f>
        <v>7.85091</v>
      </c>
      <c r="E170" s="25">
        <f>F170</f>
        <v>7.85091</v>
      </c>
      <c r="F170" s="25">
        <f>ROUND(7.85091,5)</f>
        <v>7.85091</v>
      </c>
      <c r="G170" s="24"/>
      <c r="H170" s="36"/>
    </row>
    <row r="171" spans="1:8" ht="12.75" customHeight="1">
      <c r="A171" s="22">
        <v>43041</v>
      </c>
      <c r="B171" s="22"/>
      <c r="C171" s="25">
        <f>ROUND(7.835,5)</f>
        <v>7.835</v>
      </c>
      <c r="D171" s="25">
        <f>F171</f>
        <v>7.83871</v>
      </c>
      <c r="E171" s="25">
        <f>F171</f>
        <v>7.83871</v>
      </c>
      <c r="F171" s="25">
        <f>ROUND(7.83871,5)</f>
        <v>7.83871</v>
      </c>
      <c r="G171" s="24"/>
      <c r="H171" s="36"/>
    </row>
    <row r="172" spans="1:8" ht="12.75" customHeight="1">
      <c r="A172" s="22">
        <v>43132</v>
      </c>
      <c r="B172" s="22"/>
      <c r="C172" s="25">
        <f>ROUND(7.835,5)</f>
        <v>7.835</v>
      </c>
      <c r="D172" s="25">
        <f>F172</f>
        <v>7.81978</v>
      </c>
      <c r="E172" s="25">
        <f>F172</f>
        <v>7.81978</v>
      </c>
      <c r="F172" s="25">
        <f>ROUND(7.81978,5)</f>
        <v>7.81978</v>
      </c>
      <c r="G172" s="24"/>
      <c r="H172" s="36"/>
    </row>
    <row r="173" spans="1:8" ht="12.75" customHeight="1">
      <c r="A173" s="22">
        <v>43223</v>
      </c>
      <c r="B173" s="22"/>
      <c r="C173" s="25">
        <f>ROUND(7.835,5)</f>
        <v>7.835</v>
      </c>
      <c r="D173" s="25">
        <f>F173</f>
        <v>7.82131</v>
      </c>
      <c r="E173" s="25">
        <f>F173</f>
        <v>7.82131</v>
      </c>
      <c r="F173" s="25">
        <f>ROUND(7.82131,5)</f>
        <v>7.82131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5">
        <f>ROUND(9.335,5)</f>
        <v>9.335</v>
      </c>
      <c r="D175" s="25">
        <f>F175</f>
        <v>9.3643</v>
      </c>
      <c r="E175" s="25">
        <f>F175</f>
        <v>9.3643</v>
      </c>
      <c r="F175" s="25">
        <f>ROUND(9.3643,5)</f>
        <v>9.3643</v>
      </c>
      <c r="G175" s="24"/>
      <c r="H175" s="36"/>
    </row>
    <row r="176" spans="1:8" ht="12.75" customHeight="1">
      <c r="A176" s="22">
        <v>42950</v>
      </c>
      <c r="B176" s="22"/>
      <c r="C176" s="25">
        <f>ROUND(9.335,5)</f>
        <v>9.335</v>
      </c>
      <c r="D176" s="25">
        <f>F176</f>
        <v>9.40563</v>
      </c>
      <c r="E176" s="25">
        <f>F176</f>
        <v>9.40563</v>
      </c>
      <c r="F176" s="25">
        <f>ROUND(9.40563,5)</f>
        <v>9.40563</v>
      </c>
      <c r="G176" s="24"/>
      <c r="H176" s="36"/>
    </row>
    <row r="177" spans="1:8" ht="12.75" customHeight="1">
      <c r="A177" s="22">
        <v>43041</v>
      </c>
      <c r="B177" s="22"/>
      <c r="C177" s="25">
        <f>ROUND(9.335,5)</f>
        <v>9.335</v>
      </c>
      <c r="D177" s="25">
        <f>F177</f>
        <v>9.44252</v>
      </c>
      <c r="E177" s="25">
        <f>F177</f>
        <v>9.44252</v>
      </c>
      <c r="F177" s="25">
        <f>ROUND(9.44252,5)</f>
        <v>9.44252</v>
      </c>
      <c r="G177" s="24"/>
      <c r="H177" s="36"/>
    </row>
    <row r="178" spans="1:8" ht="12.75" customHeight="1">
      <c r="A178" s="22">
        <v>43132</v>
      </c>
      <c r="B178" s="22"/>
      <c r="C178" s="25">
        <f>ROUND(9.335,5)</f>
        <v>9.335</v>
      </c>
      <c r="D178" s="25">
        <f>F178</f>
        <v>9.47918</v>
      </c>
      <c r="E178" s="25">
        <f>F178</f>
        <v>9.47918</v>
      </c>
      <c r="F178" s="25">
        <f>ROUND(9.47918,5)</f>
        <v>9.47918</v>
      </c>
      <c r="G178" s="24"/>
      <c r="H178" s="36"/>
    </row>
    <row r="179" spans="1:8" ht="12.75" customHeight="1">
      <c r="A179" s="22">
        <v>43223</v>
      </c>
      <c r="B179" s="22"/>
      <c r="C179" s="25">
        <f>ROUND(9.335,5)</f>
        <v>9.335</v>
      </c>
      <c r="D179" s="25">
        <f>F179</f>
        <v>9.52383</v>
      </c>
      <c r="E179" s="25">
        <f>F179</f>
        <v>9.52383</v>
      </c>
      <c r="F179" s="25">
        <f>ROUND(9.52383,5)</f>
        <v>9.52383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5">
        <f>ROUND(2.04,5)</f>
        <v>2.04</v>
      </c>
      <c r="D181" s="25">
        <f>F181</f>
        <v>188.28073</v>
      </c>
      <c r="E181" s="25">
        <f>F181</f>
        <v>188.28073</v>
      </c>
      <c r="F181" s="25">
        <f>ROUND(188.28073,5)</f>
        <v>188.28073</v>
      </c>
      <c r="G181" s="24"/>
      <c r="H181" s="36"/>
    </row>
    <row r="182" spans="1:8" ht="12.75" customHeight="1">
      <c r="A182" s="22">
        <v>42950</v>
      </c>
      <c r="B182" s="22"/>
      <c r="C182" s="25">
        <f>ROUND(2.04,5)</f>
        <v>2.04</v>
      </c>
      <c r="D182" s="25">
        <f>F182</f>
        <v>191.92</v>
      </c>
      <c r="E182" s="25">
        <f>F182</f>
        <v>191.92</v>
      </c>
      <c r="F182" s="25">
        <f>ROUND(191.92,5)</f>
        <v>191.92</v>
      </c>
      <c r="G182" s="24"/>
      <c r="H182" s="36"/>
    </row>
    <row r="183" spans="1:8" ht="12.75" customHeight="1">
      <c r="A183" s="22">
        <v>43041</v>
      </c>
      <c r="B183" s="22"/>
      <c r="C183" s="25">
        <f>ROUND(2.04,5)</f>
        <v>2.04</v>
      </c>
      <c r="D183" s="25">
        <f>F183</f>
        <v>193.31787</v>
      </c>
      <c r="E183" s="25">
        <f>F183</f>
        <v>193.31787</v>
      </c>
      <c r="F183" s="25">
        <f>ROUND(193.31787,5)</f>
        <v>193.31787</v>
      </c>
      <c r="G183" s="24"/>
      <c r="H183" s="36"/>
    </row>
    <row r="184" spans="1:8" ht="12.75" customHeight="1">
      <c r="A184" s="22">
        <v>43132</v>
      </c>
      <c r="B184" s="22"/>
      <c r="C184" s="25">
        <f>ROUND(2.04,5)</f>
        <v>2.04</v>
      </c>
      <c r="D184" s="25">
        <f>F184</f>
        <v>197.23857</v>
      </c>
      <c r="E184" s="25">
        <f>F184</f>
        <v>197.23857</v>
      </c>
      <c r="F184" s="25">
        <f>ROUND(197.23857,5)</f>
        <v>197.23857</v>
      </c>
      <c r="G184" s="24"/>
      <c r="H184" s="36"/>
    </row>
    <row r="185" spans="1:8" ht="12.75" customHeight="1">
      <c r="A185" s="22">
        <v>43223</v>
      </c>
      <c r="B185" s="22"/>
      <c r="C185" s="25">
        <f>ROUND(2.04,5)</f>
        <v>2.04</v>
      </c>
      <c r="D185" s="25">
        <f>F185</f>
        <v>201.02626</v>
      </c>
      <c r="E185" s="25">
        <f>F185</f>
        <v>201.02626</v>
      </c>
      <c r="F185" s="25">
        <f>ROUND(201.02626,5)</f>
        <v>201.02626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5">
        <f>ROUND(2.045,5)</f>
        <v>2.045</v>
      </c>
      <c r="D187" s="25">
        <f>F187</f>
        <v>149.25292</v>
      </c>
      <c r="E187" s="25">
        <f>F187</f>
        <v>149.25292</v>
      </c>
      <c r="F187" s="25">
        <f>ROUND(149.25292,5)</f>
        <v>149.25292</v>
      </c>
      <c r="G187" s="24"/>
      <c r="H187" s="36"/>
    </row>
    <row r="188" spans="1:8" ht="12.75" customHeight="1">
      <c r="A188" s="22">
        <v>42950</v>
      </c>
      <c r="B188" s="22"/>
      <c r="C188" s="25">
        <f>ROUND(2.045,5)</f>
        <v>2.045</v>
      </c>
      <c r="D188" s="25">
        <f>F188</f>
        <v>150.08793</v>
      </c>
      <c r="E188" s="25">
        <f>F188</f>
        <v>150.08793</v>
      </c>
      <c r="F188" s="25">
        <f>ROUND(150.08793,5)</f>
        <v>150.08793</v>
      </c>
      <c r="G188" s="24"/>
      <c r="H188" s="36"/>
    </row>
    <row r="189" spans="1:8" ht="12.75" customHeight="1">
      <c r="A189" s="22">
        <v>43041</v>
      </c>
      <c r="B189" s="22"/>
      <c r="C189" s="25">
        <f>ROUND(2.045,5)</f>
        <v>2.045</v>
      </c>
      <c r="D189" s="25">
        <f>F189</f>
        <v>153.0831</v>
      </c>
      <c r="E189" s="25">
        <f>F189</f>
        <v>153.0831</v>
      </c>
      <c r="F189" s="25">
        <f>ROUND(153.0831,5)</f>
        <v>153.0831</v>
      </c>
      <c r="G189" s="24"/>
      <c r="H189" s="36"/>
    </row>
    <row r="190" spans="1:8" ht="12.75" customHeight="1">
      <c r="A190" s="22">
        <v>43132</v>
      </c>
      <c r="B190" s="22"/>
      <c r="C190" s="25">
        <f>ROUND(2.045,5)</f>
        <v>2.045</v>
      </c>
      <c r="D190" s="25">
        <f>F190</f>
        <v>156.12075</v>
      </c>
      <c r="E190" s="25">
        <f>F190</f>
        <v>156.12075</v>
      </c>
      <c r="F190" s="25">
        <f>ROUND(156.12075,5)</f>
        <v>156.12075</v>
      </c>
      <c r="G190" s="24"/>
      <c r="H190" s="36"/>
    </row>
    <row r="191" spans="1:8" ht="12.75" customHeight="1">
      <c r="A191" s="22">
        <v>43223</v>
      </c>
      <c r="B191" s="22"/>
      <c r="C191" s="25">
        <f>ROUND(2.045,5)</f>
        <v>2.045</v>
      </c>
      <c r="D191" s="25">
        <f>F191</f>
        <v>159.11921</v>
      </c>
      <c r="E191" s="25">
        <f>F191</f>
        <v>159.11921</v>
      </c>
      <c r="F191" s="25">
        <f>ROUND(159.11921,5)</f>
        <v>159.11921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5">
        <f>ROUND(9.11,5)</f>
        <v>9.11</v>
      </c>
      <c r="D193" s="25">
        <f>F193</f>
        <v>9.13795</v>
      </c>
      <c r="E193" s="25">
        <f>F193</f>
        <v>9.13795</v>
      </c>
      <c r="F193" s="25">
        <f>ROUND(9.13795,5)</f>
        <v>9.13795</v>
      </c>
      <c r="G193" s="24"/>
      <c r="H193" s="36"/>
    </row>
    <row r="194" spans="1:8" ht="12.75" customHeight="1">
      <c r="A194" s="22">
        <v>42950</v>
      </c>
      <c r="B194" s="22"/>
      <c r="C194" s="25">
        <f>ROUND(9.11,5)</f>
        <v>9.11</v>
      </c>
      <c r="D194" s="25">
        <f>F194</f>
        <v>9.17811</v>
      </c>
      <c r="E194" s="25">
        <f>F194</f>
        <v>9.17811</v>
      </c>
      <c r="F194" s="25">
        <f>ROUND(9.17811,5)</f>
        <v>9.17811</v>
      </c>
      <c r="G194" s="24"/>
      <c r="H194" s="36"/>
    </row>
    <row r="195" spans="1:8" ht="12.75" customHeight="1">
      <c r="A195" s="22">
        <v>43041</v>
      </c>
      <c r="B195" s="22"/>
      <c r="C195" s="25">
        <f>ROUND(9.11,5)</f>
        <v>9.11</v>
      </c>
      <c r="D195" s="25">
        <f>F195</f>
        <v>9.21538</v>
      </c>
      <c r="E195" s="25">
        <f>F195</f>
        <v>9.21538</v>
      </c>
      <c r="F195" s="25">
        <f>ROUND(9.21538,5)</f>
        <v>9.21538</v>
      </c>
      <c r="G195" s="24"/>
      <c r="H195" s="36"/>
    </row>
    <row r="196" spans="1:8" ht="12.75" customHeight="1">
      <c r="A196" s="22">
        <v>43132</v>
      </c>
      <c r="B196" s="22"/>
      <c r="C196" s="25">
        <f>ROUND(9.11,5)</f>
        <v>9.11</v>
      </c>
      <c r="D196" s="25">
        <f>F196</f>
        <v>9.25339</v>
      </c>
      <c r="E196" s="25">
        <f>F196</f>
        <v>9.25339</v>
      </c>
      <c r="F196" s="25">
        <f>ROUND(9.25339,5)</f>
        <v>9.25339</v>
      </c>
      <c r="G196" s="24"/>
      <c r="H196" s="36"/>
    </row>
    <row r="197" spans="1:8" ht="12.75" customHeight="1">
      <c r="A197" s="22">
        <v>43223</v>
      </c>
      <c r="B197" s="22"/>
      <c r="C197" s="25">
        <f>ROUND(9.11,5)</f>
        <v>9.11</v>
      </c>
      <c r="D197" s="25">
        <f>F197</f>
        <v>9.2975</v>
      </c>
      <c r="E197" s="25">
        <f>F197</f>
        <v>9.2975</v>
      </c>
      <c r="F197" s="25">
        <f>ROUND(9.2975,5)</f>
        <v>9.2975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5">
        <f>ROUND(9.415,5)</f>
        <v>9.415</v>
      </c>
      <c r="D199" s="25">
        <f>F199</f>
        <v>9.44271</v>
      </c>
      <c r="E199" s="25">
        <f>F199</f>
        <v>9.44271</v>
      </c>
      <c r="F199" s="25">
        <f>ROUND(9.44271,5)</f>
        <v>9.44271</v>
      </c>
      <c r="G199" s="24"/>
      <c r="H199" s="36"/>
    </row>
    <row r="200" spans="1:8" ht="12.75" customHeight="1">
      <c r="A200" s="22">
        <v>42950</v>
      </c>
      <c r="B200" s="22"/>
      <c r="C200" s="25">
        <f>ROUND(9.415,5)</f>
        <v>9.415</v>
      </c>
      <c r="D200" s="25">
        <f>F200</f>
        <v>9.48282</v>
      </c>
      <c r="E200" s="25">
        <f>F200</f>
        <v>9.48282</v>
      </c>
      <c r="F200" s="25">
        <f>ROUND(9.48282,5)</f>
        <v>9.48282</v>
      </c>
      <c r="G200" s="24"/>
      <c r="H200" s="36"/>
    </row>
    <row r="201" spans="1:8" ht="12.75" customHeight="1">
      <c r="A201" s="22">
        <v>43041</v>
      </c>
      <c r="B201" s="22"/>
      <c r="C201" s="25">
        <f>ROUND(9.415,5)</f>
        <v>9.415</v>
      </c>
      <c r="D201" s="25">
        <f>F201</f>
        <v>9.52044</v>
      </c>
      <c r="E201" s="25">
        <f>F201</f>
        <v>9.52044</v>
      </c>
      <c r="F201" s="25">
        <f>ROUND(9.52044,5)</f>
        <v>9.52044</v>
      </c>
      <c r="G201" s="24"/>
      <c r="H201" s="36"/>
    </row>
    <row r="202" spans="1:8" ht="12.75" customHeight="1">
      <c r="A202" s="22">
        <v>43132</v>
      </c>
      <c r="B202" s="22"/>
      <c r="C202" s="25">
        <f>ROUND(9.415,5)</f>
        <v>9.415</v>
      </c>
      <c r="D202" s="25">
        <f>F202</f>
        <v>9.55863</v>
      </c>
      <c r="E202" s="25">
        <f>F202</f>
        <v>9.55863</v>
      </c>
      <c r="F202" s="25">
        <f>ROUND(9.55863,5)</f>
        <v>9.55863</v>
      </c>
      <c r="G202" s="24"/>
      <c r="H202" s="36"/>
    </row>
    <row r="203" spans="1:8" ht="12.75" customHeight="1">
      <c r="A203" s="22">
        <v>43223</v>
      </c>
      <c r="B203" s="22"/>
      <c r="C203" s="25">
        <f>ROUND(9.415,5)</f>
        <v>9.415</v>
      </c>
      <c r="D203" s="25">
        <f>F203</f>
        <v>9.60138</v>
      </c>
      <c r="E203" s="25">
        <f>F203</f>
        <v>9.60138</v>
      </c>
      <c r="F203" s="25">
        <f>ROUND(9.60138,5)</f>
        <v>9.60138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5">
        <f>ROUND(9.485,5)</f>
        <v>9.485</v>
      </c>
      <c r="D205" s="25">
        <f>F205</f>
        <v>9.51397</v>
      </c>
      <c r="E205" s="25">
        <f>F205</f>
        <v>9.51397</v>
      </c>
      <c r="F205" s="25">
        <f>ROUND(9.51397,5)</f>
        <v>9.51397</v>
      </c>
      <c r="G205" s="24"/>
      <c r="H205" s="36"/>
    </row>
    <row r="206" spans="1:8" ht="12.75" customHeight="1">
      <c r="A206" s="22">
        <v>42950</v>
      </c>
      <c r="B206" s="22"/>
      <c r="C206" s="25">
        <f>ROUND(9.485,5)</f>
        <v>9.485</v>
      </c>
      <c r="D206" s="25">
        <f>F206</f>
        <v>9.55607</v>
      </c>
      <c r="E206" s="25">
        <f>F206</f>
        <v>9.55607</v>
      </c>
      <c r="F206" s="25">
        <f>ROUND(9.55607,5)</f>
        <v>9.55607</v>
      </c>
      <c r="G206" s="24"/>
      <c r="H206" s="36"/>
    </row>
    <row r="207" spans="1:8" ht="12.75" customHeight="1">
      <c r="A207" s="22">
        <v>43041</v>
      </c>
      <c r="B207" s="22"/>
      <c r="C207" s="25">
        <f>ROUND(9.485,5)</f>
        <v>9.485</v>
      </c>
      <c r="D207" s="25">
        <f>F207</f>
        <v>9.59567</v>
      </c>
      <c r="E207" s="25">
        <f>F207</f>
        <v>9.59567</v>
      </c>
      <c r="F207" s="25">
        <f>ROUND(9.59567,5)</f>
        <v>9.59567</v>
      </c>
      <c r="G207" s="24"/>
      <c r="H207" s="36"/>
    </row>
    <row r="208" spans="1:8" ht="12.75" customHeight="1">
      <c r="A208" s="22">
        <v>43132</v>
      </c>
      <c r="B208" s="22"/>
      <c r="C208" s="25">
        <f>ROUND(9.485,5)</f>
        <v>9.485</v>
      </c>
      <c r="D208" s="25">
        <f>F208</f>
        <v>9.63596</v>
      </c>
      <c r="E208" s="25">
        <f>F208</f>
        <v>9.63596</v>
      </c>
      <c r="F208" s="25">
        <f>ROUND(9.63596,5)</f>
        <v>9.63596</v>
      </c>
      <c r="G208" s="24"/>
      <c r="H208" s="36"/>
    </row>
    <row r="209" spans="1:8" ht="12.75" customHeight="1">
      <c r="A209" s="22">
        <v>43223</v>
      </c>
      <c r="B209" s="22"/>
      <c r="C209" s="25">
        <f>ROUND(9.485,5)</f>
        <v>9.485</v>
      </c>
      <c r="D209" s="25">
        <f>F209</f>
        <v>9.68082</v>
      </c>
      <c r="E209" s="25">
        <f>F209</f>
        <v>9.68082</v>
      </c>
      <c r="F209" s="25">
        <f>ROUND(9.68082,5)</f>
        <v>9.68082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6">
        <f>ROUND(1.88332028191073,4)</f>
        <v>1.8833</v>
      </c>
      <c r="D211" s="26">
        <f>F211</f>
        <v>1.8913</v>
      </c>
      <c r="E211" s="26">
        <f>F211</f>
        <v>1.8913</v>
      </c>
      <c r="F211" s="26">
        <f>ROUND(1.8913,4)</f>
        <v>1.8913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42809</v>
      </c>
      <c r="B213" s="22"/>
      <c r="C213" s="26">
        <f>ROUND(13.75532755,4)</f>
        <v>13.7553</v>
      </c>
      <c r="D213" s="26">
        <f>F213</f>
        <v>13.7757</v>
      </c>
      <c r="E213" s="26">
        <f>F213</f>
        <v>13.7757</v>
      </c>
      <c r="F213" s="26">
        <f>ROUND(13.7757,4)</f>
        <v>13.7757</v>
      </c>
      <c r="G213" s="24"/>
      <c r="H213" s="36"/>
    </row>
    <row r="214" spans="1:8" ht="12.75" customHeight="1">
      <c r="A214" s="22">
        <v>42825</v>
      </c>
      <c r="B214" s="22"/>
      <c r="C214" s="26">
        <f>ROUND(13.75532755,4)</f>
        <v>13.7553</v>
      </c>
      <c r="D214" s="26">
        <f>F214</f>
        <v>13.8235</v>
      </c>
      <c r="E214" s="26">
        <f>F214</f>
        <v>13.8235</v>
      </c>
      <c r="F214" s="26">
        <f>ROUND(13.8235,4)</f>
        <v>13.8235</v>
      </c>
      <c r="G214" s="24"/>
      <c r="H214" s="36"/>
    </row>
    <row r="215" spans="1:8" ht="12.75" customHeight="1">
      <c r="A215" s="22">
        <v>42838</v>
      </c>
      <c r="B215" s="22"/>
      <c r="C215" s="26">
        <f>ROUND(13.75532755,4)</f>
        <v>13.7553</v>
      </c>
      <c r="D215" s="26">
        <f>F215</f>
        <v>13.8653</v>
      </c>
      <c r="E215" s="26">
        <f>F215</f>
        <v>13.8653</v>
      </c>
      <c r="F215" s="26">
        <f>ROUND(13.8653,4)</f>
        <v>13.8653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42825</v>
      </c>
      <c r="B217" s="22"/>
      <c r="C217" s="26">
        <f>ROUND(15.91445075,4)</f>
        <v>15.9145</v>
      </c>
      <c r="D217" s="26">
        <f>F217</f>
        <v>15.9856</v>
      </c>
      <c r="E217" s="26">
        <f>F217</f>
        <v>15.9856</v>
      </c>
      <c r="F217" s="26">
        <f>ROUND(15.9856,4)</f>
        <v>15.9856</v>
      </c>
      <c r="G217" s="24"/>
      <c r="H217" s="36"/>
    </row>
    <row r="218" spans="1:8" ht="12.75" customHeight="1">
      <c r="A218" s="22">
        <v>42838</v>
      </c>
      <c r="B218" s="22"/>
      <c r="C218" s="26">
        <f>ROUND(15.91445075,4)</f>
        <v>15.9145</v>
      </c>
      <c r="D218" s="26">
        <f>F218</f>
        <v>16.0293</v>
      </c>
      <c r="E218" s="26">
        <f>F218</f>
        <v>16.0293</v>
      </c>
      <c r="F218" s="26">
        <f>ROUND(16.0293,4)</f>
        <v>16.0293</v>
      </c>
      <c r="G218" s="24"/>
      <c r="H218" s="36"/>
    </row>
    <row r="219" spans="1:8" ht="12.75" customHeight="1">
      <c r="A219" s="22">
        <v>42850</v>
      </c>
      <c r="B219" s="22"/>
      <c r="C219" s="26">
        <f>ROUND(15.91445075,4)</f>
        <v>15.9145</v>
      </c>
      <c r="D219" s="26">
        <f>F219</f>
        <v>16.0669</v>
      </c>
      <c r="E219" s="26">
        <f>F219</f>
        <v>16.0669</v>
      </c>
      <c r="F219" s="26">
        <f>ROUND(16.0669,4)</f>
        <v>16.0669</v>
      </c>
      <c r="G219" s="24"/>
      <c r="H219" s="36"/>
    </row>
    <row r="220" spans="1:8" ht="12.75" customHeight="1">
      <c r="A220" s="22">
        <v>42853</v>
      </c>
      <c r="B220" s="22"/>
      <c r="C220" s="26">
        <f>ROUND(15.91445075,4)</f>
        <v>15.9145</v>
      </c>
      <c r="D220" s="26">
        <f>F220</f>
        <v>16.0762</v>
      </c>
      <c r="E220" s="26">
        <f>F220</f>
        <v>16.0762</v>
      </c>
      <c r="F220" s="26">
        <f>ROUND(16.0762,4)</f>
        <v>16.0762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42810</v>
      </c>
      <c r="B222" s="22"/>
      <c r="C222" s="26">
        <f>ROUND(12.9755,4)</f>
        <v>12.9755</v>
      </c>
      <c r="D222" s="26">
        <f>F222</f>
        <v>12.9916</v>
      </c>
      <c r="E222" s="26">
        <f>F222</f>
        <v>12.9916</v>
      </c>
      <c r="F222" s="26">
        <f>ROUND(12.9916,4)</f>
        <v>12.9916</v>
      </c>
      <c r="G222" s="24"/>
      <c r="H222" s="36"/>
    </row>
    <row r="223" spans="1:8" ht="12.75" customHeight="1">
      <c r="A223" s="22">
        <v>42811</v>
      </c>
      <c r="B223" s="22"/>
      <c r="C223" s="26">
        <f>ROUND(12.9755,4)</f>
        <v>12.9755</v>
      </c>
      <c r="D223" s="26">
        <f>F223</f>
        <v>12.9938</v>
      </c>
      <c r="E223" s="26">
        <f>F223</f>
        <v>12.9938</v>
      </c>
      <c r="F223" s="26">
        <f>ROUND(12.9938,4)</f>
        <v>12.9938</v>
      </c>
      <c r="G223" s="24"/>
      <c r="H223" s="36"/>
    </row>
    <row r="224" spans="1:8" ht="12.75" customHeight="1">
      <c r="A224" s="22">
        <v>42823</v>
      </c>
      <c r="B224" s="22"/>
      <c r="C224" s="26">
        <f>ROUND(12.9755,4)</f>
        <v>12.9755</v>
      </c>
      <c r="D224" s="26">
        <f>F224</f>
        <v>13.0228</v>
      </c>
      <c r="E224" s="26">
        <f>F224</f>
        <v>13.0228</v>
      </c>
      <c r="F224" s="26">
        <f>ROUND(13.0228,4)</f>
        <v>13.0228</v>
      </c>
      <c r="G224" s="24"/>
      <c r="H224" s="36"/>
    </row>
    <row r="225" spans="1:8" ht="12.75" customHeight="1">
      <c r="A225" s="22">
        <v>42825</v>
      </c>
      <c r="B225" s="22"/>
      <c r="C225" s="26">
        <f>ROUND(12.9755,4)</f>
        <v>12.9755</v>
      </c>
      <c r="D225" s="26">
        <f>F225</f>
        <v>13.0273</v>
      </c>
      <c r="E225" s="26">
        <f>F225</f>
        <v>13.0273</v>
      </c>
      <c r="F225" s="26">
        <f>ROUND(13.0273,4)</f>
        <v>13.0273</v>
      </c>
      <c r="G225" s="24"/>
      <c r="H225" s="36"/>
    </row>
    <row r="226" spans="1:8" ht="12.75" customHeight="1">
      <c r="A226" s="22">
        <v>42828</v>
      </c>
      <c r="B226" s="22"/>
      <c r="C226" s="26">
        <f>ROUND(12.9755,4)</f>
        <v>12.9755</v>
      </c>
      <c r="D226" s="26">
        <f>F226</f>
        <v>13.034</v>
      </c>
      <c r="E226" s="26">
        <f>F226</f>
        <v>13.034</v>
      </c>
      <c r="F226" s="26">
        <f>ROUND(13.034,4)</f>
        <v>13.034</v>
      </c>
      <c r="G226" s="24"/>
      <c r="H226" s="36"/>
    </row>
    <row r="227" spans="1:8" ht="12.75" customHeight="1">
      <c r="A227" s="22">
        <v>42836</v>
      </c>
      <c r="B227" s="22"/>
      <c r="C227" s="26">
        <f>ROUND(12.9755,4)</f>
        <v>12.9755</v>
      </c>
      <c r="D227" s="26">
        <f>F227</f>
        <v>13.0518</v>
      </c>
      <c r="E227" s="26">
        <f>F227</f>
        <v>13.0518</v>
      </c>
      <c r="F227" s="26">
        <f>ROUND(13.0518,4)</f>
        <v>13.0518</v>
      </c>
      <c r="G227" s="24"/>
      <c r="H227" s="36"/>
    </row>
    <row r="228" spans="1:8" ht="12.75" customHeight="1">
      <c r="A228" s="22">
        <v>42837</v>
      </c>
      <c r="B228" s="22"/>
      <c r="C228" s="26">
        <f>ROUND(12.9755,4)</f>
        <v>12.9755</v>
      </c>
      <c r="D228" s="26">
        <f>F228</f>
        <v>13.0541</v>
      </c>
      <c r="E228" s="26">
        <f>F228</f>
        <v>13.0541</v>
      </c>
      <c r="F228" s="26">
        <f>ROUND(13.0541,4)</f>
        <v>13.0541</v>
      </c>
      <c r="G228" s="24"/>
      <c r="H228" s="36"/>
    </row>
    <row r="229" spans="1:8" ht="12.75" customHeight="1">
      <c r="A229" s="22">
        <v>42838</v>
      </c>
      <c r="B229" s="22"/>
      <c r="C229" s="26">
        <f>ROUND(12.9755,4)</f>
        <v>12.9755</v>
      </c>
      <c r="D229" s="26">
        <f>F229</f>
        <v>13.0563</v>
      </c>
      <c r="E229" s="26">
        <f>F229</f>
        <v>13.0563</v>
      </c>
      <c r="F229" s="26">
        <f>ROUND(13.0563,4)</f>
        <v>13.0563</v>
      </c>
      <c r="G229" s="24"/>
      <c r="H229" s="36"/>
    </row>
    <row r="230" spans="1:8" ht="12.75" customHeight="1">
      <c r="A230" s="22">
        <v>42843</v>
      </c>
      <c r="B230" s="22"/>
      <c r="C230" s="26">
        <f>ROUND(12.9755,4)</f>
        <v>12.9755</v>
      </c>
      <c r="D230" s="26">
        <f>F230</f>
        <v>13.0675</v>
      </c>
      <c r="E230" s="26">
        <f>F230</f>
        <v>13.0675</v>
      </c>
      <c r="F230" s="26">
        <f>ROUND(13.0675,4)</f>
        <v>13.0675</v>
      </c>
      <c r="G230" s="24"/>
      <c r="H230" s="36"/>
    </row>
    <row r="231" spans="1:8" ht="12.75" customHeight="1">
      <c r="A231" s="22">
        <v>42846</v>
      </c>
      <c r="B231" s="22"/>
      <c r="C231" s="26">
        <f>ROUND(12.9755,4)</f>
        <v>12.9755</v>
      </c>
      <c r="D231" s="26">
        <f>F231</f>
        <v>13.0742</v>
      </c>
      <c r="E231" s="26">
        <f>F231</f>
        <v>13.0742</v>
      </c>
      <c r="F231" s="26">
        <f>ROUND(13.0742,4)</f>
        <v>13.0742</v>
      </c>
      <c r="G231" s="24"/>
      <c r="H231" s="36"/>
    </row>
    <row r="232" spans="1:8" ht="12.75" customHeight="1">
      <c r="A232" s="22">
        <v>42850</v>
      </c>
      <c r="B232" s="22"/>
      <c r="C232" s="26">
        <f>ROUND(12.9755,4)</f>
        <v>12.9755</v>
      </c>
      <c r="D232" s="26">
        <f>F232</f>
        <v>13.0832</v>
      </c>
      <c r="E232" s="26">
        <f>F232</f>
        <v>13.0832</v>
      </c>
      <c r="F232" s="26">
        <f>ROUND(13.0832,4)</f>
        <v>13.0832</v>
      </c>
      <c r="G232" s="24"/>
      <c r="H232" s="36"/>
    </row>
    <row r="233" spans="1:8" ht="12.75" customHeight="1">
      <c r="A233" s="22">
        <v>42853</v>
      </c>
      <c r="B233" s="22"/>
      <c r="C233" s="26">
        <f>ROUND(12.9755,4)</f>
        <v>12.9755</v>
      </c>
      <c r="D233" s="26">
        <f>F233</f>
        <v>13.0899</v>
      </c>
      <c r="E233" s="26">
        <f>F233</f>
        <v>13.0899</v>
      </c>
      <c r="F233" s="26">
        <f>ROUND(13.0899,4)</f>
        <v>13.0899</v>
      </c>
      <c r="G233" s="24"/>
      <c r="H233" s="36"/>
    </row>
    <row r="234" spans="1:8" ht="12.75" customHeight="1">
      <c r="A234" s="22">
        <v>42859</v>
      </c>
      <c r="B234" s="22"/>
      <c r="C234" s="26">
        <f>ROUND(12.9755,4)</f>
        <v>12.9755</v>
      </c>
      <c r="D234" s="26">
        <f>F234</f>
        <v>13.1033</v>
      </c>
      <c r="E234" s="26">
        <f>F234</f>
        <v>13.1033</v>
      </c>
      <c r="F234" s="26">
        <f>ROUND(13.1033,4)</f>
        <v>13.1033</v>
      </c>
      <c r="G234" s="24"/>
      <c r="H234" s="36"/>
    </row>
    <row r="235" spans="1:8" ht="12.75" customHeight="1">
      <c r="A235" s="22">
        <v>42866</v>
      </c>
      <c r="B235" s="22"/>
      <c r="C235" s="26">
        <f>ROUND(12.9755,4)</f>
        <v>12.9755</v>
      </c>
      <c r="D235" s="26">
        <f>F235</f>
        <v>13.1191</v>
      </c>
      <c r="E235" s="26">
        <f>F235</f>
        <v>13.1191</v>
      </c>
      <c r="F235" s="26">
        <f>ROUND(13.1191,4)</f>
        <v>13.1191</v>
      </c>
      <c r="G235" s="24"/>
      <c r="H235" s="36"/>
    </row>
    <row r="236" spans="1:8" ht="12.75" customHeight="1">
      <c r="A236" s="22">
        <v>42881</v>
      </c>
      <c r="B236" s="22"/>
      <c r="C236" s="26">
        <f>ROUND(12.9755,4)</f>
        <v>12.9755</v>
      </c>
      <c r="D236" s="26">
        <f>F236</f>
        <v>13.1529</v>
      </c>
      <c r="E236" s="26">
        <f>F236</f>
        <v>13.1529</v>
      </c>
      <c r="F236" s="26">
        <f>ROUND(13.1529,4)</f>
        <v>13.1529</v>
      </c>
      <c r="G236" s="24"/>
      <c r="H236" s="36"/>
    </row>
    <row r="237" spans="1:8" ht="12.75" customHeight="1">
      <c r="A237" s="22">
        <v>42914</v>
      </c>
      <c r="B237" s="22"/>
      <c r="C237" s="26">
        <f>ROUND(12.9755,4)</f>
        <v>12.9755</v>
      </c>
      <c r="D237" s="26">
        <f>F237</f>
        <v>13.2279</v>
      </c>
      <c r="E237" s="26">
        <f>F237</f>
        <v>13.2279</v>
      </c>
      <c r="F237" s="26">
        <f>ROUND(13.2279,4)</f>
        <v>13.2279</v>
      </c>
      <c r="G237" s="24"/>
      <c r="H237" s="36"/>
    </row>
    <row r="238" spans="1:8" ht="12.75" customHeight="1">
      <c r="A238" s="22">
        <v>42916</v>
      </c>
      <c r="B238" s="22"/>
      <c r="C238" s="26">
        <f>ROUND(12.9755,4)</f>
        <v>12.9755</v>
      </c>
      <c r="D238" s="26">
        <f>F238</f>
        <v>13.2325</v>
      </c>
      <c r="E238" s="26">
        <f>F238</f>
        <v>13.2325</v>
      </c>
      <c r="F238" s="26">
        <f>ROUND(13.2325,4)</f>
        <v>13.2325</v>
      </c>
      <c r="G238" s="24"/>
      <c r="H238" s="36"/>
    </row>
    <row r="239" spans="1:8" ht="12.75" customHeight="1">
      <c r="A239" s="22">
        <v>42928</v>
      </c>
      <c r="B239" s="22"/>
      <c r="C239" s="26">
        <f>ROUND(12.9755,4)</f>
        <v>12.9755</v>
      </c>
      <c r="D239" s="26">
        <f>F239</f>
        <v>13.2599</v>
      </c>
      <c r="E239" s="26">
        <f>F239</f>
        <v>13.2599</v>
      </c>
      <c r="F239" s="26">
        <f>ROUND(13.2599,4)</f>
        <v>13.2599</v>
      </c>
      <c r="G239" s="24"/>
      <c r="H239" s="36"/>
    </row>
    <row r="240" spans="1:8" ht="12.75" customHeight="1">
      <c r="A240" s="22">
        <v>42937</v>
      </c>
      <c r="B240" s="22"/>
      <c r="C240" s="26">
        <f>ROUND(12.9755,4)</f>
        <v>12.9755</v>
      </c>
      <c r="D240" s="26">
        <f>F240</f>
        <v>13.2804</v>
      </c>
      <c r="E240" s="26">
        <f>F240</f>
        <v>13.2804</v>
      </c>
      <c r="F240" s="26">
        <f>ROUND(13.2804,4)</f>
        <v>13.2804</v>
      </c>
      <c r="G240" s="24"/>
      <c r="H240" s="36"/>
    </row>
    <row r="241" spans="1:8" ht="12.75" customHeight="1">
      <c r="A241" s="22">
        <v>42941</v>
      </c>
      <c r="B241" s="22"/>
      <c r="C241" s="26">
        <f>ROUND(12.9755,4)</f>
        <v>12.9755</v>
      </c>
      <c r="D241" s="26">
        <f>F241</f>
        <v>13.2895</v>
      </c>
      <c r="E241" s="26">
        <f>F241</f>
        <v>13.2895</v>
      </c>
      <c r="F241" s="26">
        <f>ROUND(13.2895,4)</f>
        <v>13.2895</v>
      </c>
      <c r="G241" s="24"/>
      <c r="H241" s="36"/>
    </row>
    <row r="242" spans="1:8" ht="12.75" customHeight="1">
      <c r="A242" s="22">
        <v>42943</v>
      </c>
      <c r="B242" s="22"/>
      <c r="C242" s="26">
        <f>ROUND(12.9755,4)</f>
        <v>12.9755</v>
      </c>
      <c r="D242" s="26">
        <f>F242</f>
        <v>13.2941</v>
      </c>
      <c r="E242" s="26">
        <f>F242</f>
        <v>13.2941</v>
      </c>
      <c r="F242" s="26">
        <f>ROUND(13.2941,4)</f>
        <v>13.2941</v>
      </c>
      <c r="G242" s="24"/>
      <c r="H242" s="36"/>
    </row>
    <row r="243" spans="1:8" ht="12.75" customHeight="1">
      <c r="A243" s="22">
        <v>42947</v>
      </c>
      <c r="B243" s="22"/>
      <c r="C243" s="26">
        <f>ROUND(12.9755,4)</f>
        <v>12.9755</v>
      </c>
      <c r="D243" s="26">
        <f>F243</f>
        <v>13.3032</v>
      </c>
      <c r="E243" s="26">
        <f>F243</f>
        <v>13.3032</v>
      </c>
      <c r="F243" s="26">
        <f>ROUND(13.3032,4)</f>
        <v>13.3032</v>
      </c>
      <c r="G243" s="24"/>
      <c r="H243" s="36"/>
    </row>
    <row r="244" spans="1:8" ht="12.75" customHeight="1">
      <c r="A244" s="22">
        <v>42958</v>
      </c>
      <c r="B244" s="22"/>
      <c r="C244" s="26">
        <f>ROUND(12.9755,4)</f>
        <v>12.9755</v>
      </c>
      <c r="D244" s="26">
        <f>F244</f>
        <v>13.3283</v>
      </c>
      <c r="E244" s="26">
        <f>F244</f>
        <v>13.3283</v>
      </c>
      <c r="F244" s="26">
        <f>ROUND(13.3283,4)</f>
        <v>13.3283</v>
      </c>
      <c r="G244" s="24"/>
      <c r="H244" s="36"/>
    </row>
    <row r="245" spans="1:8" ht="12.75" customHeight="1">
      <c r="A245" s="22">
        <v>42976</v>
      </c>
      <c r="B245" s="22"/>
      <c r="C245" s="26">
        <f>ROUND(12.9755,4)</f>
        <v>12.9755</v>
      </c>
      <c r="D245" s="26">
        <f>F245</f>
        <v>13.3694</v>
      </c>
      <c r="E245" s="26">
        <f>F245</f>
        <v>13.3694</v>
      </c>
      <c r="F245" s="26">
        <f>ROUND(13.3694,4)</f>
        <v>13.3694</v>
      </c>
      <c r="G245" s="24"/>
      <c r="H245" s="36"/>
    </row>
    <row r="246" spans="1:8" ht="12.75" customHeight="1">
      <c r="A246" s="22">
        <v>43005</v>
      </c>
      <c r="B246" s="22"/>
      <c r="C246" s="26">
        <f>ROUND(12.9755,4)</f>
        <v>12.9755</v>
      </c>
      <c r="D246" s="26">
        <f>F246</f>
        <v>13.4353</v>
      </c>
      <c r="E246" s="26">
        <f>F246</f>
        <v>13.4353</v>
      </c>
      <c r="F246" s="26">
        <f>ROUND(13.4353,4)</f>
        <v>13.4353</v>
      </c>
      <c r="G246" s="24"/>
      <c r="H246" s="36"/>
    </row>
    <row r="247" spans="1:8" ht="12.75" customHeight="1">
      <c r="A247" s="22">
        <v>43031</v>
      </c>
      <c r="B247" s="22"/>
      <c r="C247" s="26">
        <f>ROUND(12.9755,4)</f>
        <v>12.9755</v>
      </c>
      <c r="D247" s="26">
        <f>F247</f>
        <v>13.4942</v>
      </c>
      <c r="E247" s="26">
        <f>F247</f>
        <v>13.4942</v>
      </c>
      <c r="F247" s="26">
        <f>ROUND(13.4942,4)</f>
        <v>13.4942</v>
      </c>
      <c r="G247" s="24"/>
      <c r="H247" s="36"/>
    </row>
    <row r="248" spans="1:8" ht="12.75" customHeight="1">
      <c r="A248" s="22">
        <v>43035</v>
      </c>
      <c r="B248" s="22"/>
      <c r="C248" s="26">
        <f>ROUND(12.9755,4)</f>
        <v>12.9755</v>
      </c>
      <c r="D248" s="26">
        <f>F248</f>
        <v>13.5033</v>
      </c>
      <c r="E248" s="26">
        <f>F248</f>
        <v>13.5033</v>
      </c>
      <c r="F248" s="26">
        <f>ROUND(13.5033,4)</f>
        <v>13.5033</v>
      </c>
      <c r="G248" s="24"/>
      <c r="H248" s="36"/>
    </row>
    <row r="249" spans="1:8" ht="12.75" customHeight="1">
      <c r="A249" s="22">
        <v>43052</v>
      </c>
      <c r="B249" s="22"/>
      <c r="C249" s="26">
        <f>ROUND(12.9755,4)</f>
        <v>12.9755</v>
      </c>
      <c r="D249" s="26">
        <f>F249</f>
        <v>13.5418</v>
      </c>
      <c r="E249" s="26">
        <f>F249</f>
        <v>13.5418</v>
      </c>
      <c r="F249" s="26">
        <f>ROUND(13.5418,4)</f>
        <v>13.5418</v>
      </c>
      <c r="G249" s="24"/>
      <c r="H249" s="36"/>
    </row>
    <row r="250" spans="1:8" ht="12.75" customHeight="1">
      <c r="A250" s="22">
        <v>43067</v>
      </c>
      <c r="B250" s="22"/>
      <c r="C250" s="26">
        <f>ROUND(12.9755,4)</f>
        <v>12.9755</v>
      </c>
      <c r="D250" s="26">
        <f>F250</f>
        <v>13.5758</v>
      </c>
      <c r="E250" s="26">
        <f>F250</f>
        <v>13.5758</v>
      </c>
      <c r="F250" s="26">
        <f>ROUND(13.5758,4)</f>
        <v>13.5758</v>
      </c>
      <c r="G250" s="24"/>
      <c r="H250" s="36"/>
    </row>
    <row r="251" spans="1:8" ht="12.75" customHeight="1">
      <c r="A251" s="22">
        <v>43091</v>
      </c>
      <c r="B251" s="22"/>
      <c r="C251" s="26">
        <f>ROUND(12.9755,4)</f>
        <v>12.9755</v>
      </c>
      <c r="D251" s="26">
        <f>F251</f>
        <v>13.6298</v>
      </c>
      <c r="E251" s="26">
        <f>F251</f>
        <v>13.6298</v>
      </c>
      <c r="F251" s="26">
        <f>ROUND(13.6298,4)</f>
        <v>13.6298</v>
      </c>
      <c r="G251" s="24"/>
      <c r="H251" s="36"/>
    </row>
    <row r="252" spans="1:8" ht="12.75" customHeight="1">
      <c r="A252" s="22">
        <v>43144</v>
      </c>
      <c r="B252" s="22"/>
      <c r="C252" s="26">
        <f>ROUND(12.9755,4)</f>
        <v>12.9755</v>
      </c>
      <c r="D252" s="26">
        <f>F252</f>
        <v>13.7484</v>
      </c>
      <c r="E252" s="26">
        <f>F252</f>
        <v>13.7484</v>
      </c>
      <c r="F252" s="26">
        <f>ROUND(13.7484,4)</f>
        <v>13.7484</v>
      </c>
      <c r="G252" s="24"/>
      <c r="H252" s="36"/>
    </row>
    <row r="253" spans="1:8" ht="12.75" customHeight="1">
      <c r="A253" s="22">
        <v>43146</v>
      </c>
      <c r="B253" s="22"/>
      <c r="C253" s="26">
        <f>ROUND(12.9755,4)</f>
        <v>12.9755</v>
      </c>
      <c r="D253" s="26">
        <f>F253</f>
        <v>13.7529</v>
      </c>
      <c r="E253" s="26">
        <f>F253</f>
        <v>13.7529</v>
      </c>
      <c r="F253" s="26">
        <f>ROUND(13.7529,4)</f>
        <v>13.7529</v>
      </c>
      <c r="G253" s="24"/>
      <c r="H253" s="36"/>
    </row>
    <row r="254" spans="1:8" ht="12.75" customHeight="1">
      <c r="A254" s="22">
        <v>43215</v>
      </c>
      <c r="B254" s="22"/>
      <c r="C254" s="26">
        <f>ROUND(12.9755,4)</f>
        <v>12.9755</v>
      </c>
      <c r="D254" s="26">
        <f>F254</f>
        <v>13.9084</v>
      </c>
      <c r="E254" s="26">
        <f>F254</f>
        <v>13.9084</v>
      </c>
      <c r="F254" s="26">
        <f>ROUND(13.9084,4)</f>
        <v>13.9084</v>
      </c>
      <c r="G254" s="24"/>
      <c r="H254" s="36"/>
    </row>
    <row r="255" spans="1:8" ht="12.75" customHeight="1">
      <c r="A255" s="22">
        <v>43231</v>
      </c>
      <c r="B255" s="22"/>
      <c r="C255" s="26">
        <f>ROUND(12.9755,4)</f>
        <v>12.9755</v>
      </c>
      <c r="D255" s="26">
        <f>F255</f>
        <v>13.9445</v>
      </c>
      <c r="E255" s="26">
        <f>F255</f>
        <v>13.9445</v>
      </c>
      <c r="F255" s="26">
        <f>ROUND(13.9445,4)</f>
        <v>13.9445</v>
      </c>
      <c r="G255" s="24"/>
      <c r="H255" s="36"/>
    </row>
    <row r="256" spans="1:8" ht="12.75" customHeight="1">
      <c r="A256" s="22">
        <v>43235</v>
      </c>
      <c r="B256" s="22"/>
      <c r="C256" s="26">
        <f>ROUND(12.9755,4)</f>
        <v>12.9755</v>
      </c>
      <c r="D256" s="26">
        <f>F256</f>
        <v>13.9536</v>
      </c>
      <c r="E256" s="26">
        <f>F256</f>
        <v>13.9536</v>
      </c>
      <c r="F256" s="26">
        <f>ROUND(13.9536,4)</f>
        <v>13.9536</v>
      </c>
      <c r="G256" s="24"/>
      <c r="H256" s="36"/>
    </row>
    <row r="257" spans="1:8" ht="12.75" customHeight="1">
      <c r="A257" s="22">
        <v>43325</v>
      </c>
      <c r="B257" s="22"/>
      <c r="C257" s="26">
        <f>ROUND(12.9755,4)</f>
        <v>12.9755</v>
      </c>
      <c r="D257" s="26">
        <f>F257</f>
        <v>14.157</v>
      </c>
      <c r="E257" s="26">
        <f>F257</f>
        <v>14.157</v>
      </c>
      <c r="F257" s="26">
        <f>ROUND(14.157,4)</f>
        <v>14.157</v>
      </c>
      <c r="G257" s="24"/>
      <c r="H257" s="36"/>
    </row>
    <row r="258" spans="1:8" ht="12.75" customHeight="1">
      <c r="A258" s="22">
        <v>43417</v>
      </c>
      <c r="B258" s="22"/>
      <c r="C258" s="26">
        <f>ROUND(12.9755,4)</f>
        <v>12.9755</v>
      </c>
      <c r="D258" s="26">
        <f>F258</f>
        <v>14.365</v>
      </c>
      <c r="E258" s="26">
        <f>F258</f>
        <v>14.365</v>
      </c>
      <c r="F258" s="26">
        <f>ROUND(14.365,4)</f>
        <v>14.365</v>
      </c>
      <c r="G258" s="24"/>
      <c r="H258" s="36"/>
    </row>
    <row r="259" spans="1:8" ht="12.75" customHeight="1">
      <c r="A259" s="22">
        <v>43509</v>
      </c>
      <c r="B259" s="22"/>
      <c r="C259" s="26">
        <f>ROUND(12.9755,4)</f>
        <v>12.9755</v>
      </c>
      <c r="D259" s="26">
        <f>F259</f>
        <v>14.573</v>
      </c>
      <c r="E259" s="26">
        <f>F259</f>
        <v>14.573</v>
      </c>
      <c r="F259" s="26">
        <f>ROUND(14.573,4)</f>
        <v>14.573</v>
      </c>
      <c r="G259" s="24"/>
      <c r="H259" s="36"/>
    </row>
    <row r="260" spans="1:8" ht="12.75" customHeight="1">
      <c r="A260" s="22" t="s">
        <v>62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42807</v>
      </c>
      <c r="B261" s="22"/>
      <c r="C261" s="26">
        <f>ROUND(1.0601,4)</f>
        <v>1.0601</v>
      </c>
      <c r="D261" s="26">
        <f>F261</f>
        <v>1.0603</v>
      </c>
      <c r="E261" s="26">
        <f>F261</f>
        <v>1.0603</v>
      </c>
      <c r="F261" s="26">
        <f>ROUND(1.0603,4)</f>
        <v>1.0603</v>
      </c>
      <c r="G261" s="24"/>
      <c r="H261" s="36"/>
    </row>
    <row r="262" spans="1:8" ht="12.75" customHeight="1">
      <c r="A262" s="22">
        <v>42905</v>
      </c>
      <c r="B262" s="22"/>
      <c r="C262" s="26">
        <f>ROUND(1.0601,4)</f>
        <v>1.0601</v>
      </c>
      <c r="D262" s="26">
        <f>F262</f>
        <v>1.0653</v>
      </c>
      <c r="E262" s="26">
        <f>F262</f>
        <v>1.0653</v>
      </c>
      <c r="F262" s="26">
        <f>ROUND(1.0653,4)</f>
        <v>1.0653</v>
      </c>
      <c r="G262" s="24"/>
      <c r="H262" s="36"/>
    </row>
    <row r="263" spans="1:8" ht="12.75" customHeight="1">
      <c r="A263" s="22">
        <v>42996</v>
      </c>
      <c r="B263" s="22"/>
      <c r="C263" s="26">
        <f>ROUND(1.0601,4)</f>
        <v>1.0601</v>
      </c>
      <c r="D263" s="26">
        <f>F263</f>
        <v>1.0705</v>
      </c>
      <c r="E263" s="26">
        <f>F263</f>
        <v>1.0705</v>
      </c>
      <c r="F263" s="26">
        <f>ROUND(1.0705,4)</f>
        <v>1.0705</v>
      </c>
      <c r="G263" s="24"/>
      <c r="H263" s="36"/>
    </row>
    <row r="264" spans="1:8" ht="12.75" customHeight="1">
      <c r="A264" s="22">
        <v>43087</v>
      </c>
      <c r="B264" s="22"/>
      <c r="C264" s="26">
        <f>ROUND(1.0601,4)</f>
        <v>1.0601</v>
      </c>
      <c r="D264" s="26">
        <f>F264</f>
        <v>1.0763</v>
      </c>
      <c r="E264" s="26">
        <f>F264</f>
        <v>1.0763</v>
      </c>
      <c r="F264" s="26">
        <f>ROUND(1.0763,4)</f>
        <v>1.0763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6">
        <f>ROUND(1.2265,4)</f>
        <v>1.2265</v>
      </c>
      <c r="D266" s="26">
        <f>F266</f>
        <v>1.2266</v>
      </c>
      <c r="E266" s="26">
        <f>F266</f>
        <v>1.2266</v>
      </c>
      <c r="F266" s="26">
        <f>ROUND(1.2266,4)</f>
        <v>1.2266</v>
      </c>
      <c r="G266" s="24"/>
      <c r="H266" s="36"/>
    </row>
    <row r="267" spans="1:8" ht="12.75" customHeight="1">
      <c r="A267" s="22">
        <v>42905</v>
      </c>
      <c r="B267" s="22"/>
      <c r="C267" s="26">
        <f>ROUND(1.2265,4)</f>
        <v>1.2265</v>
      </c>
      <c r="D267" s="26">
        <f>F267</f>
        <v>1.2297</v>
      </c>
      <c r="E267" s="26">
        <f>F267</f>
        <v>1.2297</v>
      </c>
      <c r="F267" s="26">
        <f>ROUND(1.2297,4)</f>
        <v>1.2297</v>
      </c>
      <c r="G267" s="24"/>
      <c r="H267" s="36"/>
    </row>
    <row r="268" spans="1:8" ht="12.75" customHeight="1">
      <c r="A268" s="22">
        <v>42996</v>
      </c>
      <c r="B268" s="22"/>
      <c r="C268" s="26">
        <f>ROUND(1.2265,4)</f>
        <v>1.2265</v>
      </c>
      <c r="D268" s="26">
        <f>F268</f>
        <v>1.233</v>
      </c>
      <c r="E268" s="26">
        <f>F268</f>
        <v>1.233</v>
      </c>
      <c r="F268" s="26">
        <f>ROUND(1.233,4)</f>
        <v>1.233</v>
      </c>
      <c r="G268" s="24"/>
      <c r="H268" s="36"/>
    </row>
    <row r="269" spans="1:8" ht="12.75" customHeight="1">
      <c r="A269" s="22">
        <v>43087</v>
      </c>
      <c r="B269" s="22"/>
      <c r="C269" s="26">
        <f>ROUND(1.2265,4)</f>
        <v>1.2265</v>
      </c>
      <c r="D269" s="26">
        <f>F269</f>
        <v>1.2367</v>
      </c>
      <c r="E269" s="26">
        <f>F269</f>
        <v>1.2367</v>
      </c>
      <c r="F269" s="26">
        <f>ROUND(1.2367,4)</f>
        <v>1.2367</v>
      </c>
      <c r="G269" s="24"/>
      <c r="H269" s="36"/>
    </row>
    <row r="270" spans="1:8" ht="12.75" customHeight="1">
      <c r="A270" s="22" t="s">
        <v>64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42807</v>
      </c>
      <c r="B271" s="22"/>
      <c r="C271" s="26">
        <f>ROUND(9.86138,4)</f>
        <v>9.8614</v>
      </c>
      <c r="D271" s="26">
        <f>F271</f>
        <v>9.8689</v>
      </c>
      <c r="E271" s="26">
        <f>F271</f>
        <v>9.8689</v>
      </c>
      <c r="F271" s="26">
        <f>ROUND(9.8689,4)</f>
        <v>9.8689</v>
      </c>
      <c r="G271" s="24"/>
      <c r="H271" s="36"/>
    </row>
    <row r="272" spans="1:8" ht="12.75" customHeight="1">
      <c r="A272" s="22">
        <v>42905</v>
      </c>
      <c r="B272" s="22"/>
      <c r="C272" s="26">
        <f>ROUND(9.86138,4)</f>
        <v>9.8614</v>
      </c>
      <c r="D272" s="26">
        <f>F272</f>
        <v>10.018</v>
      </c>
      <c r="E272" s="26">
        <f>F272</f>
        <v>10.018</v>
      </c>
      <c r="F272" s="26">
        <f>ROUND(10.018,4)</f>
        <v>10.018</v>
      </c>
      <c r="G272" s="24"/>
      <c r="H272" s="36"/>
    </row>
    <row r="273" spans="1:8" ht="12.75" customHeight="1">
      <c r="A273" s="22">
        <v>42996</v>
      </c>
      <c r="B273" s="22"/>
      <c r="C273" s="26">
        <f>ROUND(9.86138,4)</f>
        <v>9.8614</v>
      </c>
      <c r="D273" s="26">
        <f>F273</f>
        <v>10.16</v>
      </c>
      <c r="E273" s="26">
        <f>F273</f>
        <v>10.16</v>
      </c>
      <c r="F273" s="26">
        <f>ROUND(10.16,4)</f>
        <v>10.16</v>
      </c>
      <c r="G273" s="24"/>
      <c r="H273" s="36"/>
    </row>
    <row r="274" spans="1:8" ht="12.75" customHeight="1">
      <c r="A274" s="22">
        <v>43087</v>
      </c>
      <c r="B274" s="22"/>
      <c r="C274" s="26">
        <f>ROUND(9.86138,4)</f>
        <v>9.8614</v>
      </c>
      <c r="D274" s="26">
        <f>F274</f>
        <v>10.3022</v>
      </c>
      <c r="E274" s="26">
        <f>F274</f>
        <v>10.3022</v>
      </c>
      <c r="F274" s="26">
        <f>ROUND(10.3022,4)</f>
        <v>10.3022</v>
      </c>
      <c r="G274" s="24"/>
      <c r="H274" s="36"/>
    </row>
    <row r="275" spans="1:8" ht="12.75" customHeight="1">
      <c r="A275" s="22">
        <v>43178</v>
      </c>
      <c r="B275" s="22"/>
      <c r="C275" s="26">
        <f>ROUND(9.86138,4)</f>
        <v>9.8614</v>
      </c>
      <c r="D275" s="26">
        <f>F275</f>
        <v>10.4447</v>
      </c>
      <c r="E275" s="26">
        <f>F275</f>
        <v>10.4447</v>
      </c>
      <c r="F275" s="26">
        <f>ROUND(10.4447,4)</f>
        <v>10.4447</v>
      </c>
      <c r="G275" s="24"/>
      <c r="H275" s="36"/>
    </row>
    <row r="276" spans="1:8" ht="12.75" customHeight="1">
      <c r="A276" s="22">
        <v>43269</v>
      </c>
      <c r="B276" s="22"/>
      <c r="C276" s="26">
        <f>ROUND(9.86138,4)</f>
        <v>9.8614</v>
      </c>
      <c r="D276" s="26">
        <f>F276</f>
        <v>10.5896</v>
      </c>
      <c r="E276" s="26">
        <f>F276</f>
        <v>10.5896</v>
      </c>
      <c r="F276" s="26">
        <f>ROUND(10.5896,4)</f>
        <v>10.5896</v>
      </c>
      <c r="G276" s="24"/>
      <c r="H276" s="36"/>
    </row>
    <row r="277" spans="1:8" ht="12.75" customHeight="1">
      <c r="A277" s="22">
        <v>43360</v>
      </c>
      <c r="B277" s="22"/>
      <c r="C277" s="26">
        <f>ROUND(9.86138,4)</f>
        <v>9.8614</v>
      </c>
      <c r="D277" s="26">
        <f>F277</f>
        <v>10.7343</v>
      </c>
      <c r="E277" s="26">
        <f>F277</f>
        <v>10.7343</v>
      </c>
      <c r="F277" s="26">
        <f>ROUND(10.7343,4)</f>
        <v>10.7343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6">
        <f>ROUND(3.53276702333306,4)</f>
        <v>3.5328</v>
      </c>
      <c r="D279" s="26">
        <f>F279</f>
        <v>3.876</v>
      </c>
      <c r="E279" s="26">
        <f>F279</f>
        <v>3.876</v>
      </c>
      <c r="F279" s="26">
        <f>ROUND(3.876,4)</f>
        <v>3.876</v>
      </c>
      <c r="G279" s="24"/>
      <c r="H279" s="36"/>
    </row>
    <row r="280" spans="1:8" ht="12.75" customHeight="1">
      <c r="A280" s="22">
        <v>42905</v>
      </c>
      <c r="B280" s="22"/>
      <c r="C280" s="26">
        <f>ROUND(3.53276702333306,4)</f>
        <v>3.5328</v>
      </c>
      <c r="D280" s="26">
        <f>F280</f>
        <v>3.9302</v>
      </c>
      <c r="E280" s="26">
        <f>F280</f>
        <v>3.9302</v>
      </c>
      <c r="F280" s="26">
        <f>ROUND(3.9302,4)</f>
        <v>3.9302</v>
      </c>
      <c r="G280" s="24"/>
      <c r="H280" s="36"/>
    </row>
    <row r="281" spans="1:8" ht="12.75" customHeight="1">
      <c r="A281" s="22">
        <v>42996</v>
      </c>
      <c r="B281" s="22"/>
      <c r="C281" s="26">
        <f>ROUND(3.53276702333306,4)</f>
        <v>3.5328</v>
      </c>
      <c r="D281" s="26">
        <f>F281</f>
        <v>3.9883</v>
      </c>
      <c r="E281" s="26">
        <f>F281</f>
        <v>3.9883</v>
      </c>
      <c r="F281" s="26">
        <f>ROUND(3.9883,4)</f>
        <v>3.9883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42807</v>
      </c>
      <c r="B283" s="22"/>
      <c r="C283" s="26">
        <f>ROUND(1.2482431,4)</f>
        <v>1.2482</v>
      </c>
      <c r="D283" s="26">
        <f>F283</f>
        <v>1.2492</v>
      </c>
      <c r="E283" s="26">
        <f>F283</f>
        <v>1.2492</v>
      </c>
      <c r="F283" s="26">
        <f>ROUND(1.2492,4)</f>
        <v>1.2492</v>
      </c>
      <c r="G283" s="24"/>
      <c r="H283" s="36"/>
    </row>
    <row r="284" spans="1:8" ht="12.75" customHeight="1">
      <c r="A284" s="22">
        <v>42905</v>
      </c>
      <c r="B284" s="22"/>
      <c r="C284" s="26">
        <f>ROUND(1.2482431,4)</f>
        <v>1.2482</v>
      </c>
      <c r="D284" s="26">
        <f>F284</f>
        <v>1.2654</v>
      </c>
      <c r="E284" s="26">
        <f>F284</f>
        <v>1.2654</v>
      </c>
      <c r="F284" s="26">
        <f>ROUND(1.2654,4)</f>
        <v>1.2654</v>
      </c>
      <c r="G284" s="24"/>
      <c r="H284" s="36"/>
    </row>
    <row r="285" spans="1:8" ht="12.75" customHeight="1">
      <c r="A285" s="22">
        <v>42996</v>
      </c>
      <c r="B285" s="22"/>
      <c r="C285" s="26">
        <f>ROUND(1.2482431,4)</f>
        <v>1.2482</v>
      </c>
      <c r="D285" s="26">
        <f>F285</f>
        <v>1.2778</v>
      </c>
      <c r="E285" s="26">
        <f>F285</f>
        <v>1.2778</v>
      </c>
      <c r="F285" s="26">
        <f>ROUND(1.2778,4)</f>
        <v>1.2778</v>
      </c>
      <c r="G285" s="24"/>
      <c r="H285" s="36"/>
    </row>
    <row r="286" spans="1:8" ht="12.75" customHeight="1">
      <c r="A286" s="22">
        <v>43087</v>
      </c>
      <c r="B286" s="22"/>
      <c r="C286" s="26">
        <f>ROUND(1.2482431,4)</f>
        <v>1.2482</v>
      </c>
      <c r="D286" s="26">
        <f>F286</f>
        <v>1.2942</v>
      </c>
      <c r="E286" s="26">
        <f>F286</f>
        <v>1.2942</v>
      </c>
      <c r="F286" s="26">
        <f>ROUND(1.2942,4)</f>
        <v>1.2942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6">
        <f>ROUND(9.69333632152996,4)</f>
        <v>9.6933</v>
      </c>
      <c r="D288" s="26">
        <f>F288</f>
        <v>9.7023</v>
      </c>
      <c r="E288" s="26">
        <f>F288</f>
        <v>9.7023</v>
      </c>
      <c r="F288" s="26">
        <f>ROUND(9.7023,4)</f>
        <v>9.7023</v>
      </c>
      <c r="G288" s="24"/>
      <c r="H288" s="36"/>
    </row>
    <row r="289" spans="1:8" ht="12.75" customHeight="1">
      <c r="A289" s="22">
        <v>42905</v>
      </c>
      <c r="B289" s="22"/>
      <c r="C289" s="26">
        <f>ROUND(9.69333632152996,4)</f>
        <v>9.6933</v>
      </c>
      <c r="D289" s="26">
        <f>F289</f>
        <v>9.8787</v>
      </c>
      <c r="E289" s="26">
        <f>F289</f>
        <v>9.8787</v>
      </c>
      <c r="F289" s="26">
        <f>ROUND(9.8787,4)</f>
        <v>9.8787</v>
      </c>
      <c r="G289" s="24"/>
      <c r="H289" s="36"/>
    </row>
    <row r="290" spans="1:8" ht="12.75" customHeight="1">
      <c r="A290" s="22">
        <v>42996</v>
      </c>
      <c r="B290" s="22"/>
      <c r="C290" s="26">
        <f>ROUND(9.69333632152996,4)</f>
        <v>9.6933</v>
      </c>
      <c r="D290" s="26">
        <f>F290</f>
        <v>10.0481</v>
      </c>
      <c r="E290" s="26">
        <f>F290</f>
        <v>10.0481</v>
      </c>
      <c r="F290" s="26">
        <f>ROUND(10.0481,4)</f>
        <v>10.0481</v>
      </c>
      <c r="G290" s="24"/>
      <c r="H290" s="36"/>
    </row>
    <row r="291" spans="1:8" ht="12.75" customHeight="1">
      <c r="A291" s="22">
        <v>43087</v>
      </c>
      <c r="B291" s="22"/>
      <c r="C291" s="26">
        <f>ROUND(9.69333632152996,4)</f>
        <v>9.6933</v>
      </c>
      <c r="D291" s="26">
        <f>F291</f>
        <v>10.2191</v>
      </c>
      <c r="E291" s="26">
        <f>F291</f>
        <v>10.2191</v>
      </c>
      <c r="F291" s="26">
        <f>ROUND(10.2191,4)</f>
        <v>10.2191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6">
        <f>ROUND(1.88332028191073,4)</f>
        <v>1.8833</v>
      </c>
      <c r="D293" s="26">
        <f>F293</f>
        <v>1.8828</v>
      </c>
      <c r="E293" s="26">
        <f>F293</f>
        <v>1.8828</v>
      </c>
      <c r="F293" s="26">
        <f>ROUND(1.8828,4)</f>
        <v>1.8828</v>
      </c>
      <c r="G293" s="24"/>
      <c r="H293" s="36"/>
    </row>
    <row r="294" spans="1:8" ht="12.75" customHeight="1">
      <c r="A294" s="22">
        <v>42905</v>
      </c>
      <c r="B294" s="22"/>
      <c r="C294" s="26">
        <f>ROUND(1.88332028191073,4)</f>
        <v>1.8833</v>
      </c>
      <c r="D294" s="26">
        <f>F294</f>
        <v>1.8987</v>
      </c>
      <c r="E294" s="26">
        <f>F294</f>
        <v>1.8987</v>
      </c>
      <c r="F294" s="26">
        <f>ROUND(1.8987,4)</f>
        <v>1.8987</v>
      </c>
      <c r="G294" s="24"/>
      <c r="H294" s="36"/>
    </row>
    <row r="295" spans="1:8" ht="12.75" customHeight="1">
      <c r="A295" s="22">
        <v>42996</v>
      </c>
      <c r="B295" s="22"/>
      <c r="C295" s="26">
        <f>ROUND(1.88332028191073,4)</f>
        <v>1.8833</v>
      </c>
      <c r="D295" s="26">
        <f>F295</f>
        <v>1.9131</v>
      </c>
      <c r="E295" s="26">
        <f>F295</f>
        <v>1.9131</v>
      </c>
      <c r="F295" s="26">
        <f>ROUND(1.9131,4)</f>
        <v>1.9131</v>
      </c>
      <c r="G295" s="24"/>
      <c r="H295" s="36"/>
    </row>
    <row r="296" spans="1:8" ht="12.75" customHeight="1">
      <c r="A296" s="22">
        <v>43087</v>
      </c>
      <c r="B296" s="22"/>
      <c r="C296" s="26">
        <f>ROUND(1.88332028191073,4)</f>
        <v>1.8833</v>
      </c>
      <c r="D296" s="26">
        <f>F296</f>
        <v>1.9277</v>
      </c>
      <c r="E296" s="26">
        <f>F296</f>
        <v>1.9277</v>
      </c>
      <c r="F296" s="26">
        <f>ROUND(1.9277,4)</f>
        <v>1.9277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6">
        <f>ROUND(1.85047062179122,4)</f>
        <v>1.8505</v>
      </c>
      <c r="D298" s="26">
        <f>F298</f>
        <v>1.8571</v>
      </c>
      <c r="E298" s="26">
        <f>F298</f>
        <v>1.8571</v>
      </c>
      <c r="F298" s="26">
        <f>ROUND(1.8571,4)</f>
        <v>1.8571</v>
      </c>
      <c r="G298" s="24"/>
      <c r="H298" s="36"/>
    </row>
    <row r="299" spans="1:8" ht="12.75" customHeight="1">
      <c r="A299" s="22">
        <v>42905</v>
      </c>
      <c r="B299" s="22"/>
      <c r="C299" s="26">
        <f>ROUND(1.85047062179122,4)</f>
        <v>1.8505</v>
      </c>
      <c r="D299" s="26">
        <f>F299</f>
        <v>1.8989</v>
      </c>
      <c r="E299" s="26">
        <f>F299</f>
        <v>1.8989</v>
      </c>
      <c r="F299" s="26">
        <f>ROUND(1.8989,4)</f>
        <v>1.8989</v>
      </c>
      <c r="G299" s="24"/>
      <c r="H299" s="36"/>
    </row>
    <row r="300" spans="1:8" ht="12.75" customHeight="1">
      <c r="A300" s="22">
        <v>42996</v>
      </c>
      <c r="B300" s="22"/>
      <c r="C300" s="26">
        <f>ROUND(1.85047062179122,4)</f>
        <v>1.8505</v>
      </c>
      <c r="D300" s="26">
        <f>F300</f>
        <v>1.9393</v>
      </c>
      <c r="E300" s="26">
        <f>F300</f>
        <v>1.9393</v>
      </c>
      <c r="F300" s="26">
        <f>ROUND(1.9393,4)</f>
        <v>1.9393</v>
      </c>
      <c r="G300" s="24"/>
      <c r="H300" s="36"/>
    </row>
    <row r="301" spans="1:8" ht="12.75" customHeight="1">
      <c r="A301" s="22">
        <v>43087</v>
      </c>
      <c r="B301" s="22"/>
      <c r="C301" s="26">
        <f>ROUND(1.85047062179122,4)</f>
        <v>1.8505</v>
      </c>
      <c r="D301" s="26">
        <f>F301</f>
        <v>1.9815</v>
      </c>
      <c r="E301" s="26">
        <f>F301</f>
        <v>1.9815</v>
      </c>
      <c r="F301" s="26">
        <f>ROUND(1.9815,4)</f>
        <v>1.9815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42807</v>
      </c>
      <c r="B303" s="22"/>
      <c r="C303" s="26">
        <f>ROUND(13.75532755,4)</f>
        <v>13.7553</v>
      </c>
      <c r="D303" s="26">
        <f>F303</f>
        <v>13.7699</v>
      </c>
      <c r="E303" s="26">
        <f>F303</f>
        <v>13.7699</v>
      </c>
      <c r="F303" s="26">
        <f>ROUND(13.7699,4)</f>
        <v>13.7699</v>
      </c>
      <c r="G303" s="24"/>
      <c r="H303" s="36"/>
    </row>
    <row r="304" spans="1:8" ht="12.75" customHeight="1">
      <c r="A304" s="22">
        <v>42905</v>
      </c>
      <c r="B304" s="22"/>
      <c r="C304" s="26">
        <f>ROUND(13.75532755,4)</f>
        <v>13.7553</v>
      </c>
      <c r="D304" s="26">
        <f>F304</f>
        <v>14.0704</v>
      </c>
      <c r="E304" s="26">
        <f>F304</f>
        <v>14.0704</v>
      </c>
      <c r="F304" s="26">
        <f>ROUND(14.0704,4)</f>
        <v>14.0704</v>
      </c>
      <c r="G304" s="24"/>
      <c r="H304" s="36"/>
    </row>
    <row r="305" spans="1:8" ht="12.75" customHeight="1">
      <c r="A305" s="22">
        <v>42996</v>
      </c>
      <c r="B305" s="22"/>
      <c r="C305" s="26">
        <f>ROUND(13.75532755,4)</f>
        <v>13.7553</v>
      </c>
      <c r="D305" s="26">
        <f>F305</f>
        <v>14.3612</v>
      </c>
      <c r="E305" s="26">
        <f>F305</f>
        <v>14.3612</v>
      </c>
      <c r="F305" s="26">
        <f>ROUND(14.3612,4)</f>
        <v>14.3612</v>
      </c>
      <c r="G305" s="24"/>
      <c r="H305" s="36"/>
    </row>
    <row r="306" spans="1:8" ht="12.75" customHeight="1">
      <c r="A306" s="22">
        <v>43087</v>
      </c>
      <c r="B306" s="22"/>
      <c r="C306" s="26">
        <f>ROUND(13.75532755,4)</f>
        <v>13.7553</v>
      </c>
      <c r="D306" s="26">
        <f>F306</f>
        <v>14.6595</v>
      </c>
      <c r="E306" s="26">
        <f>F306</f>
        <v>14.6595</v>
      </c>
      <c r="F306" s="26">
        <f>ROUND(14.6595,4)</f>
        <v>14.6595</v>
      </c>
      <c r="G306" s="24"/>
      <c r="H306" s="36"/>
    </row>
    <row r="307" spans="1:8" ht="12.75" customHeight="1">
      <c r="A307" s="22">
        <v>43178</v>
      </c>
      <c r="B307" s="22"/>
      <c r="C307" s="26">
        <f>ROUND(13.75532755,4)</f>
        <v>13.7553</v>
      </c>
      <c r="D307" s="26">
        <f>F307</f>
        <v>14.9598</v>
      </c>
      <c r="E307" s="26">
        <f>F307</f>
        <v>14.9598</v>
      </c>
      <c r="F307" s="26">
        <f>ROUND(14.9598,4)</f>
        <v>14.9598</v>
      </c>
      <c r="G307" s="24"/>
      <c r="H307" s="36"/>
    </row>
    <row r="308" spans="1:8" ht="12.75" customHeight="1">
      <c r="A308" s="22">
        <v>43269</v>
      </c>
      <c r="B308" s="22"/>
      <c r="C308" s="26">
        <f>ROUND(13.75532755,4)</f>
        <v>13.7553</v>
      </c>
      <c r="D308" s="26">
        <f>F308</f>
        <v>15.2353</v>
      </c>
      <c r="E308" s="26">
        <f>F308</f>
        <v>15.2353</v>
      </c>
      <c r="F308" s="26">
        <f>ROUND(15.2353,4)</f>
        <v>15.2353</v>
      </c>
      <c r="G308" s="24"/>
      <c r="H308" s="36"/>
    </row>
    <row r="309" spans="1:8" ht="12.75" customHeight="1">
      <c r="A309" s="22">
        <v>43360</v>
      </c>
      <c r="B309" s="22"/>
      <c r="C309" s="26">
        <f>ROUND(13.75532755,4)</f>
        <v>13.7553</v>
      </c>
      <c r="D309" s="26">
        <f>F309</f>
        <v>15.5952</v>
      </c>
      <c r="E309" s="26">
        <f>F309</f>
        <v>15.5952</v>
      </c>
      <c r="F309" s="26">
        <f>ROUND(15.5952,4)</f>
        <v>15.5952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6">
        <f>ROUND(12.8495741731036,4)</f>
        <v>12.8496</v>
      </c>
      <c r="D311" s="26">
        <f>F311</f>
        <v>12.8639</v>
      </c>
      <c r="E311" s="26">
        <f>F311</f>
        <v>12.8639</v>
      </c>
      <c r="F311" s="26">
        <f>ROUND(12.8639,4)</f>
        <v>12.8639</v>
      </c>
      <c r="G311" s="24"/>
      <c r="H311" s="36"/>
    </row>
    <row r="312" spans="1:8" ht="12.75" customHeight="1">
      <c r="A312" s="22">
        <v>42905</v>
      </c>
      <c r="B312" s="22"/>
      <c r="C312" s="26">
        <f>ROUND(12.8495741731036,4)</f>
        <v>12.8496</v>
      </c>
      <c r="D312" s="26">
        <f>F312</f>
        <v>13.1617</v>
      </c>
      <c r="E312" s="26">
        <f>F312</f>
        <v>13.1617</v>
      </c>
      <c r="F312" s="26">
        <f>ROUND(13.1617,4)</f>
        <v>13.1617</v>
      </c>
      <c r="G312" s="24"/>
      <c r="H312" s="36"/>
    </row>
    <row r="313" spans="1:8" ht="12.75" customHeight="1">
      <c r="A313" s="22">
        <v>42996</v>
      </c>
      <c r="B313" s="22"/>
      <c r="C313" s="26">
        <f>ROUND(12.8495741731036,4)</f>
        <v>12.8496</v>
      </c>
      <c r="D313" s="26">
        <f>F313</f>
        <v>13.4517</v>
      </c>
      <c r="E313" s="26">
        <f>F313</f>
        <v>13.4517</v>
      </c>
      <c r="F313" s="26">
        <f>ROUND(13.4517,4)</f>
        <v>13.4517</v>
      </c>
      <c r="G313" s="24"/>
      <c r="H313" s="36"/>
    </row>
    <row r="314" spans="1:8" ht="12.75" customHeight="1">
      <c r="A314" s="22">
        <v>43087</v>
      </c>
      <c r="B314" s="22"/>
      <c r="C314" s="26">
        <f>ROUND(12.8495741731036,4)</f>
        <v>12.8496</v>
      </c>
      <c r="D314" s="26">
        <f>F314</f>
        <v>13.7504</v>
      </c>
      <c r="E314" s="26">
        <f>F314</f>
        <v>13.7504</v>
      </c>
      <c r="F314" s="26">
        <f>ROUND(13.7504,4)</f>
        <v>13.7504</v>
      </c>
      <c r="G314" s="24"/>
      <c r="H314" s="36"/>
    </row>
    <row r="315" spans="1:8" ht="12.75" customHeight="1">
      <c r="A315" s="22">
        <v>43178</v>
      </c>
      <c r="B315" s="22"/>
      <c r="C315" s="26">
        <f>ROUND(12.8495741731036,4)</f>
        <v>12.8496</v>
      </c>
      <c r="D315" s="26">
        <f>F315</f>
        <v>14.0481</v>
      </c>
      <c r="E315" s="26">
        <f>F315</f>
        <v>14.0481</v>
      </c>
      <c r="F315" s="26">
        <f>ROUND(14.0481,4)</f>
        <v>14.0481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42807</v>
      </c>
      <c r="B317" s="22"/>
      <c r="C317" s="26">
        <f>ROUND(15.91445075,4)</f>
        <v>15.9145</v>
      </c>
      <c r="D317" s="26">
        <f>F317</f>
        <v>15.9297</v>
      </c>
      <c r="E317" s="26">
        <f>F317</f>
        <v>15.9297</v>
      </c>
      <c r="F317" s="26">
        <f>ROUND(15.9297,4)</f>
        <v>15.9297</v>
      </c>
      <c r="G317" s="24"/>
      <c r="H317" s="36"/>
    </row>
    <row r="318" spans="1:8" ht="12.75" customHeight="1">
      <c r="A318" s="22">
        <v>42905</v>
      </c>
      <c r="B318" s="22"/>
      <c r="C318" s="26">
        <f>ROUND(15.91445075,4)</f>
        <v>15.9145</v>
      </c>
      <c r="D318" s="26">
        <f>F318</f>
        <v>16.2417</v>
      </c>
      <c r="E318" s="26">
        <f>F318</f>
        <v>16.2417</v>
      </c>
      <c r="F318" s="26">
        <f>ROUND(16.2417,4)</f>
        <v>16.2417</v>
      </c>
      <c r="G318" s="24"/>
      <c r="H318" s="36"/>
    </row>
    <row r="319" spans="1:8" ht="12.75" customHeight="1">
      <c r="A319" s="22">
        <v>42996</v>
      </c>
      <c r="B319" s="22"/>
      <c r="C319" s="26">
        <f>ROUND(15.91445075,4)</f>
        <v>15.9145</v>
      </c>
      <c r="D319" s="26">
        <f>F319</f>
        <v>16.5408</v>
      </c>
      <c r="E319" s="26">
        <f>F319</f>
        <v>16.5408</v>
      </c>
      <c r="F319" s="26">
        <f>ROUND(16.5408,4)</f>
        <v>16.5408</v>
      </c>
      <c r="G319" s="24"/>
      <c r="H319" s="36"/>
    </row>
    <row r="320" spans="1:8" ht="12.75" customHeight="1">
      <c r="A320" s="22">
        <v>43087</v>
      </c>
      <c r="B320" s="22"/>
      <c r="C320" s="26">
        <f>ROUND(15.91445075,4)</f>
        <v>15.9145</v>
      </c>
      <c r="D320" s="26">
        <f>F320</f>
        <v>16.8451</v>
      </c>
      <c r="E320" s="26">
        <f>F320</f>
        <v>16.8451</v>
      </c>
      <c r="F320" s="26">
        <f>ROUND(16.8451,4)</f>
        <v>16.8451</v>
      </c>
      <c r="G320" s="24"/>
      <c r="H320" s="36"/>
    </row>
    <row r="321" spans="1:8" ht="12.75" customHeight="1">
      <c r="A321" s="22">
        <v>43178</v>
      </c>
      <c r="B321" s="22"/>
      <c r="C321" s="26">
        <f>ROUND(15.91445075,4)</f>
        <v>15.9145</v>
      </c>
      <c r="D321" s="26">
        <f>F321</f>
        <v>17.1549</v>
      </c>
      <c r="E321" s="26">
        <f>F321</f>
        <v>17.1549</v>
      </c>
      <c r="F321" s="26">
        <f>ROUND(17.1549,4)</f>
        <v>17.1549</v>
      </c>
      <c r="G321" s="24"/>
      <c r="H321" s="36"/>
    </row>
    <row r="322" spans="1:8" ht="12.75" customHeight="1">
      <c r="A322" s="22">
        <v>43269</v>
      </c>
      <c r="B322" s="22"/>
      <c r="C322" s="26">
        <f>ROUND(15.91445075,4)</f>
        <v>15.9145</v>
      </c>
      <c r="D322" s="26">
        <f>F322</f>
        <v>17.472</v>
      </c>
      <c r="E322" s="26">
        <f>F322</f>
        <v>17.472</v>
      </c>
      <c r="F322" s="26">
        <f>ROUND(17.472,4)</f>
        <v>17.472</v>
      </c>
      <c r="G322" s="24"/>
      <c r="H322" s="36"/>
    </row>
    <row r="323" spans="1:8" ht="12.75" customHeight="1">
      <c r="A323" s="22">
        <v>43360</v>
      </c>
      <c r="B323" s="22"/>
      <c r="C323" s="26">
        <f>ROUND(15.91445075,4)</f>
        <v>15.9145</v>
      </c>
      <c r="D323" s="26">
        <f>F323</f>
        <v>17.5345</v>
      </c>
      <c r="E323" s="26">
        <f>F323</f>
        <v>17.5345</v>
      </c>
      <c r="F323" s="26">
        <f>ROUND(17.5345,4)</f>
        <v>17.5345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6">
        <f>ROUND(1.67132515843166,4)</f>
        <v>1.6713</v>
      </c>
      <c r="D325" s="26">
        <f>F325</f>
        <v>1.673</v>
      </c>
      <c r="E325" s="26">
        <f>F325</f>
        <v>1.673</v>
      </c>
      <c r="F325" s="26">
        <f>ROUND(1.673,4)</f>
        <v>1.673</v>
      </c>
      <c r="G325" s="24"/>
      <c r="H325" s="36"/>
    </row>
    <row r="326" spans="1:8" ht="12.75" customHeight="1">
      <c r="A326" s="22">
        <v>42905</v>
      </c>
      <c r="B326" s="22"/>
      <c r="C326" s="26">
        <f>ROUND(1.67132515843166,4)</f>
        <v>1.6713</v>
      </c>
      <c r="D326" s="26">
        <f>F326</f>
        <v>1.7034</v>
      </c>
      <c r="E326" s="26">
        <f>F326</f>
        <v>1.7034</v>
      </c>
      <c r="F326" s="26">
        <f>ROUND(1.7034,4)</f>
        <v>1.7034</v>
      </c>
      <c r="G326" s="24"/>
      <c r="H326" s="36"/>
    </row>
    <row r="327" spans="1:8" ht="12.75" customHeight="1">
      <c r="A327" s="22">
        <v>42996</v>
      </c>
      <c r="B327" s="22"/>
      <c r="C327" s="26">
        <f>ROUND(1.67132515843166,4)</f>
        <v>1.6713</v>
      </c>
      <c r="D327" s="26">
        <f>F327</f>
        <v>1.7317</v>
      </c>
      <c r="E327" s="26">
        <f>F327</f>
        <v>1.7317</v>
      </c>
      <c r="F327" s="26">
        <f>ROUND(1.7317,4)</f>
        <v>1.7317</v>
      </c>
      <c r="G327" s="24"/>
      <c r="H327" s="36"/>
    </row>
    <row r="328" spans="1:8" ht="12.75" customHeight="1">
      <c r="A328" s="22">
        <v>43087</v>
      </c>
      <c r="B328" s="22"/>
      <c r="C328" s="26">
        <f>ROUND(1.67132515843166,4)</f>
        <v>1.6713</v>
      </c>
      <c r="D328" s="26">
        <f>F328</f>
        <v>1.7588</v>
      </c>
      <c r="E328" s="26">
        <f>F328</f>
        <v>1.7588</v>
      </c>
      <c r="F328" s="26">
        <f>ROUND(1.7588,4)</f>
        <v>1.7588</v>
      </c>
      <c r="G328" s="24"/>
      <c r="H328" s="36"/>
    </row>
    <row r="329" spans="1:8" ht="12.75" customHeight="1">
      <c r="A329" s="22" t="s">
        <v>74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42807</v>
      </c>
      <c r="B330" s="22"/>
      <c r="C330" s="28">
        <f>ROUND(0.114014199602833,6)</f>
        <v>0.114014</v>
      </c>
      <c r="D330" s="28">
        <f>F330</f>
        <v>0.114127</v>
      </c>
      <c r="E330" s="28">
        <f>F330</f>
        <v>0.114127</v>
      </c>
      <c r="F330" s="28">
        <f>ROUND(0.114127,6)</f>
        <v>0.114127</v>
      </c>
      <c r="G330" s="24"/>
      <c r="H330" s="36"/>
    </row>
    <row r="331" spans="1:8" ht="12.75" customHeight="1">
      <c r="A331" s="22">
        <v>42905</v>
      </c>
      <c r="B331" s="22"/>
      <c r="C331" s="28">
        <f>ROUND(0.114014199602833,6)</f>
        <v>0.114014</v>
      </c>
      <c r="D331" s="28">
        <f>F331</f>
        <v>0.116605</v>
      </c>
      <c r="E331" s="28">
        <f>F331</f>
        <v>0.116605</v>
      </c>
      <c r="F331" s="28">
        <f>ROUND(0.116605,6)</f>
        <v>0.116605</v>
      </c>
      <c r="G331" s="24"/>
      <c r="H331" s="36"/>
    </row>
    <row r="332" spans="1:8" ht="12.75" customHeight="1">
      <c r="A332" s="22">
        <v>42996</v>
      </c>
      <c r="B332" s="22"/>
      <c r="C332" s="28">
        <f>ROUND(0.114014199602833,6)</f>
        <v>0.114014</v>
      </c>
      <c r="D332" s="28">
        <f>F332</f>
        <v>0.118998</v>
      </c>
      <c r="E332" s="28">
        <f>F332</f>
        <v>0.118998</v>
      </c>
      <c r="F332" s="28">
        <f>ROUND(0.118998,6)</f>
        <v>0.118998</v>
      </c>
      <c r="G332" s="24"/>
      <c r="H332" s="36"/>
    </row>
    <row r="333" spans="1:8" ht="12.75" customHeight="1">
      <c r="A333" s="22">
        <v>43087</v>
      </c>
      <c r="B333" s="22"/>
      <c r="C333" s="28">
        <f>ROUND(0.114014199602833,6)</f>
        <v>0.114014</v>
      </c>
      <c r="D333" s="28">
        <f>F333</f>
        <v>0.121458</v>
      </c>
      <c r="E333" s="28">
        <f>F333</f>
        <v>0.121458</v>
      </c>
      <c r="F333" s="28">
        <f>ROUND(0.121458,6)</f>
        <v>0.121458</v>
      </c>
      <c r="G333" s="24"/>
      <c r="H333" s="36"/>
    </row>
    <row r="334" spans="1:8" ht="12.75" customHeight="1">
      <c r="A334" s="22">
        <v>43178</v>
      </c>
      <c r="B334" s="22"/>
      <c r="C334" s="28">
        <f>ROUND(0.114014199602833,6)</f>
        <v>0.114014</v>
      </c>
      <c r="D334" s="28">
        <f>F334</f>
        <v>0.123981</v>
      </c>
      <c r="E334" s="28">
        <f>F334</f>
        <v>0.123981</v>
      </c>
      <c r="F334" s="28">
        <f>ROUND(0.123981,6)</f>
        <v>0.123981</v>
      </c>
      <c r="G334" s="24"/>
      <c r="H334" s="36"/>
    </row>
    <row r="335" spans="1:8" ht="12.75" customHeight="1">
      <c r="A335" s="22" t="s">
        <v>75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6">
        <f>ROUND(0.126427430041313,4)</f>
        <v>0.1264</v>
      </c>
      <c r="D336" s="26">
        <f>F336</f>
        <v>0.1265</v>
      </c>
      <c r="E336" s="26">
        <f>F336</f>
        <v>0.1265</v>
      </c>
      <c r="F336" s="26">
        <f>ROUND(0.1265,4)</f>
        <v>0.1265</v>
      </c>
      <c r="G336" s="24"/>
      <c r="H336" s="36"/>
    </row>
    <row r="337" spans="1:8" ht="12.75" customHeight="1">
      <c r="A337" s="22">
        <v>42905</v>
      </c>
      <c r="B337" s="22"/>
      <c r="C337" s="26">
        <f>ROUND(0.126427430041313,4)</f>
        <v>0.1264</v>
      </c>
      <c r="D337" s="26">
        <f>F337</f>
        <v>0.1262</v>
      </c>
      <c r="E337" s="26">
        <f>F337</f>
        <v>0.1262</v>
      </c>
      <c r="F337" s="26">
        <f>ROUND(0.1262,4)</f>
        <v>0.1262</v>
      </c>
      <c r="G337" s="24"/>
      <c r="H337" s="36"/>
    </row>
    <row r="338" spans="1:8" ht="12.75" customHeight="1">
      <c r="A338" s="22">
        <v>42996</v>
      </c>
      <c r="B338" s="22"/>
      <c r="C338" s="26">
        <f>ROUND(0.126427430041313,4)</f>
        <v>0.1264</v>
      </c>
      <c r="D338" s="26">
        <f>F338</f>
        <v>0.1253</v>
      </c>
      <c r="E338" s="26">
        <f>F338</f>
        <v>0.1253</v>
      </c>
      <c r="F338" s="26">
        <f>ROUND(0.1253,4)</f>
        <v>0.1253</v>
      </c>
      <c r="G338" s="24"/>
      <c r="H338" s="36"/>
    </row>
    <row r="339" spans="1:8" ht="12.75" customHeight="1">
      <c r="A339" s="22">
        <v>43087</v>
      </c>
      <c r="B339" s="22"/>
      <c r="C339" s="26">
        <f>ROUND(0.126427430041313,4)</f>
        <v>0.1264</v>
      </c>
      <c r="D339" s="26">
        <f>F339</f>
        <v>0.125</v>
      </c>
      <c r="E339" s="26">
        <f>F339</f>
        <v>0.125</v>
      </c>
      <c r="F339" s="26">
        <f>ROUND(0.125,4)</f>
        <v>0.125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42807</v>
      </c>
      <c r="B341" s="22"/>
      <c r="C341" s="26">
        <f>ROUND(9.0984206,4)</f>
        <v>9.0984</v>
      </c>
      <c r="D341" s="26">
        <f>F341</f>
        <v>9.1043</v>
      </c>
      <c r="E341" s="26">
        <f>F341</f>
        <v>9.1043</v>
      </c>
      <c r="F341" s="26">
        <f>ROUND(9.1043,4)</f>
        <v>9.1043</v>
      </c>
      <c r="G341" s="24"/>
      <c r="H341" s="36"/>
    </row>
    <row r="342" spans="1:8" ht="12.75" customHeight="1">
      <c r="A342" s="22">
        <v>42905</v>
      </c>
      <c r="B342" s="22"/>
      <c r="C342" s="26">
        <f>ROUND(9.0984206,4)</f>
        <v>9.0984</v>
      </c>
      <c r="D342" s="26">
        <f>F342</f>
        <v>9.2353</v>
      </c>
      <c r="E342" s="26">
        <f>F342</f>
        <v>9.2353</v>
      </c>
      <c r="F342" s="26">
        <f>ROUND(9.2353,4)</f>
        <v>9.2353</v>
      </c>
      <c r="G342" s="24"/>
      <c r="H342" s="36"/>
    </row>
    <row r="343" spans="1:8" ht="12.75" customHeight="1">
      <c r="A343" s="22">
        <v>42996</v>
      </c>
      <c r="B343" s="22"/>
      <c r="C343" s="26">
        <f>ROUND(9.0984206,4)</f>
        <v>9.0984</v>
      </c>
      <c r="D343" s="26">
        <f>F343</f>
        <v>9.3606</v>
      </c>
      <c r="E343" s="26">
        <f>F343</f>
        <v>9.3606</v>
      </c>
      <c r="F343" s="26">
        <f>ROUND(9.3606,4)</f>
        <v>9.3606</v>
      </c>
      <c r="G343" s="24"/>
      <c r="H343" s="36"/>
    </row>
    <row r="344" spans="1:8" ht="12.75" customHeight="1">
      <c r="A344" s="22">
        <v>43087</v>
      </c>
      <c r="B344" s="22"/>
      <c r="C344" s="26">
        <f>ROUND(9.0984206,4)</f>
        <v>9.0984</v>
      </c>
      <c r="D344" s="26">
        <f>F344</f>
        <v>9.4854</v>
      </c>
      <c r="E344" s="26">
        <f>F344</f>
        <v>9.4854</v>
      </c>
      <c r="F344" s="26">
        <f>ROUND(9.4854,4)</f>
        <v>9.4854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42807</v>
      </c>
      <c r="B346" s="22"/>
      <c r="C346" s="26">
        <f>ROUND(9.20052471105438,4)</f>
        <v>9.2005</v>
      </c>
      <c r="D346" s="26">
        <f>F346</f>
        <v>9.2089</v>
      </c>
      <c r="E346" s="26">
        <f>F346</f>
        <v>9.2089</v>
      </c>
      <c r="F346" s="26">
        <f>ROUND(9.2089,4)</f>
        <v>9.2089</v>
      </c>
      <c r="G346" s="24"/>
      <c r="H346" s="36"/>
    </row>
    <row r="347" spans="1:8" ht="12.75" customHeight="1">
      <c r="A347" s="22">
        <v>42905</v>
      </c>
      <c r="B347" s="22"/>
      <c r="C347" s="26">
        <f>ROUND(9.20052471105438,4)</f>
        <v>9.2005</v>
      </c>
      <c r="D347" s="26">
        <f>F347</f>
        <v>9.3691</v>
      </c>
      <c r="E347" s="26">
        <f>F347</f>
        <v>9.3691</v>
      </c>
      <c r="F347" s="26">
        <f>ROUND(9.3691,4)</f>
        <v>9.3691</v>
      </c>
      <c r="G347" s="24"/>
      <c r="H347" s="36"/>
    </row>
    <row r="348" spans="1:8" ht="12.75" customHeight="1">
      <c r="A348" s="22">
        <v>42996</v>
      </c>
      <c r="B348" s="22"/>
      <c r="C348" s="26">
        <f>ROUND(9.20052471105438,4)</f>
        <v>9.2005</v>
      </c>
      <c r="D348" s="26">
        <f>F348</f>
        <v>9.5194</v>
      </c>
      <c r="E348" s="26">
        <f>F348</f>
        <v>9.5194</v>
      </c>
      <c r="F348" s="26">
        <f>ROUND(9.5194,4)</f>
        <v>9.5194</v>
      </c>
      <c r="G348" s="24"/>
      <c r="H348" s="36"/>
    </row>
    <row r="349" spans="1:8" ht="12.75" customHeight="1">
      <c r="A349" s="22">
        <v>43087</v>
      </c>
      <c r="B349" s="22"/>
      <c r="C349" s="26">
        <f>ROUND(9.20052471105438,4)</f>
        <v>9.2005</v>
      </c>
      <c r="D349" s="26">
        <f>F349</f>
        <v>9.6701</v>
      </c>
      <c r="E349" s="26">
        <f>F349</f>
        <v>9.6701</v>
      </c>
      <c r="F349" s="26">
        <f>ROUND(9.6701,4)</f>
        <v>9.6701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42807</v>
      </c>
      <c r="B351" s="22"/>
      <c r="C351" s="26">
        <f>ROUND(3.49989210767654,4)</f>
        <v>3.4999</v>
      </c>
      <c r="D351" s="26">
        <f>F351</f>
        <v>3.498</v>
      </c>
      <c r="E351" s="26">
        <f>F351</f>
        <v>3.498</v>
      </c>
      <c r="F351" s="26">
        <f>ROUND(3.498,4)</f>
        <v>3.498</v>
      </c>
      <c r="G351" s="24"/>
      <c r="H351" s="36"/>
    </row>
    <row r="352" spans="1:8" ht="12.75" customHeight="1">
      <c r="A352" s="22">
        <v>42905</v>
      </c>
      <c r="B352" s="22"/>
      <c r="C352" s="26">
        <f>ROUND(3.49989210767654,4)</f>
        <v>3.4999</v>
      </c>
      <c r="D352" s="26">
        <f>F352</f>
        <v>3.4614</v>
      </c>
      <c r="E352" s="26">
        <f>F352</f>
        <v>3.4614</v>
      </c>
      <c r="F352" s="26">
        <f>ROUND(3.4614,4)</f>
        <v>3.4614</v>
      </c>
      <c r="G352" s="24"/>
      <c r="H352" s="36"/>
    </row>
    <row r="353" spans="1:8" ht="12.75" customHeight="1">
      <c r="A353" s="22">
        <v>42996</v>
      </c>
      <c r="B353" s="22"/>
      <c r="C353" s="26">
        <f>ROUND(3.49989210767654,4)</f>
        <v>3.4999</v>
      </c>
      <c r="D353" s="26">
        <f>F353</f>
        <v>3.4284</v>
      </c>
      <c r="E353" s="26">
        <f>F353</f>
        <v>3.4284</v>
      </c>
      <c r="F353" s="26">
        <f>ROUND(3.4284,4)</f>
        <v>3.4284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6">
        <f>ROUND(12.9755,4)</f>
        <v>12.9755</v>
      </c>
      <c r="D355" s="26">
        <f>F355</f>
        <v>12.987</v>
      </c>
      <c r="E355" s="26">
        <f>F355</f>
        <v>12.987</v>
      </c>
      <c r="F355" s="26">
        <f>ROUND(12.987,4)</f>
        <v>12.987</v>
      </c>
      <c r="G355" s="24"/>
      <c r="H355" s="36"/>
    </row>
    <row r="356" spans="1:8" ht="12.75" customHeight="1">
      <c r="A356" s="22">
        <v>42905</v>
      </c>
      <c r="B356" s="22"/>
      <c r="C356" s="26">
        <f>ROUND(12.9755,4)</f>
        <v>12.9755</v>
      </c>
      <c r="D356" s="26">
        <f>F356</f>
        <v>13.2074</v>
      </c>
      <c r="E356" s="26">
        <f>F356</f>
        <v>13.2074</v>
      </c>
      <c r="F356" s="26">
        <f>ROUND(13.2074,4)</f>
        <v>13.2074</v>
      </c>
      <c r="G356" s="24"/>
      <c r="H356" s="36"/>
    </row>
    <row r="357" spans="1:8" ht="12.75" customHeight="1">
      <c r="A357" s="22">
        <v>42996</v>
      </c>
      <c r="B357" s="22"/>
      <c r="C357" s="26">
        <f>ROUND(12.9755,4)</f>
        <v>12.9755</v>
      </c>
      <c r="D357" s="26">
        <f>F357</f>
        <v>13.4149</v>
      </c>
      <c r="E357" s="26">
        <f>F357</f>
        <v>13.4149</v>
      </c>
      <c r="F357" s="26">
        <f>ROUND(13.4149,4)</f>
        <v>13.4149</v>
      </c>
      <c r="G357" s="24"/>
      <c r="H357" s="36"/>
    </row>
    <row r="358" spans="1:8" ht="12.75" customHeight="1">
      <c r="A358" s="22">
        <v>43087</v>
      </c>
      <c r="B358" s="22"/>
      <c r="C358" s="26">
        <f>ROUND(12.9755,4)</f>
        <v>12.9755</v>
      </c>
      <c r="D358" s="26">
        <f>F358</f>
        <v>13.6208</v>
      </c>
      <c r="E358" s="26">
        <f>F358</f>
        <v>13.6208</v>
      </c>
      <c r="F358" s="26">
        <f>ROUND(13.6208,4)</f>
        <v>13.6208</v>
      </c>
      <c r="G358" s="24"/>
      <c r="H358" s="36"/>
    </row>
    <row r="359" spans="1:8" ht="12.75" customHeight="1">
      <c r="A359" s="22">
        <v>43178</v>
      </c>
      <c r="B359" s="22"/>
      <c r="C359" s="26">
        <f>ROUND(12.9755,4)</f>
        <v>12.9755</v>
      </c>
      <c r="D359" s="26">
        <f>F359</f>
        <v>13.8247</v>
      </c>
      <c r="E359" s="26">
        <f>F359</f>
        <v>13.8247</v>
      </c>
      <c r="F359" s="26">
        <f>ROUND(13.8247,4)</f>
        <v>13.8247</v>
      </c>
      <c r="G359" s="24"/>
      <c r="H359" s="36"/>
    </row>
    <row r="360" spans="1:8" ht="12.75" customHeight="1">
      <c r="A360" s="22" t="s">
        <v>80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42807</v>
      </c>
      <c r="B361" s="22"/>
      <c r="C361" s="26">
        <f>ROUND(12.9755,4)</f>
        <v>12.9755</v>
      </c>
      <c r="D361" s="26">
        <f>F361</f>
        <v>12.987</v>
      </c>
      <c r="E361" s="26">
        <f>F361</f>
        <v>12.987</v>
      </c>
      <c r="F361" s="26">
        <f>ROUND(12.987,4)</f>
        <v>12.987</v>
      </c>
      <c r="G361" s="24"/>
      <c r="H361" s="36"/>
    </row>
    <row r="362" spans="1:8" ht="12.75" customHeight="1">
      <c r="A362" s="22">
        <v>42905</v>
      </c>
      <c r="B362" s="22"/>
      <c r="C362" s="26">
        <f>ROUND(12.9755,4)</f>
        <v>12.9755</v>
      </c>
      <c r="D362" s="26">
        <f>F362</f>
        <v>13.2074</v>
      </c>
      <c r="E362" s="26">
        <f>F362</f>
        <v>13.2074</v>
      </c>
      <c r="F362" s="26">
        <f>ROUND(13.2074,4)</f>
        <v>13.2074</v>
      </c>
      <c r="G362" s="24"/>
      <c r="H362" s="36"/>
    </row>
    <row r="363" spans="1:8" ht="12.75" customHeight="1">
      <c r="A363" s="22">
        <v>42996</v>
      </c>
      <c r="B363" s="22"/>
      <c r="C363" s="26">
        <f>ROUND(12.9755,4)</f>
        <v>12.9755</v>
      </c>
      <c r="D363" s="26">
        <f>F363</f>
        <v>13.4149</v>
      </c>
      <c r="E363" s="26">
        <f>F363</f>
        <v>13.4149</v>
      </c>
      <c r="F363" s="26">
        <f>ROUND(13.4149,4)</f>
        <v>13.4149</v>
      </c>
      <c r="G363" s="24"/>
      <c r="H363" s="36"/>
    </row>
    <row r="364" spans="1:8" ht="12.75" customHeight="1">
      <c r="A364" s="22">
        <v>43087</v>
      </c>
      <c r="B364" s="22"/>
      <c r="C364" s="26">
        <f>ROUND(12.9755,4)</f>
        <v>12.9755</v>
      </c>
      <c r="D364" s="26">
        <f>F364</f>
        <v>13.6208</v>
      </c>
      <c r="E364" s="26">
        <f>F364</f>
        <v>13.6208</v>
      </c>
      <c r="F364" s="26">
        <f>ROUND(13.6208,4)</f>
        <v>13.6208</v>
      </c>
      <c r="G364" s="24"/>
      <c r="H364" s="36"/>
    </row>
    <row r="365" spans="1:8" ht="12.75" customHeight="1">
      <c r="A365" s="22">
        <v>43178</v>
      </c>
      <c r="B365" s="22"/>
      <c r="C365" s="26">
        <f>ROUND(12.9755,4)</f>
        <v>12.9755</v>
      </c>
      <c r="D365" s="26">
        <f>F365</f>
        <v>13.8247</v>
      </c>
      <c r="E365" s="26">
        <f>F365</f>
        <v>13.8247</v>
      </c>
      <c r="F365" s="26">
        <f>ROUND(13.8247,4)</f>
        <v>13.8247</v>
      </c>
      <c r="G365" s="24"/>
      <c r="H365" s="36"/>
    </row>
    <row r="366" spans="1:8" ht="12.75" customHeight="1">
      <c r="A366" s="22">
        <v>43269</v>
      </c>
      <c r="B366" s="22"/>
      <c r="C366" s="26">
        <f>ROUND(12.9755,4)</f>
        <v>12.9755</v>
      </c>
      <c r="D366" s="26">
        <f>F366</f>
        <v>14.0305</v>
      </c>
      <c r="E366" s="26">
        <f>F366</f>
        <v>14.0305</v>
      </c>
      <c r="F366" s="26">
        <f>ROUND(14.0305,4)</f>
        <v>14.0305</v>
      </c>
      <c r="G366" s="24"/>
      <c r="H366" s="36"/>
    </row>
    <row r="367" spans="1:8" ht="12.75" customHeight="1">
      <c r="A367" s="22">
        <v>43360</v>
      </c>
      <c r="B367" s="22"/>
      <c r="C367" s="26">
        <f>ROUND(12.9755,4)</f>
        <v>12.9755</v>
      </c>
      <c r="D367" s="26">
        <f>F367</f>
        <v>14.2362</v>
      </c>
      <c r="E367" s="26">
        <f>F367</f>
        <v>14.2362</v>
      </c>
      <c r="F367" s="26">
        <f>ROUND(14.2362,4)</f>
        <v>14.2362</v>
      </c>
      <c r="G367" s="24"/>
      <c r="H367" s="36"/>
    </row>
    <row r="368" spans="1:8" ht="12.75" customHeight="1">
      <c r="A368" s="22">
        <v>43448</v>
      </c>
      <c r="B368" s="22"/>
      <c r="C368" s="26">
        <f>ROUND(12.9755,4)</f>
        <v>12.9755</v>
      </c>
      <c r="D368" s="26">
        <f>F368</f>
        <v>14.4351</v>
      </c>
      <c r="E368" s="26">
        <f>F368</f>
        <v>14.4351</v>
      </c>
      <c r="F368" s="26">
        <f>ROUND(14.4351,4)</f>
        <v>14.4351</v>
      </c>
      <c r="G368" s="24"/>
      <c r="H368" s="36"/>
    </row>
    <row r="369" spans="1:8" ht="12.75" customHeight="1">
      <c r="A369" s="22">
        <v>43542</v>
      </c>
      <c r="B369" s="22"/>
      <c r="C369" s="26">
        <f>ROUND(12.9755,4)</f>
        <v>12.9755</v>
      </c>
      <c r="D369" s="26">
        <f>F369</f>
        <v>14.6486</v>
      </c>
      <c r="E369" s="26">
        <f>F369</f>
        <v>14.6486</v>
      </c>
      <c r="F369" s="26">
        <f>ROUND(14.6486,4)</f>
        <v>14.6486</v>
      </c>
      <c r="G369" s="24"/>
      <c r="H369" s="36"/>
    </row>
    <row r="370" spans="1:8" ht="12.75" customHeight="1">
      <c r="A370" s="22">
        <v>43630</v>
      </c>
      <c r="B370" s="22"/>
      <c r="C370" s="26">
        <f>ROUND(12.9755,4)</f>
        <v>12.9755</v>
      </c>
      <c r="D370" s="26">
        <f>F370</f>
        <v>14.8558</v>
      </c>
      <c r="E370" s="26">
        <f>F370</f>
        <v>14.8558</v>
      </c>
      <c r="F370" s="26">
        <f>ROUND(14.8558,4)</f>
        <v>14.8558</v>
      </c>
      <c r="G370" s="24"/>
      <c r="H370" s="36"/>
    </row>
    <row r="371" spans="1:8" ht="12.75" customHeight="1">
      <c r="A371" s="22">
        <v>43724</v>
      </c>
      <c r="B371" s="22"/>
      <c r="C371" s="26">
        <f>ROUND(12.9755,4)</f>
        <v>12.9755</v>
      </c>
      <c r="D371" s="26">
        <f>F371</f>
        <v>15.0773</v>
      </c>
      <c r="E371" s="26">
        <f>F371</f>
        <v>15.0773</v>
      </c>
      <c r="F371" s="26">
        <f>ROUND(15.0773,4)</f>
        <v>15.0773</v>
      </c>
      <c r="G371" s="24"/>
      <c r="H371" s="36"/>
    </row>
    <row r="372" spans="1:8" ht="12.75" customHeight="1">
      <c r="A372" s="22">
        <v>43812</v>
      </c>
      <c r="B372" s="22"/>
      <c r="C372" s="26">
        <f>ROUND(12.9755,4)</f>
        <v>12.9755</v>
      </c>
      <c r="D372" s="26">
        <f>F372</f>
        <v>15.2846</v>
      </c>
      <c r="E372" s="26">
        <f>F372</f>
        <v>15.2846</v>
      </c>
      <c r="F372" s="26">
        <f>ROUND(15.2846,4)</f>
        <v>15.2846</v>
      </c>
      <c r="G372" s="24"/>
      <c r="H372" s="36"/>
    </row>
    <row r="373" spans="1:8" ht="12.75" customHeight="1">
      <c r="A373" s="22">
        <v>43906</v>
      </c>
      <c r="B373" s="22"/>
      <c r="C373" s="26">
        <f>ROUND(12.9755,4)</f>
        <v>12.9755</v>
      </c>
      <c r="D373" s="26">
        <f>F373</f>
        <v>15.506</v>
      </c>
      <c r="E373" s="26">
        <f>F373</f>
        <v>15.506</v>
      </c>
      <c r="F373" s="26">
        <f>ROUND(15.506,4)</f>
        <v>15.506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42807</v>
      </c>
      <c r="B375" s="22"/>
      <c r="C375" s="26">
        <f>ROUND(1.3240306122449,4)</f>
        <v>1.324</v>
      </c>
      <c r="D375" s="26">
        <f>F375</f>
        <v>1.3224</v>
      </c>
      <c r="E375" s="26">
        <f>F375</f>
        <v>1.3224</v>
      </c>
      <c r="F375" s="26">
        <f>ROUND(1.3224,4)</f>
        <v>1.3224</v>
      </c>
      <c r="G375" s="24"/>
      <c r="H375" s="36"/>
    </row>
    <row r="376" spans="1:8" ht="12.75" customHeight="1">
      <c r="A376" s="22">
        <v>42905</v>
      </c>
      <c r="B376" s="22"/>
      <c r="C376" s="26">
        <f>ROUND(1.3240306122449,4)</f>
        <v>1.324</v>
      </c>
      <c r="D376" s="26">
        <f>F376</f>
        <v>1.2989</v>
      </c>
      <c r="E376" s="26">
        <f>F376</f>
        <v>1.2989</v>
      </c>
      <c r="F376" s="26">
        <f>ROUND(1.2989,4)</f>
        <v>1.2989</v>
      </c>
      <c r="G376" s="24"/>
      <c r="H376" s="36"/>
    </row>
    <row r="377" spans="1:8" ht="12.75" customHeight="1">
      <c r="A377" s="22">
        <v>42996</v>
      </c>
      <c r="B377" s="22"/>
      <c r="C377" s="26">
        <f>ROUND(1.3240306122449,4)</f>
        <v>1.324</v>
      </c>
      <c r="D377" s="26">
        <f>F377</f>
        <v>1.2794</v>
      </c>
      <c r="E377" s="26">
        <f>F377</f>
        <v>1.2794</v>
      </c>
      <c r="F377" s="26">
        <f>ROUND(1.2794,4)</f>
        <v>1.2794</v>
      </c>
      <c r="G377" s="24"/>
      <c r="H377" s="36"/>
    </row>
    <row r="378" spans="1:8" ht="12.75" customHeight="1">
      <c r="A378" s="22">
        <v>43087</v>
      </c>
      <c r="B378" s="22"/>
      <c r="C378" s="26">
        <f>ROUND(1.3240306122449,4)</f>
        <v>1.324</v>
      </c>
      <c r="D378" s="26">
        <f>F378</f>
        <v>1.2596</v>
      </c>
      <c r="E378" s="26">
        <f>F378</f>
        <v>1.2596</v>
      </c>
      <c r="F378" s="26">
        <f>ROUND(1.2596,4)</f>
        <v>1.2596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42859</v>
      </c>
      <c r="B380" s="22"/>
      <c r="C380" s="27">
        <f>ROUND(602.424,3)</f>
        <v>602.424</v>
      </c>
      <c r="D380" s="27">
        <f>F380</f>
        <v>609.758</v>
      </c>
      <c r="E380" s="27">
        <f>F380</f>
        <v>609.758</v>
      </c>
      <c r="F380" s="27">
        <f>ROUND(609.758,3)</f>
        <v>609.758</v>
      </c>
      <c r="G380" s="24"/>
      <c r="H380" s="36"/>
    </row>
    <row r="381" spans="1:8" ht="12.75" customHeight="1">
      <c r="A381" s="22">
        <v>42950</v>
      </c>
      <c r="B381" s="22"/>
      <c r="C381" s="27">
        <f>ROUND(602.424,3)</f>
        <v>602.424</v>
      </c>
      <c r="D381" s="27">
        <f>F381</f>
        <v>621.423</v>
      </c>
      <c r="E381" s="27">
        <f>F381</f>
        <v>621.423</v>
      </c>
      <c r="F381" s="27">
        <f>ROUND(621.423,3)</f>
        <v>621.423</v>
      </c>
      <c r="G381" s="24"/>
      <c r="H381" s="36"/>
    </row>
    <row r="382" spans="1:8" ht="12.75" customHeight="1">
      <c r="A382" s="22">
        <v>43041</v>
      </c>
      <c r="B382" s="22"/>
      <c r="C382" s="27">
        <f>ROUND(602.424,3)</f>
        <v>602.424</v>
      </c>
      <c r="D382" s="27">
        <f>F382</f>
        <v>633.684</v>
      </c>
      <c r="E382" s="27">
        <f>F382</f>
        <v>633.684</v>
      </c>
      <c r="F382" s="27">
        <f>ROUND(633.684,3)</f>
        <v>633.684</v>
      </c>
      <c r="G382" s="24"/>
      <c r="H382" s="36"/>
    </row>
    <row r="383" spans="1:8" ht="12.75" customHeight="1">
      <c r="A383" s="22">
        <v>43132</v>
      </c>
      <c r="B383" s="22"/>
      <c r="C383" s="27">
        <f>ROUND(602.424,3)</f>
        <v>602.424</v>
      </c>
      <c r="D383" s="27">
        <f>F383</f>
        <v>646.315</v>
      </c>
      <c r="E383" s="27">
        <f>F383</f>
        <v>646.315</v>
      </c>
      <c r="F383" s="27">
        <f>ROUND(646.315,3)</f>
        <v>646.315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42859</v>
      </c>
      <c r="B385" s="22"/>
      <c r="C385" s="27">
        <f>ROUND(524.407,3)</f>
        <v>524.407</v>
      </c>
      <c r="D385" s="27">
        <f>F385</f>
        <v>530.791</v>
      </c>
      <c r="E385" s="27">
        <f>F385</f>
        <v>530.791</v>
      </c>
      <c r="F385" s="27">
        <f>ROUND(530.791,3)</f>
        <v>530.791</v>
      </c>
      <c r="G385" s="24"/>
      <c r="H385" s="36"/>
    </row>
    <row r="386" spans="1:8" ht="12.75" customHeight="1">
      <c r="A386" s="22">
        <v>42950</v>
      </c>
      <c r="B386" s="22"/>
      <c r="C386" s="27">
        <f>ROUND(524.407,3)</f>
        <v>524.407</v>
      </c>
      <c r="D386" s="27">
        <f>F386</f>
        <v>540.945</v>
      </c>
      <c r="E386" s="27">
        <f>F386</f>
        <v>540.945</v>
      </c>
      <c r="F386" s="27">
        <f>ROUND(540.945,3)</f>
        <v>540.945</v>
      </c>
      <c r="G386" s="24"/>
      <c r="H386" s="36"/>
    </row>
    <row r="387" spans="1:8" ht="12.75" customHeight="1">
      <c r="A387" s="22">
        <v>43041</v>
      </c>
      <c r="B387" s="22"/>
      <c r="C387" s="27">
        <f>ROUND(524.407,3)</f>
        <v>524.407</v>
      </c>
      <c r="D387" s="27">
        <f>F387</f>
        <v>551.619</v>
      </c>
      <c r="E387" s="27">
        <f>F387</f>
        <v>551.619</v>
      </c>
      <c r="F387" s="27">
        <f>ROUND(551.619,3)</f>
        <v>551.619</v>
      </c>
      <c r="G387" s="24"/>
      <c r="H387" s="36"/>
    </row>
    <row r="388" spans="1:8" ht="12.75" customHeight="1">
      <c r="A388" s="22">
        <v>43132</v>
      </c>
      <c r="B388" s="22"/>
      <c r="C388" s="27">
        <f>ROUND(524.407,3)</f>
        <v>524.407</v>
      </c>
      <c r="D388" s="27">
        <f>F388</f>
        <v>562.614</v>
      </c>
      <c r="E388" s="27">
        <f>F388</f>
        <v>562.614</v>
      </c>
      <c r="F388" s="27">
        <f>ROUND(562.614,3)</f>
        <v>562.614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42859</v>
      </c>
      <c r="B390" s="22"/>
      <c r="C390" s="27">
        <f>ROUND(605.699,3)</f>
        <v>605.699</v>
      </c>
      <c r="D390" s="27">
        <f>F390</f>
        <v>613.073</v>
      </c>
      <c r="E390" s="27">
        <f>F390</f>
        <v>613.073</v>
      </c>
      <c r="F390" s="27">
        <f>ROUND(613.073,3)</f>
        <v>613.073</v>
      </c>
      <c r="G390" s="24"/>
      <c r="H390" s="36"/>
    </row>
    <row r="391" spans="1:8" ht="12.75" customHeight="1">
      <c r="A391" s="22">
        <v>42950</v>
      </c>
      <c r="B391" s="22"/>
      <c r="C391" s="27">
        <f>ROUND(605.699,3)</f>
        <v>605.699</v>
      </c>
      <c r="D391" s="27">
        <f>F391</f>
        <v>624.801</v>
      </c>
      <c r="E391" s="27">
        <f>F391</f>
        <v>624.801</v>
      </c>
      <c r="F391" s="27">
        <f>ROUND(624.801,3)</f>
        <v>624.801</v>
      </c>
      <c r="G391" s="24"/>
      <c r="H391" s="36"/>
    </row>
    <row r="392" spans="1:8" ht="12.75" customHeight="1">
      <c r="A392" s="22">
        <v>43041</v>
      </c>
      <c r="B392" s="22"/>
      <c r="C392" s="27">
        <f>ROUND(605.699,3)</f>
        <v>605.699</v>
      </c>
      <c r="D392" s="27">
        <f>F392</f>
        <v>637.129</v>
      </c>
      <c r="E392" s="27">
        <f>F392</f>
        <v>637.129</v>
      </c>
      <c r="F392" s="27">
        <f>ROUND(637.129,3)</f>
        <v>637.129</v>
      </c>
      <c r="G392" s="24"/>
      <c r="H392" s="36"/>
    </row>
    <row r="393" spans="1:8" ht="12.75" customHeight="1">
      <c r="A393" s="22">
        <v>43132</v>
      </c>
      <c r="B393" s="22"/>
      <c r="C393" s="27">
        <f>ROUND(605.699,3)</f>
        <v>605.699</v>
      </c>
      <c r="D393" s="27">
        <f>F393</f>
        <v>649.829</v>
      </c>
      <c r="E393" s="27">
        <f>F393</f>
        <v>649.829</v>
      </c>
      <c r="F393" s="27">
        <f>ROUND(649.829,3)</f>
        <v>649.829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42859</v>
      </c>
      <c r="B395" s="22"/>
      <c r="C395" s="27">
        <f>ROUND(550.719,3)</f>
        <v>550.719</v>
      </c>
      <c r="D395" s="27">
        <f>F395</f>
        <v>557.424</v>
      </c>
      <c r="E395" s="27">
        <f>F395</f>
        <v>557.424</v>
      </c>
      <c r="F395" s="27">
        <f>ROUND(557.424,3)</f>
        <v>557.424</v>
      </c>
      <c r="G395" s="24"/>
      <c r="H395" s="36"/>
    </row>
    <row r="396" spans="1:8" ht="12.75" customHeight="1">
      <c r="A396" s="22">
        <v>42950</v>
      </c>
      <c r="B396" s="22"/>
      <c r="C396" s="27">
        <f>ROUND(550.719,3)</f>
        <v>550.719</v>
      </c>
      <c r="D396" s="27">
        <f>F396</f>
        <v>568.087</v>
      </c>
      <c r="E396" s="27">
        <f>F396</f>
        <v>568.087</v>
      </c>
      <c r="F396" s="27">
        <f>ROUND(568.087,3)</f>
        <v>568.087</v>
      </c>
      <c r="G396" s="24"/>
      <c r="H396" s="36"/>
    </row>
    <row r="397" spans="1:8" ht="12.75" customHeight="1">
      <c r="A397" s="22">
        <v>43041</v>
      </c>
      <c r="B397" s="22"/>
      <c r="C397" s="27">
        <f>ROUND(550.719,3)</f>
        <v>550.719</v>
      </c>
      <c r="D397" s="27">
        <f>F397</f>
        <v>579.296</v>
      </c>
      <c r="E397" s="27">
        <f>F397</f>
        <v>579.296</v>
      </c>
      <c r="F397" s="27">
        <f>ROUND(579.296,3)</f>
        <v>579.296</v>
      </c>
      <c r="G397" s="24"/>
      <c r="H397" s="36"/>
    </row>
    <row r="398" spans="1:8" ht="12.75" customHeight="1">
      <c r="A398" s="22">
        <v>43132</v>
      </c>
      <c r="B398" s="22"/>
      <c r="C398" s="27">
        <f>ROUND(550.719,3)</f>
        <v>550.719</v>
      </c>
      <c r="D398" s="27">
        <f>F398</f>
        <v>590.843</v>
      </c>
      <c r="E398" s="27">
        <f>F398</f>
        <v>590.843</v>
      </c>
      <c r="F398" s="27">
        <f>ROUND(590.843,3)</f>
        <v>590.843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42859</v>
      </c>
      <c r="B400" s="22"/>
      <c r="C400" s="27">
        <f>ROUND(249.44743626657,3)</f>
        <v>249.447</v>
      </c>
      <c r="D400" s="27">
        <f>F400</f>
        <v>252.519</v>
      </c>
      <c r="E400" s="27">
        <f>F400</f>
        <v>252.519</v>
      </c>
      <c r="F400" s="27">
        <f>ROUND(252.519,3)</f>
        <v>252.519</v>
      </c>
      <c r="G400" s="24"/>
      <c r="H400" s="36"/>
    </row>
    <row r="401" spans="1:8" ht="12.75" customHeight="1">
      <c r="A401" s="22">
        <v>42950</v>
      </c>
      <c r="B401" s="22"/>
      <c r="C401" s="27">
        <f>ROUND(249.44743626657,3)</f>
        <v>249.447</v>
      </c>
      <c r="D401" s="27">
        <f>F401</f>
        <v>257.4</v>
      </c>
      <c r="E401" s="27">
        <f>F401</f>
        <v>257.4</v>
      </c>
      <c r="F401" s="27">
        <f>ROUND(257.4,3)</f>
        <v>257.4</v>
      </c>
      <c r="G401" s="24"/>
      <c r="H401" s="36"/>
    </row>
    <row r="402" spans="1:8" ht="12.75" customHeight="1">
      <c r="A402" s="22">
        <v>43041</v>
      </c>
      <c r="B402" s="22"/>
      <c r="C402" s="27">
        <f>ROUND(249.44743626657,3)</f>
        <v>249.447</v>
      </c>
      <c r="D402" s="27">
        <f>F402</f>
        <v>262.536</v>
      </c>
      <c r="E402" s="27">
        <f>F402</f>
        <v>262.536</v>
      </c>
      <c r="F402" s="27">
        <f>ROUND(262.536,3)</f>
        <v>262.536</v>
      </c>
      <c r="G402" s="24"/>
      <c r="H402" s="36"/>
    </row>
    <row r="403" spans="1:8" ht="12.75" customHeight="1">
      <c r="A403" s="22">
        <v>43132</v>
      </c>
      <c r="B403" s="22"/>
      <c r="C403" s="27">
        <f>ROUND(249.44743626657,3)</f>
        <v>249.447</v>
      </c>
      <c r="D403" s="27">
        <f>F403</f>
        <v>267.86</v>
      </c>
      <c r="E403" s="27">
        <f>F403</f>
        <v>267.86</v>
      </c>
      <c r="F403" s="27">
        <f>ROUND(267.86,3)</f>
        <v>267.86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42859</v>
      </c>
      <c r="B405" s="22"/>
      <c r="C405" s="27">
        <f>ROUND(675.731,3)</f>
        <v>675.731</v>
      </c>
      <c r="D405" s="27">
        <f>F405</f>
        <v>684.256</v>
      </c>
      <c r="E405" s="27">
        <f>F405</f>
        <v>684.256</v>
      </c>
      <c r="F405" s="27">
        <f>ROUND(684.256,3)</f>
        <v>684.256</v>
      </c>
      <c r="G405" s="24"/>
      <c r="H405" s="36"/>
    </row>
    <row r="406" spans="1:8" ht="12.75" customHeight="1">
      <c r="A406" s="22">
        <v>42950</v>
      </c>
      <c r="B406" s="22"/>
      <c r="C406" s="27">
        <f>ROUND(675.731,3)</f>
        <v>675.731</v>
      </c>
      <c r="D406" s="27">
        <f>F406</f>
        <v>697.254</v>
      </c>
      <c r="E406" s="27">
        <f>F406</f>
        <v>697.254</v>
      </c>
      <c r="F406" s="27">
        <f>ROUND(697.254,3)</f>
        <v>697.254</v>
      </c>
      <c r="G406" s="24"/>
      <c r="H406" s="36"/>
    </row>
    <row r="407" spans="1:8" ht="12.75" customHeight="1">
      <c r="A407" s="22">
        <v>43041</v>
      </c>
      <c r="B407" s="22"/>
      <c r="C407" s="27">
        <f>ROUND(675.731,3)</f>
        <v>675.731</v>
      </c>
      <c r="D407" s="27">
        <f>F407</f>
        <v>711.272</v>
      </c>
      <c r="E407" s="27">
        <f>F407</f>
        <v>711.272</v>
      </c>
      <c r="F407" s="27">
        <f>ROUND(711.272,3)</f>
        <v>711.272</v>
      </c>
      <c r="G407" s="24"/>
      <c r="H407" s="36"/>
    </row>
    <row r="408" spans="1:8" ht="12.75" customHeight="1">
      <c r="A408" s="22">
        <v>43132</v>
      </c>
      <c r="B408" s="22"/>
      <c r="C408" s="27">
        <f>ROUND(675.731,3)</f>
        <v>675.731</v>
      </c>
      <c r="D408" s="27">
        <f>F408</f>
        <v>725.82</v>
      </c>
      <c r="E408" s="27">
        <f>F408</f>
        <v>725.82</v>
      </c>
      <c r="F408" s="27">
        <f>ROUND(725.82,3)</f>
        <v>725.82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42807</v>
      </c>
      <c r="B410" s="22"/>
      <c r="C410" s="24">
        <f>ROUND(21646.85,2)</f>
        <v>21646.85</v>
      </c>
      <c r="D410" s="24">
        <f>F410</f>
        <v>21681.95</v>
      </c>
      <c r="E410" s="24">
        <f>F410</f>
        <v>21681.95</v>
      </c>
      <c r="F410" s="24">
        <f>ROUND(21681.95,2)</f>
        <v>21681.95</v>
      </c>
      <c r="G410" s="24"/>
      <c r="H410" s="36"/>
    </row>
    <row r="411" spans="1:8" ht="12.75" customHeight="1">
      <c r="A411" s="22">
        <v>42905</v>
      </c>
      <c r="B411" s="22"/>
      <c r="C411" s="24">
        <f>ROUND(21646.85,2)</f>
        <v>21646.85</v>
      </c>
      <c r="D411" s="24">
        <f>F411</f>
        <v>22056.83</v>
      </c>
      <c r="E411" s="24">
        <f>F411</f>
        <v>22056.83</v>
      </c>
      <c r="F411" s="24">
        <f>ROUND(22056.83,2)</f>
        <v>22056.83</v>
      </c>
      <c r="G411" s="24"/>
      <c r="H411" s="36"/>
    </row>
    <row r="412" spans="1:8" ht="12.75" customHeight="1">
      <c r="A412" s="22">
        <v>42996</v>
      </c>
      <c r="B412" s="22"/>
      <c r="C412" s="24">
        <f>ROUND(21646.85,2)</f>
        <v>21646.85</v>
      </c>
      <c r="D412" s="24">
        <f>F412</f>
        <v>22414.53</v>
      </c>
      <c r="E412" s="24">
        <f>F412</f>
        <v>22414.53</v>
      </c>
      <c r="F412" s="24">
        <f>ROUND(22414.53,2)</f>
        <v>22414.53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42809</v>
      </c>
      <c r="B414" s="22"/>
      <c r="C414" s="27">
        <f>ROUND(7.325,3)</f>
        <v>7.325</v>
      </c>
      <c r="D414" s="27">
        <f>ROUND(7.38,3)</f>
        <v>7.38</v>
      </c>
      <c r="E414" s="27">
        <f>ROUND(7.28,3)</f>
        <v>7.28</v>
      </c>
      <c r="F414" s="27">
        <f>ROUND(7.33,3)</f>
        <v>7.33</v>
      </c>
      <c r="G414" s="24"/>
      <c r="H414" s="36"/>
    </row>
    <row r="415" spans="1:8" ht="12.75" customHeight="1">
      <c r="A415" s="22">
        <v>42844</v>
      </c>
      <c r="B415" s="22"/>
      <c r="C415" s="27">
        <f>ROUND(7.325,3)</f>
        <v>7.325</v>
      </c>
      <c r="D415" s="27">
        <f>ROUND(7.38,3)</f>
        <v>7.38</v>
      </c>
      <c r="E415" s="27">
        <f>ROUND(7.28,3)</f>
        <v>7.28</v>
      </c>
      <c r="F415" s="27">
        <f>ROUND(7.33,3)</f>
        <v>7.33</v>
      </c>
      <c r="G415" s="24"/>
      <c r="H415" s="36"/>
    </row>
    <row r="416" spans="1:8" ht="12.75" customHeight="1">
      <c r="A416" s="22">
        <v>42872</v>
      </c>
      <c r="B416" s="22"/>
      <c r="C416" s="27">
        <f>ROUND(7.325,3)</f>
        <v>7.325</v>
      </c>
      <c r="D416" s="27">
        <f>ROUND(7.38,3)</f>
        <v>7.38</v>
      </c>
      <c r="E416" s="27">
        <f>ROUND(7.28,3)</f>
        <v>7.28</v>
      </c>
      <c r="F416" s="27">
        <f>ROUND(7.33,3)</f>
        <v>7.33</v>
      </c>
      <c r="G416" s="24"/>
      <c r="H416" s="36"/>
    </row>
    <row r="417" spans="1:8" ht="12.75" customHeight="1">
      <c r="A417" s="22">
        <v>42907</v>
      </c>
      <c r="B417" s="22"/>
      <c r="C417" s="27">
        <f>ROUND(7.325,3)</f>
        <v>7.325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42935</v>
      </c>
      <c r="B418" s="22"/>
      <c r="C418" s="27">
        <f>ROUND(7.325,3)</f>
        <v>7.325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42963</v>
      </c>
      <c r="B419" s="22"/>
      <c r="C419" s="27">
        <f>ROUND(7.325,3)</f>
        <v>7.325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42998</v>
      </c>
      <c r="B420" s="22"/>
      <c r="C420" s="27">
        <f>ROUND(7.325,3)</f>
        <v>7.325</v>
      </c>
      <c r="D420" s="27">
        <f>ROUND(7.39,3)</f>
        <v>7.39</v>
      </c>
      <c r="E420" s="27">
        <f>ROUND(7.29,3)</f>
        <v>7.29</v>
      </c>
      <c r="F420" s="27">
        <f>ROUND(7.34,3)</f>
        <v>7.34</v>
      </c>
      <c r="G420" s="24"/>
      <c r="H420" s="36"/>
    </row>
    <row r="421" spans="1:8" ht="12.75" customHeight="1">
      <c r="A421" s="22">
        <v>43089</v>
      </c>
      <c r="B421" s="22"/>
      <c r="C421" s="27">
        <f>ROUND(7.325,3)</f>
        <v>7.325</v>
      </c>
      <c r="D421" s="27">
        <f>ROUND(7.37,3)</f>
        <v>7.37</v>
      </c>
      <c r="E421" s="27">
        <f>ROUND(7.27,3)</f>
        <v>7.27</v>
      </c>
      <c r="F421" s="27">
        <f>ROUND(7.32,3)</f>
        <v>7.32</v>
      </c>
      <c r="G421" s="24"/>
      <c r="H421" s="36"/>
    </row>
    <row r="422" spans="1:8" ht="12.75" customHeight="1">
      <c r="A422" s="22">
        <v>43179</v>
      </c>
      <c r="B422" s="22"/>
      <c r="C422" s="27">
        <f>ROUND(7.325,3)</f>
        <v>7.325</v>
      </c>
      <c r="D422" s="27">
        <f>ROUND(7.36,3)</f>
        <v>7.36</v>
      </c>
      <c r="E422" s="27">
        <f>ROUND(7.26,3)</f>
        <v>7.26</v>
      </c>
      <c r="F422" s="27">
        <f>ROUND(7.31,3)</f>
        <v>7.31</v>
      </c>
      <c r="G422" s="24"/>
      <c r="H422" s="36"/>
    </row>
    <row r="423" spans="1:8" ht="12.75" customHeight="1">
      <c r="A423" s="22">
        <v>43269</v>
      </c>
      <c r="B423" s="22"/>
      <c r="C423" s="27">
        <f>ROUND(7.325,3)</f>
        <v>7.325</v>
      </c>
      <c r="D423" s="27">
        <f>ROUND(7.51,3)</f>
        <v>7.51</v>
      </c>
      <c r="E423" s="27">
        <f>ROUND(7.41,3)</f>
        <v>7.41</v>
      </c>
      <c r="F423" s="27">
        <f>ROUND(7.46,3)</f>
        <v>7.46</v>
      </c>
      <c r="G423" s="24"/>
      <c r="H423" s="36"/>
    </row>
    <row r="424" spans="1:8" ht="12.75" customHeight="1">
      <c r="A424" s="22">
        <v>43271</v>
      </c>
      <c r="B424" s="22"/>
      <c r="C424" s="27">
        <f>ROUND(7.325,3)</f>
        <v>7.325</v>
      </c>
      <c r="D424" s="27">
        <f>ROUND(7.38,3)</f>
        <v>7.38</v>
      </c>
      <c r="E424" s="27">
        <f>ROUND(7.28,3)</f>
        <v>7.28</v>
      </c>
      <c r="F424" s="27">
        <f>ROUND(7.33,3)</f>
        <v>7.33</v>
      </c>
      <c r="G424" s="24"/>
      <c r="H424" s="36"/>
    </row>
    <row r="425" spans="1:8" ht="12.75" customHeight="1">
      <c r="A425" s="22">
        <v>43362</v>
      </c>
      <c r="B425" s="22"/>
      <c r="C425" s="27">
        <f>ROUND(7.325,3)</f>
        <v>7.325</v>
      </c>
      <c r="D425" s="27">
        <f>ROUND(7.4,3)</f>
        <v>7.4</v>
      </c>
      <c r="E425" s="27">
        <f>ROUND(7.3,3)</f>
        <v>7.3</v>
      </c>
      <c r="F425" s="27">
        <f>ROUND(7.35,3)</f>
        <v>7.35</v>
      </c>
      <c r="G425" s="24"/>
      <c r="H425" s="36"/>
    </row>
    <row r="426" spans="1:8" ht="12.75" customHeight="1">
      <c r="A426" s="22">
        <v>43453</v>
      </c>
      <c r="B426" s="22"/>
      <c r="C426" s="27">
        <f>ROUND(7.325,3)</f>
        <v>7.325</v>
      </c>
      <c r="D426" s="27">
        <f>ROUND(7.43,3)</f>
        <v>7.43</v>
      </c>
      <c r="E426" s="27">
        <f>ROUND(7.33,3)</f>
        <v>7.33</v>
      </c>
      <c r="F426" s="27">
        <f>ROUND(7.38,3)</f>
        <v>7.38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42859</v>
      </c>
      <c r="B428" s="22"/>
      <c r="C428" s="27">
        <f>ROUND(548.51,3)</f>
        <v>548.51</v>
      </c>
      <c r="D428" s="27">
        <f>F428</f>
        <v>555.188</v>
      </c>
      <c r="E428" s="27">
        <f>F428</f>
        <v>555.188</v>
      </c>
      <c r="F428" s="27">
        <f>ROUND(555.188,3)</f>
        <v>555.188</v>
      </c>
      <c r="G428" s="24"/>
      <c r="H428" s="36"/>
    </row>
    <row r="429" spans="1:8" ht="12.75" customHeight="1">
      <c r="A429" s="22">
        <v>42950</v>
      </c>
      <c r="B429" s="22"/>
      <c r="C429" s="27">
        <f>ROUND(548.51,3)</f>
        <v>548.51</v>
      </c>
      <c r="D429" s="27">
        <f>F429</f>
        <v>565.808</v>
      </c>
      <c r="E429" s="27">
        <f>F429</f>
        <v>565.808</v>
      </c>
      <c r="F429" s="27">
        <f>ROUND(565.808,3)</f>
        <v>565.808</v>
      </c>
      <c r="G429" s="24"/>
      <c r="H429" s="36"/>
    </row>
    <row r="430" spans="1:8" ht="12.75" customHeight="1">
      <c r="A430" s="22">
        <v>43041</v>
      </c>
      <c r="B430" s="22"/>
      <c r="C430" s="27">
        <f>ROUND(548.51,3)</f>
        <v>548.51</v>
      </c>
      <c r="D430" s="27">
        <f>F430</f>
        <v>576.973</v>
      </c>
      <c r="E430" s="27">
        <f>F430</f>
        <v>576.973</v>
      </c>
      <c r="F430" s="27">
        <f>ROUND(576.973,3)</f>
        <v>576.973</v>
      </c>
      <c r="G430" s="24"/>
      <c r="H430" s="36"/>
    </row>
    <row r="431" spans="1:8" ht="12.75" customHeight="1">
      <c r="A431" s="22">
        <v>43132</v>
      </c>
      <c r="B431" s="22"/>
      <c r="C431" s="27">
        <f>ROUND(548.51,3)</f>
        <v>548.51</v>
      </c>
      <c r="D431" s="27">
        <f>F431</f>
        <v>588.473</v>
      </c>
      <c r="E431" s="27">
        <f>F431</f>
        <v>588.473</v>
      </c>
      <c r="F431" s="27">
        <f>ROUND(588.473,3)</f>
        <v>588.473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ROUND(99.8280775749936,5)</f>
        <v>99.82808</v>
      </c>
      <c r="D433" s="25">
        <f>F433</f>
        <v>100.00273</v>
      </c>
      <c r="E433" s="25">
        <f>F433</f>
        <v>100.00273</v>
      </c>
      <c r="F433" s="25">
        <f>ROUND(100.002731769199,5)</f>
        <v>100.00273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ROUND(99.8280775749936,5)</f>
        <v>99.82808</v>
      </c>
      <c r="D435" s="25">
        <f>F435</f>
        <v>99.6071</v>
      </c>
      <c r="E435" s="25">
        <f>F435</f>
        <v>99.6071</v>
      </c>
      <c r="F435" s="25">
        <f>ROUND(99.6070976243827,5)</f>
        <v>99.6071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ROUND(99.8280775749936,5)</f>
        <v>99.82808</v>
      </c>
      <c r="D437" s="25">
        <f>F437</f>
        <v>99.61273</v>
      </c>
      <c r="E437" s="25">
        <f>F437</f>
        <v>99.61273</v>
      </c>
      <c r="F437" s="25">
        <f>ROUND(99.6127339394785,5)</f>
        <v>99.61273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ROUND(99.8280775749936,5)</f>
        <v>99.82808</v>
      </c>
      <c r="D439" s="25">
        <f>F439</f>
        <v>99.83913</v>
      </c>
      <c r="E439" s="25">
        <f>F439</f>
        <v>99.83913</v>
      </c>
      <c r="F439" s="25">
        <f>ROUND(99.8391286638785,5)</f>
        <v>99.83913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43174</v>
      </c>
      <c r="B441" s="22"/>
      <c r="C441" s="25">
        <f>ROUND(99.8280775749936,5)</f>
        <v>99.82808</v>
      </c>
      <c r="D441" s="25">
        <f>F441</f>
        <v>99.82808</v>
      </c>
      <c r="E441" s="25">
        <f>F441</f>
        <v>99.82808</v>
      </c>
      <c r="F441" s="25">
        <f>ROUND(99.8280775749936,5)</f>
        <v>99.82808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ROUND(99.6654390357248,5)</f>
        <v>99.66544</v>
      </c>
      <c r="D443" s="25">
        <f>F443</f>
        <v>99.86624</v>
      </c>
      <c r="E443" s="25">
        <f>F443</f>
        <v>99.86624</v>
      </c>
      <c r="F443" s="25">
        <f>ROUND(99.8662360915032,5)</f>
        <v>99.86624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ROUND(99.6654390357248,5)</f>
        <v>99.66544</v>
      </c>
      <c r="D445" s="25">
        <f>F445</f>
        <v>99.11315</v>
      </c>
      <c r="E445" s="25">
        <f>F445</f>
        <v>99.11315</v>
      </c>
      <c r="F445" s="25">
        <f>ROUND(99.1131491016138,5)</f>
        <v>99.11315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ROUND(99.6654390357248,5)</f>
        <v>99.66544</v>
      </c>
      <c r="D447" s="25">
        <f>F447</f>
        <v>98.7318</v>
      </c>
      <c r="E447" s="25">
        <f>F447</f>
        <v>98.7318</v>
      </c>
      <c r="F447" s="25">
        <f>ROUND(98.731799612918,5)</f>
        <v>98.7318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ROUND(99.6654390357248,5)</f>
        <v>99.66544</v>
      </c>
      <c r="D449" s="25">
        <f>F449</f>
        <v>98.74961</v>
      </c>
      <c r="E449" s="25">
        <f>F449</f>
        <v>98.74961</v>
      </c>
      <c r="F449" s="25">
        <f>ROUND(98.74961322584,5)</f>
        <v>98.74961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ROUND(99.6654390357248,2)</f>
        <v>99.67</v>
      </c>
      <c r="D451" s="24">
        <f>F451</f>
        <v>99.2</v>
      </c>
      <c r="E451" s="24">
        <f>F451</f>
        <v>99.2</v>
      </c>
      <c r="F451" s="24">
        <f>ROUND(99.2043987959512,2)</f>
        <v>99.2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43539</v>
      </c>
      <c r="B453" s="22"/>
      <c r="C453" s="25">
        <f>ROUND(99.6654390357248,5)</f>
        <v>99.66544</v>
      </c>
      <c r="D453" s="25">
        <f>F453</f>
        <v>99.66544</v>
      </c>
      <c r="E453" s="25">
        <f>F453</f>
        <v>99.66544</v>
      </c>
      <c r="F453" s="25">
        <f>ROUND(99.6654390357248,5)</f>
        <v>99.66544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5">
        <f>ROUND(98.4422355598434,5)</f>
        <v>98.44224</v>
      </c>
      <c r="D455" s="25">
        <f>F455</f>
        <v>97.19334</v>
      </c>
      <c r="E455" s="25">
        <f>F455</f>
        <v>97.19334</v>
      </c>
      <c r="F455" s="25">
        <f>ROUND(97.1933376475409,5)</f>
        <v>97.19334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5">
        <f>ROUND(98.4422355598434,5)</f>
        <v>98.44224</v>
      </c>
      <c r="D457" s="25">
        <f>F457</f>
        <v>96.49377</v>
      </c>
      <c r="E457" s="25">
        <f>F457</f>
        <v>96.49377</v>
      </c>
      <c r="F457" s="25">
        <f>ROUND(96.4937693105091,5)</f>
        <v>96.49377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5">
        <f>ROUND(98.4422355598434,5)</f>
        <v>98.44224</v>
      </c>
      <c r="D459" s="25">
        <f>F459</f>
        <v>95.76664</v>
      </c>
      <c r="E459" s="25">
        <f>F459</f>
        <v>95.76664</v>
      </c>
      <c r="F459" s="25">
        <f>ROUND(95.7666373751619,5)</f>
        <v>95.76664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44460</v>
      </c>
      <c r="B461" s="22"/>
      <c r="C461" s="25">
        <f>ROUND(98.4422355598434,5)</f>
        <v>98.44224</v>
      </c>
      <c r="D461" s="25">
        <f>F461</f>
        <v>96.02309</v>
      </c>
      <c r="E461" s="25">
        <f>F461</f>
        <v>96.02309</v>
      </c>
      <c r="F461" s="25">
        <f>ROUND(96.0230911776556,5)</f>
        <v>96.02309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44551</v>
      </c>
      <c r="B463" s="22"/>
      <c r="C463" s="25">
        <f>ROUND(98.4422355598434,5)</f>
        <v>98.44224</v>
      </c>
      <c r="D463" s="25">
        <f>F463</f>
        <v>98.26062</v>
      </c>
      <c r="E463" s="25">
        <f>F463</f>
        <v>98.26062</v>
      </c>
      <c r="F463" s="25">
        <f>ROUND(98.2606194555278,5)</f>
        <v>98.26062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44635</v>
      </c>
      <c r="B465" s="22"/>
      <c r="C465" s="25">
        <f>ROUND(98.4422355598434,5)</f>
        <v>98.44224</v>
      </c>
      <c r="D465" s="25">
        <f>F465</f>
        <v>98.44224</v>
      </c>
      <c r="E465" s="25">
        <f>F465</f>
        <v>98.44224</v>
      </c>
      <c r="F465" s="25">
        <f>ROUND(98.4422355598434,5)</f>
        <v>98.44224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5">
        <f>ROUND(97.1841153718319,5)</f>
        <v>97.18412</v>
      </c>
      <c r="D467" s="25">
        <f>F467</f>
        <v>96.87109</v>
      </c>
      <c r="E467" s="25">
        <f>F467</f>
        <v>96.87109</v>
      </c>
      <c r="F467" s="25">
        <f>ROUND(96.8710941088497,5)</f>
        <v>96.87109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5">
        <f>ROUND(97.1841153718319,5)</f>
        <v>97.18412</v>
      </c>
      <c r="D469" s="25">
        <f>F469</f>
        <v>93.92765</v>
      </c>
      <c r="E469" s="25">
        <f>F469</f>
        <v>93.92765</v>
      </c>
      <c r="F469" s="25">
        <f>ROUND(93.9276501491701,5)</f>
        <v>93.92765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5">
        <f>ROUND(97.1841153718319,5)</f>
        <v>97.18412</v>
      </c>
      <c r="D471" s="25">
        <f>F471</f>
        <v>92.70794</v>
      </c>
      <c r="E471" s="25">
        <f>F471</f>
        <v>92.70794</v>
      </c>
      <c r="F471" s="25">
        <f>ROUND(92.7079422046968,5)</f>
        <v>92.70794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5">
        <f>ROUND(97.1841153718319,5)</f>
        <v>97.18412</v>
      </c>
      <c r="D473" s="25">
        <f>F473</f>
        <v>94.85665</v>
      </c>
      <c r="E473" s="25">
        <f>F473</f>
        <v>94.85665</v>
      </c>
      <c r="F473" s="25">
        <f>ROUND(94.8566547617012,5)</f>
        <v>94.85665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5">
        <f>ROUND(97.1841153718319,5)</f>
        <v>97.18412</v>
      </c>
      <c r="D475" s="25">
        <f>F475</f>
        <v>98.58651</v>
      </c>
      <c r="E475" s="25">
        <f>F475</f>
        <v>98.58651</v>
      </c>
      <c r="F475" s="25">
        <f>ROUND(98.5865055279523,5)</f>
        <v>98.58651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46461</v>
      </c>
      <c r="B477" s="32"/>
      <c r="C477" s="33">
        <f>ROUND(97.1841153718319,5)</f>
        <v>97.18412</v>
      </c>
      <c r="D477" s="33">
        <f>F477</f>
        <v>97.18412</v>
      </c>
      <c r="E477" s="33">
        <f>F477</f>
        <v>97.18412</v>
      </c>
      <c r="F477" s="33">
        <f>ROUND(97.1841153718319,5)</f>
        <v>97.18412</v>
      </c>
      <c r="G477" s="34"/>
      <c r="H477" s="37"/>
    </row>
  </sheetData>
  <sheetProtection/>
  <mergeCells count="476"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5:B335"/>
    <mergeCell ref="A336:B336"/>
    <mergeCell ref="A337:B337"/>
    <mergeCell ref="A338:B338"/>
    <mergeCell ref="A339:B339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2017-03-06T15:46:55Z</dcterms:modified>
  <cp:category/>
  <cp:version/>
  <cp:contentType/>
  <cp:contentStatus/>
</cp:coreProperties>
</file>