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<sst xmlns="http://schemas.openxmlformats.org/spreadsheetml/2006/main" count="117" uniqueCount="117">
  <si>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</si>
  <si>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</si>
  <si>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</si>
  <si>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</si>
  <si>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</si>
  <si>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</si>
  <si>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</si>
  <si>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</si>
  <si>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</si>
  <si>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</si>
  <si>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</si>
  <si>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</si>
  <si>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</si>
  <si>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</si>
  <si>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</si>
  <si>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</si>
  <si>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</si>
  <si>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</si>
  <si>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</si>
  <si>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</si>
  <si>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</si>
  <si>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</si>
  <si>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</si>
  <si>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</si>
  <si>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</si>
  <si>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</si>
  <si>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</si>
  <si>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</si>
  <si>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</si>
  <si>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</si>
  <si>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</si>
  <si>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</si>
  <si>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</si>
  <si>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</si>
  <si>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</si>
  <si>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</si>
  <si>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</si>
  <si>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</si>
  <si>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</si>
  <si>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</si>
  <si>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</si>
  <si>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</si>
  <si>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</si>
  <si>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</si>
  <si>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</si>
  <si>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</si>
  <si>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</si>
  <si>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</si>
  <si>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</si>
  <si>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</si>
  <si>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</si>
  <si>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</si>
  <si>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</si>
  <si>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</si>
  <si>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</si>
  <si>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</si>
  <si>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</si>
  <si>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</si>
  <si>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</si>
  <si>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</si>
  <si>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</si>
  <si>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</si>
  <si>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</si>
  <si>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</si>
  <si>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</si>
  <si>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</si>
  <si>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</si>
  <si>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</si>
  <si>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</si>
  <si>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</si>
  <si>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</si>
  <si>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</si>
  <si>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</si>
  <si>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</si>
  <si>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</si>
  <si>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</si>
  <si>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</si>
  <si>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</si>
  <si>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</si>
  <si>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</si>
  <si>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</si>
  <si>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</si>
  <si>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</si>
  <si>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</si>
  <si>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</si>
  <si>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</si>
  <si>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</si>
  <si>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</si>
  <si>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</si>
  <si>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</si>
  <si>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</si>
  <si>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</si>
  <si>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</si>
  <si>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</si>
  <si>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</si>
  <si>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</si>
  <si>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</si>
  <si>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</si>
  <si>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</si>
  <si>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</si>
  <si>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</si>
  <si>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</si>
  <si>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</si>
  <si>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</si>
  <si>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</si>
  <si>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</si>
  <si>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</si>
  <si>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</si>
  <si>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</si>
  <si>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</si>
  <si>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</si>
  <si>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</si>
  <si>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</si>
  <si>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</si>
  <si>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</si>
  <si>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</si>
  <si>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 xml:space="preserve"> 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</si>
</sst>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1">
      <selection activeCell="O9" sqref="O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42836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ROUND(2.35,5)</f>
        <v>2.35</v>
      </c>
      <c r="D6" s="26">
        <f>F6</f>
        <v>2.35</v>
      </c>
      <c r="E6" s="26">
        <f>F6</f>
        <v>2.35</v>
      </c>
      <c r="F6" s="26">
        <f>ROUND(2.35,5)</f>
        <v>2.35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ROUND(2.24,5)</f>
        <v>2.24</v>
      </c>
      <c r="D8" s="26">
        <f>F8</f>
        <v>2.24</v>
      </c>
      <c r="E8" s="26">
        <f>F8</f>
        <v>2.24</v>
      </c>
      <c r="F8" s="26">
        <f>ROUND(2.24,5)</f>
        <v>2.24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ROUND(2.34,5)</f>
        <v>2.34</v>
      </c>
      <c r="D10" s="26">
        <f>F10</f>
        <v>2.34</v>
      </c>
      <c r="E10" s="26">
        <f>F10</f>
        <v>2.34</v>
      </c>
      <c r="F10" s="26">
        <f>ROUND(2.34,5)</f>
        <v>2.34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ROUND(3.04,5)</f>
        <v>3.04</v>
      </c>
      <c r="D12" s="26">
        <f>F12</f>
        <v>3.04</v>
      </c>
      <c r="E12" s="26">
        <f>F12</f>
        <v>3.04</v>
      </c>
      <c r="F12" s="26">
        <f>ROUND(3.04,5)</f>
        <v>3.04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ROUND(10.815,5)</f>
        <v>10.815</v>
      </c>
      <c r="D14" s="26">
        <f>F14</f>
        <v>10.815</v>
      </c>
      <c r="E14" s="26">
        <f>F14</f>
        <v>10.815</v>
      </c>
      <c r="F14" s="26">
        <f>ROUND(10.815,5)</f>
        <v>10.815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ROUND(8.31,5)</f>
        <v>8.31</v>
      </c>
      <c r="D16" s="26">
        <f>F16</f>
        <v>8.31</v>
      </c>
      <c r="E16" s="26">
        <f>F16</f>
        <v>8.31</v>
      </c>
      <c r="F16" s="26">
        <f>ROUND(8.31,5)</f>
        <v>8.31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ROUND(8.93,3)</f>
        <v>8.93</v>
      </c>
      <c r="D18" s="27">
        <f>F18</f>
        <v>8.93</v>
      </c>
      <c r="E18" s="27">
        <f>F18</f>
        <v>8.93</v>
      </c>
      <c r="F18" s="27">
        <f>ROUND(8.93,3)</f>
        <v>8.93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ROUND(2.34,3)</f>
        <v>2.34</v>
      </c>
      <c r="D22" s="27">
        <f>F22</f>
        <v>2.34</v>
      </c>
      <c r="E22" s="27">
        <f>F22</f>
        <v>2.34</v>
      </c>
      <c r="F22" s="27">
        <f>ROUND(2.34,3)</f>
        <v>2.34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ROUND(7.475,3)</f>
        <v>7.475</v>
      </c>
      <c r="D24" s="27">
        <f>F24</f>
        <v>7.475</v>
      </c>
      <c r="E24" s="27">
        <f>F24</f>
        <v>7.475</v>
      </c>
      <c r="F24" s="27">
        <f>ROUND(7.475,3)</f>
        <v>7.475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ROUND(7.59,3)</f>
        <v>7.59</v>
      </c>
      <c r="D26" s="27">
        <f>F26</f>
        <v>7.59</v>
      </c>
      <c r="E26" s="27">
        <f>F26</f>
        <v>7.59</v>
      </c>
      <c r="F26" s="27">
        <f>ROUND(7.59,3)</f>
        <v>7.59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ROUND(7.765,3)</f>
        <v>7.765</v>
      </c>
      <c r="D28" s="27">
        <f>F28</f>
        <v>7.765</v>
      </c>
      <c r="E28" s="27">
        <f>F28</f>
        <v>7.765</v>
      </c>
      <c r="F28" s="27">
        <f>ROUND(7.765,3)</f>
        <v>7.765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ROUND(7.91,3)</f>
        <v>7.91</v>
      </c>
      <c r="D30" s="27">
        <f>F30</f>
        <v>7.91</v>
      </c>
      <c r="E30" s="27">
        <f>F30</f>
        <v>7.91</v>
      </c>
      <c r="F30" s="27">
        <f>ROUND(7.91,3)</f>
        <v>7.91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ROUND(9.665,3)</f>
        <v>9.665</v>
      </c>
      <c r="D32" s="27">
        <f>F32</f>
        <v>9.665</v>
      </c>
      <c r="E32" s="27">
        <f>F32</f>
        <v>9.665</v>
      </c>
      <c r="F32" s="27">
        <f>ROUND(9.665,3)</f>
        <v>9.665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ROUND(2.35,3)</f>
        <v>2.35</v>
      </c>
      <c r="D34" s="27">
        <f>F34</f>
        <v>2.35</v>
      </c>
      <c r="E34" s="27">
        <f>F34</f>
        <v>2.35</v>
      </c>
      <c r="F34" s="27">
        <f>ROUND(2.35,3)</f>
        <v>2.35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ROUND(2.25,3)</f>
        <v>2.25</v>
      </c>
      <c r="D36" s="27">
        <f>F36</f>
        <v>2.25</v>
      </c>
      <c r="E36" s="27">
        <f>F36</f>
        <v>2.25</v>
      </c>
      <c r="F36" s="27">
        <f>ROUND(2.25,3)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ROUND(9.365,3)</f>
        <v>9.365</v>
      </c>
      <c r="D38" s="27">
        <f>F38</f>
        <v>9.365</v>
      </c>
      <c r="E38" s="27">
        <f>F38</f>
        <v>9.365</v>
      </c>
      <c r="F38" s="27">
        <f>ROUND(9.365,3)</f>
        <v>9.365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ROUND(2.35,5)</f>
        <v>2.35</v>
      </c>
      <c r="D40" s="26">
        <f>F40</f>
        <v>127.15349</v>
      </c>
      <c r="E40" s="26">
        <f>F40</f>
        <v>127.15349</v>
      </c>
      <c r="F40" s="26">
        <f>ROUND(127.15349,5)</f>
        <v>127.15349</v>
      </c>
      <c r="G40" s="24"/>
      <c r="H40" s="36"/>
    </row>
    <row r="41" spans="1:8" ht="12.75" customHeight="1">
      <c r="A41" s="22">
        <v>42950</v>
      </c>
      <c r="B41" s="22"/>
      <c r="C41" s="26">
        <f>ROUND(2.35,5)</f>
        <v>2.35</v>
      </c>
      <c r="D41" s="26">
        <f>F41</f>
        <v>128.26701</v>
      </c>
      <c r="E41" s="26">
        <f>F41</f>
        <v>128.26701</v>
      </c>
      <c r="F41" s="26">
        <f>ROUND(128.26701,5)</f>
        <v>128.26701</v>
      </c>
      <c r="G41" s="24"/>
      <c r="H41" s="36"/>
    </row>
    <row r="42" spans="1:8" ht="12.75" customHeight="1">
      <c r="A42" s="22">
        <v>43041</v>
      </c>
      <c r="B42" s="22"/>
      <c r="C42" s="26">
        <f>ROUND(2.35,5)</f>
        <v>2.35</v>
      </c>
      <c r="D42" s="26">
        <f>F42</f>
        <v>130.80338</v>
      </c>
      <c r="E42" s="26">
        <f>F42</f>
        <v>130.80338</v>
      </c>
      <c r="F42" s="26">
        <f>ROUND(130.80338,5)</f>
        <v>130.80338</v>
      </c>
      <c r="G42" s="24"/>
      <c r="H42" s="36"/>
    </row>
    <row r="43" spans="1:8" ht="12.75" customHeight="1">
      <c r="A43" s="22">
        <v>43132</v>
      </c>
      <c r="B43" s="22"/>
      <c r="C43" s="26">
        <f>ROUND(2.35,5)</f>
        <v>2.35</v>
      </c>
      <c r="D43" s="26">
        <f>F43</f>
        <v>133.40103</v>
      </c>
      <c r="E43" s="26">
        <f>F43</f>
        <v>133.40103</v>
      </c>
      <c r="F43" s="26">
        <f>ROUND(133.40103,5)</f>
        <v>133.40103</v>
      </c>
      <c r="G43" s="24"/>
      <c r="H43" s="36"/>
    </row>
    <row r="44" spans="1:8" ht="12.75" customHeight="1">
      <c r="A44" s="22">
        <v>43223</v>
      </c>
      <c r="B44" s="22"/>
      <c r="C44" s="26">
        <f>ROUND(2.35,5)</f>
        <v>2.35</v>
      </c>
      <c r="D44" s="26">
        <f>F44</f>
        <v>136.02657</v>
      </c>
      <c r="E44" s="26">
        <f>F44</f>
        <v>136.02657</v>
      </c>
      <c r="F44" s="26">
        <f>ROUND(136.02657,5)</f>
        <v>136.02657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ROUND(99.00692,5)</f>
        <v>99.00692</v>
      </c>
      <c r="D46" s="26">
        <f>F46</f>
        <v>99.43741</v>
      </c>
      <c r="E46" s="26">
        <f>F46</f>
        <v>99.43741</v>
      </c>
      <c r="F46" s="26">
        <f>ROUND(99.43741,5)</f>
        <v>99.43741</v>
      </c>
      <c r="G46" s="24"/>
      <c r="H46" s="36"/>
    </row>
    <row r="47" spans="1:8" ht="12.75" customHeight="1">
      <c r="A47" s="22">
        <v>42950</v>
      </c>
      <c r="B47" s="22"/>
      <c r="C47" s="26">
        <f>ROUND(99.00692,5)</f>
        <v>99.00692</v>
      </c>
      <c r="D47" s="26">
        <f>F47</f>
        <v>101.35148</v>
      </c>
      <c r="E47" s="26">
        <f>F47</f>
        <v>101.35148</v>
      </c>
      <c r="F47" s="26">
        <f>ROUND(101.35148,5)</f>
        <v>101.35148</v>
      </c>
      <c r="G47" s="24"/>
      <c r="H47" s="36"/>
    </row>
    <row r="48" spans="1:8" ht="12.75" customHeight="1">
      <c r="A48" s="22">
        <v>43041</v>
      </c>
      <c r="B48" s="22"/>
      <c r="C48" s="26">
        <f>ROUND(99.00692,5)</f>
        <v>99.00692</v>
      </c>
      <c r="D48" s="26">
        <f>F48</f>
        <v>102.3432</v>
      </c>
      <c r="E48" s="26">
        <f>F48</f>
        <v>102.3432</v>
      </c>
      <c r="F48" s="26">
        <f>ROUND(102.3432,5)</f>
        <v>102.3432</v>
      </c>
      <c r="G48" s="24"/>
      <c r="H48" s="36"/>
    </row>
    <row r="49" spans="1:8" ht="12.75" customHeight="1">
      <c r="A49" s="22">
        <v>43132</v>
      </c>
      <c r="B49" s="22"/>
      <c r="C49" s="26">
        <f>ROUND(99.00692,5)</f>
        <v>99.00692</v>
      </c>
      <c r="D49" s="26">
        <f>F49</f>
        <v>104.40979</v>
      </c>
      <c r="E49" s="26">
        <f>F49</f>
        <v>104.40979</v>
      </c>
      <c r="F49" s="26">
        <f>ROUND(104.40979,5)</f>
        <v>104.40979</v>
      </c>
      <c r="G49" s="24"/>
      <c r="H49" s="36"/>
    </row>
    <row r="50" spans="1:8" ht="12.75" customHeight="1">
      <c r="A50" s="22">
        <v>43223</v>
      </c>
      <c r="B50" s="22"/>
      <c r="C50" s="26">
        <f>ROUND(99.00692,5)</f>
        <v>99.00692</v>
      </c>
      <c r="D50" s="26">
        <f>F50</f>
        <v>106.46464</v>
      </c>
      <c r="E50" s="26">
        <f>F50</f>
        <v>106.46464</v>
      </c>
      <c r="F50" s="26">
        <f>ROUND(106.46464,5)</f>
        <v>106.46464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ROUND(9.32,5)</f>
        <v>9.32</v>
      </c>
      <c r="D52" s="26">
        <f>F52</f>
        <v>9.33353</v>
      </c>
      <c r="E52" s="26">
        <f>F52</f>
        <v>9.33353</v>
      </c>
      <c r="F52" s="26">
        <f>ROUND(9.33353,5)</f>
        <v>9.33353</v>
      </c>
      <c r="G52" s="24"/>
      <c r="H52" s="36"/>
    </row>
    <row r="53" spans="1:8" ht="12.75" customHeight="1">
      <c r="A53" s="22">
        <v>42950</v>
      </c>
      <c r="B53" s="22"/>
      <c r="C53" s="26">
        <f>ROUND(9.32,5)</f>
        <v>9.32</v>
      </c>
      <c r="D53" s="26">
        <f>F53</f>
        <v>9.38919</v>
      </c>
      <c r="E53" s="26">
        <f>F53</f>
        <v>9.38919</v>
      </c>
      <c r="F53" s="26">
        <f>ROUND(9.38919,5)</f>
        <v>9.38919</v>
      </c>
      <c r="G53" s="24"/>
      <c r="H53" s="36"/>
    </row>
    <row r="54" spans="1:8" ht="12.75" customHeight="1">
      <c r="A54" s="22">
        <v>43041</v>
      </c>
      <c r="B54" s="22"/>
      <c r="C54" s="26">
        <f>ROUND(9.32,5)</f>
        <v>9.32</v>
      </c>
      <c r="D54" s="26">
        <f>F54</f>
        <v>9.43522</v>
      </c>
      <c r="E54" s="26">
        <f>F54</f>
        <v>9.43522</v>
      </c>
      <c r="F54" s="26">
        <f>ROUND(9.43522,5)</f>
        <v>9.43522</v>
      </c>
      <c r="G54" s="24"/>
      <c r="H54" s="36"/>
    </row>
    <row r="55" spans="1:8" ht="12.75" customHeight="1">
      <c r="A55" s="22">
        <v>43132</v>
      </c>
      <c r="B55" s="22"/>
      <c r="C55" s="26">
        <f>ROUND(9.32,5)</f>
        <v>9.32</v>
      </c>
      <c r="D55" s="26">
        <f>F55</f>
        <v>9.4791</v>
      </c>
      <c r="E55" s="26">
        <f>F55</f>
        <v>9.4791</v>
      </c>
      <c r="F55" s="26">
        <f>ROUND(9.4791,5)</f>
        <v>9.4791</v>
      </c>
      <c r="G55" s="24"/>
      <c r="H55" s="36"/>
    </row>
    <row r="56" spans="1:8" ht="12.75" customHeight="1">
      <c r="A56" s="22">
        <v>43223</v>
      </c>
      <c r="B56" s="22"/>
      <c r="C56" s="26">
        <f>ROUND(9.32,5)</f>
        <v>9.32</v>
      </c>
      <c r="D56" s="26">
        <f>F56</f>
        <v>9.53322</v>
      </c>
      <c r="E56" s="26">
        <f>F56</f>
        <v>9.53322</v>
      </c>
      <c r="F56" s="26">
        <f>ROUND(9.53322,5)</f>
        <v>9.53322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ROUND(9.495,5)</f>
        <v>9.495</v>
      </c>
      <c r="D58" s="26">
        <f>F58</f>
        <v>9.50797</v>
      </c>
      <c r="E58" s="26">
        <f>F58</f>
        <v>9.50797</v>
      </c>
      <c r="F58" s="26">
        <f>ROUND(9.50797,5)</f>
        <v>9.50797</v>
      </c>
      <c r="G58" s="24"/>
      <c r="H58" s="36"/>
    </row>
    <row r="59" spans="1:8" ht="12.75" customHeight="1">
      <c r="A59" s="22">
        <v>42950</v>
      </c>
      <c r="B59" s="22"/>
      <c r="C59" s="26">
        <f>ROUND(9.495,5)</f>
        <v>9.495</v>
      </c>
      <c r="D59" s="26">
        <f>F59</f>
        <v>9.56193</v>
      </c>
      <c r="E59" s="26">
        <f>F59</f>
        <v>9.56193</v>
      </c>
      <c r="F59" s="26">
        <f>ROUND(9.56193,5)</f>
        <v>9.56193</v>
      </c>
      <c r="G59" s="24"/>
      <c r="H59" s="36"/>
    </row>
    <row r="60" spans="1:8" ht="12.75" customHeight="1">
      <c r="A60" s="22">
        <v>43041</v>
      </c>
      <c r="B60" s="22"/>
      <c r="C60" s="26">
        <f>ROUND(9.495,5)</f>
        <v>9.495</v>
      </c>
      <c r="D60" s="26">
        <f>F60</f>
        <v>9.61301</v>
      </c>
      <c r="E60" s="26">
        <f>F60</f>
        <v>9.61301</v>
      </c>
      <c r="F60" s="26">
        <f>ROUND(9.61301,5)</f>
        <v>9.61301</v>
      </c>
      <c r="G60" s="24"/>
      <c r="H60" s="36"/>
    </row>
    <row r="61" spans="1:8" ht="12.75" customHeight="1">
      <c r="A61" s="22">
        <v>43132</v>
      </c>
      <c r="B61" s="22"/>
      <c r="C61" s="26">
        <f>ROUND(9.495,5)</f>
        <v>9.495</v>
      </c>
      <c r="D61" s="26">
        <f>F61</f>
        <v>9.66187</v>
      </c>
      <c r="E61" s="26">
        <f>F61</f>
        <v>9.66187</v>
      </c>
      <c r="F61" s="26">
        <f>ROUND(9.66187,5)</f>
        <v>9.66187</v>
      </c>
      <c r="G61" s="24"/>
      <c r="H61" s="36"/>
    </row>
    <row r="62" spans="1:8" ht="12.75" customHeight="1">
      <c r="A62" s="22">
        <v>43223</v>
      </c>
      <c r="B62" s="22"/>
      <c r="C62" s="26">
        <f>ROUND(9.495,5)</f>
        <v>9.495</v>
      </c>
      <c r="D62" s="26">
        <f>F62</f>
        <v>9.716</v>
      </c>
      <c r="E62" s="26">
        <f>F62</f>
        <v>9.716</v>
      </c>
      <c r="F62" s="26">
        <f>ROUND(9.716,5)</f>
        <v>9.716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ROUND(103.56631,5)</f>
        <v>103.56631</v>
      </c>
      <c r="D64" s="26">
        <f>F64</f>
        <v>104.01652</v>
      </c>
      <c r="E64" s="26">
        <f>F64</f>
        <v>104.01652</v>
      </c>
      <c r="F64" s="26">
        <f>ROUND(104.01652,5)</f>
        <v>104.01652</v>
      </c>
      <c r="G64" s="24"/>
      <c r="H64" s="36"/>
    </row>
    <row r="65" spans="1:8" ht="12.75" customHeight="1">
      <c r="A65" s="22">
        <v>42950</v>
      </c>
      <c r="B65" s="22"/>
      <c r="C65" s="26">
        <f>ROUND(103.56631,5)</f>
        <v>103.56631</v>
      </c>
      <c r="D65" s="26">
        <f>F65</f>
        <v>106.01886</v>
      </c>
      <c r="E65" s="26">
        <f>F65</f>
        <v>106.01886</v>
      </c>
      <c r="F65" s="26">
        <f>ROUND(106.01886,5)</f>
        <v>106.01886</v>
      </c>
      <c r="G65" s="24"/>
      <c r="H65" s="36"/>
    </row>
    <row r="66" spans="1:8" ht="12.75" customHeight="1">
      <c r="A66" s="22">
        <v>43041</v>
      </c>
      <c r="B66" s="22"/>
      <c r="C66" s="26">
        <f>ROUND(103.56631,5)</f>
        <v>103.56631</v>
      </c>
      <c r="D66" s="26">
        <f>F66</f>
        <v>107.03415</v>
      </c>
      <c r="E66" s="26">
        <f>F66</f>
        <v>107.03415</v>
      </c>
      <c r="F66" s="26">
        <f>ROUND(107.03415,5)</f>
        <v>107.03415</v>
      </c>
      <c r="G66" s="24"/>
      <c r="H66" s="36"/>
    </row>
    <row r="67" spans="1:8" ht="12.75" customHeight="1">
      <c r="A67" s="22">
        <v>43132</v>
      </c>
      <c r="B67" s="22"/>
      <c r="C67" s="26">
        <f>ROUND(103.56631,5)</f>
        <v>103.56631</v>
      </c>
      <c r="D67" s="26">
        <f>F67</f>
        <v>109.19545</v>
      </c>
      <c r="E67" s="26">
        <f>F67</f>
        <v>109.19545</v>
      </c>
      <c r="F67" s="26">
        <f>ROUND(109.19545,5)</f>
        <v>109.19545</v>
      </c>
      <c r="G67" s="24"/>
      <c r="H67" s="36"/>
    </row>
    <row r="68" spans="1:8" ht="12.75" customHeight="1">
      <c r="A68" s="22">
        <v>43223</v>
      </c>
      <c r="B68" s="22"/>
      <c r="C68" s="26">
        <f>ROUND(103.56631,5)</f>
        <v>103.56631</v>
      </c>
      <c r="D68" s="26">
        <f>F68</f>
        <v>111.34455</v>
      </c>
      <c r="E68" s="26">
        <f>F68</f>
        <v>111.34455</v>
      </c>
      <c r="F68" s="26">
        <f>ROUND(111.34455,5)</f>
        <v>111.34455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ROUND(9.75,5)</f>
        <v>9.75</v>
      </c>
      <c r="D70" s="26">
        <f>F70</f>
        <v>9.7643</v>
      </c>
      <c r="E70" s="26">
        <f>F70</f>
        <v>9.7643</v>
      </c>
      <c r="F70" s="26">
        <f>ROUND(9.7643,5)</f>
        <v>9.7643</v>
      </c>
      <c r="G70" s="24"/>
      <c r="H70" s="36"/>
    </row>
    <row r="71" spans="1:8" ht="12.75" customHeight="1">
      <c r="A71" s="22">
        <v>42950</v>
      </c>
      <c r="B71" s="22"/>
      <c r="C71" s="26">
        <f>ROUND(9.75,5)</f>
        <v>9.75</v>
      </c>
      <c r="D71" s="26">
        <f>F71</f>
        <v>9.82386</v>
      </c>
      <c r="E71" s="26">
        <f>F71</f>
        <v>9.82386</v>
      </c>
      <c r="F71" s="26">
        <f>ROUND(9.82386,5)</f>
        <v>9.82386</v>
      </c>
      <c r="G71" s="24"/>
      <c r="H71" s="36"/>
    </row>
    <row r="72" spans="1:8" ht="12.75" customHeight="1">
      <c r="A72" s="22">
        <v>43041</v>
      </c>
      <c r="B72" s="22"/>
      <c r="C72" s="26">
        <f>ROUND(9.75,5)</f>
        <v>9.75</v>
      </c>
      <c r="D72" s="26">
        <f>F72</f>
        <v>9.87472</v>
      </c>
      <c r="E72" s="26">
        <f>F72</f>
        <v>9.87472</v>
      </c>
      <c r="F72" s="26">
        <f>ROUND(9.87472,5)</f>
        <v>9.87472</v>
      </c>
      <c r="G72" s="24"/>
      <c r="H72" s="36"/>
    </row>
    <row r="73" spans="1:8" ht="12.75" customHeight="1">
      <c r="A73" s="22">
        <v>43132</v>
      </c>
      <c r="B73" s="22"/>
      <c r="C73" s="26">
        <f>ROUND(9.75,5)</f>
        <v>9.75</v>
      </c>
      <c r="D73" s="26">
        <f>F73</f>
        <v>9.9241</v>
      </c>
      <c r="E73" s="26">
        <f>F73</f>
        <v>9.9241</v>
      </c>
      <c r="F73" s="26">
        <f>ROUND(9.9241,5)</f>
        <v>9.9241</v>
      </c>
      <c r="G73" s="24"/>
      <c r="H73" s="36"/>
    </row>
    <row r="74" spans="1:8" ht="12.75" customHeight="1">
      <c r="A74" s="22">
        <v>43223</v>
      </c>
      <c r="B74" s="22"/>
      <c r="C74" s="26">
        <f>ROUND(9.75,5)</f>
        <v>9.75</v>
      </c>
      <c r="D74" s="26">
        <f>F74</f>
        <v>9.98196</v>
      </c>
      <c r="E74" s="26">
        <f>F74</f>
        <v>9.98196</v>
      </c>
      <c r="F74" s="26">
        <f>ROUND(9.98196,5)</f>
        <v>9.98196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ROUND(2.24,5)</f>
        <v>2.24</v>
      </c>
      <c r="D76" s="26">
        <f>F76</f>
        <v>130.65348</v>
      </c>
      <c r="E76" s="26">
        <f>F76</f>
        <v>130.65348</v>
      </c>
      <c r="F76" s="26">
        <f>ROUND(130.65348,5)</f>
        <v>130.65348</v>
      </c>
      <c r="G76" s="24"/>
      <c r="H76" s="36"/>
    </row>
    <row r="77" spans="1:8" ht="12.75" customHeight="1">
      <c r="A77" s="22">
        <v>42950</v>
      </c>
      <c r="B77" s="22"/>
      <c r="C77" s="26">
        <f>ROUND(2.24,5)</f>
        <v>2.24</v>
      </c>
      <c r="D77" s="26">
        <f>F77</f>
        <v>131.66759</v>
      </c>
      <c r="E77" s="26">
        <f>F77</f>
        <v>131.66759</v>
      </c>
      <c r="F77" s="26">
        <f>ROUND(131.66759,5)</f>
        <v>131.66759</v>
      </c>
      <c r="G77" s="24"/>
      <c r="H77" s="36"/>
    </row>
    <row r="78" spans="1:8" ht="12.75" customHeight="1">
      <c r="A78" s="22">
        <v>43041</v>
      </c>
      <c r="B78" s="22"/>
      <c r="C78" s="26">
        <f>ROUND(2.24,5)</f>
        <v>2.24</v>
      </c>
      <c r="D78" s="26">
        <f>F78</f>
        <v>134.27128</v>
      </c>
      <c r="E78" s="26">
        <f>F78</f>
        <v>134.27128</v>
      </c>
      <c r="F78" s="26">
        <f>ROUND(134.27128,5)</f>
        <v>134.27128</v>
      </c>
      <c r="G78" s="24"/>
      <c r="H78" s="36"/>
    </row>
    <row r="79" spans="1:8" ht="12.75" customHeight="1">
      <c r="A79" s="22">
        <v>43132</v>
      </c>
      <c r="B79" s="22"/>
      <c r="C79" s="26">
        <f>ROUND(2.24,5)</f>
        <v>2.24</v>
      </c>
      <c r="D79" s="26">
        <f>F79</f>
        <v>136.93338</v>
      </c>
      <c r="E79" s="26">
        <f>F79</f>
        <v>136.93338</v>
      </c>
      <c r="F79" s="26">
        <f>ROUND(136.93338,5)</f>
        <v>136.93338</v>
      </c>
      <c r="G79" s="24"/>
      <c r="H79" s="36"/>
    </row>
    <row r="80" spans="1:8" ht="12.75" customHeight="1">
      <c r="A80" s="22">
        <v>43223</v>
      </c>
      <c r="B80" s="22"/>
      <c r="C80" s="26">
        <f>ROUND(2.24,5)</f>
        <v>2.24</v>
      </c>
      <c r="D80" s="26">
        <f>F80</f>
        <v>139.62842</v>
      </c>
      <c r="E80" s="26">
        <f>F80</f>
        <v>139.62842</v>
      </c>
      <c r="F80" s="26">
        <f>ROUND(139.62842,5)</f>
        <v>139.62842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ROUND(9.805,5)</f>
        <v>9.805</v>
      </c>
      <c r="D82" s="26">
        <f>F82</f>
        <v>9.81925</v>
      </c>
      <c r="E82" s="26">
        <f>F82</f>
        <v>9.81925</v>
      </c>
      <c r="F82" s="26">
        <f>ROUND(9.81925,5)</f>
        <v>9.81925</v>
      </c>
      <c r="G82" s="24"/>
      <c r="H82" s="36"/>
    </row>
    <row r="83" spans="1:8" ht="12.75" customHeight="1">
      <c r="A83" s="22">
        <v>42950</v>
      </c>
      <c r="B83" s="22"/>
      <c r="C83" s="26">
        <f>ROUND(9.805,5)</f>
        <v>9.805</v>
      </c>
      <c r="D83" s="26">
        <f>F83</f>
        <v>9.87864</v>
      </c>
      <c r="E83" s="26">
        <f>F83</f>
        <v>9.87864</v>
      </c>
      <c r="F83" s="26">
        <f>ROUND(9.87864,5)</f>
        <v>9.87864</v>
      </c>
      <c r="G83" s="24"/>
      <c r="H83" s="36"/>
    </row>
    <row r="84" spans="1:8" ht="12.75" customHeight="1">
      <c r="A84" s="22">
        <v>43041</v>
      </c>
      <c r="B84" s="22"/>
      <c r="C84" s="26">
        <f>ROUND(9.805,5)</f>
        <v>9.805</v>
      </c>
      <c r="D84" s="26">
        <f>F84</f>
        <v>9.92948</v>
      </c>
      <c r="E84" s="26">
        <f>F84</f>
        <v>9.92948</v>
      </c>
      <c r="F84" s="26">
        <f>ROUND(9.92948,5)</f>
        <v>9.92948</v>
      </c>
      <c r="G84" s="24"/>
      <c r="H84" s="36"/>
    </row>
    <row r="85" spans="1:8" ht="12.75" customHeight="1">
      <c r="A85" s="22">
        <v>43132</v>
      </c>
      <c r="B85" s="22"/>
      <c r="C85" s="26">
        <f>ROUND(9.805,5)</f>
        <v>9.805</v>
      </c>
      <c r="D85" s="26">
        <f>F85</f>
        <v>9.9789</v>
      </c>
      <c r="E85" s="26">
        <f>F85</f>
        <v>9.9789</v>
      </c>
      <c r="F85" s="26">
        <f>ROUND(9.9789,5)</f>
        <v>9.9789</v>
      </c>
      <c r="G85" s="24"/>
      <c r="H85" s="36"/>
    </row>
    <row r="86" spans="1:8" ht="12.75" customHeight="1">
      <c r="A86" s="22">
        <v>43223</v>
      </c>
      <c r="B86" s="22"/>
      <c r="C86" s="26">
        <f>ROUND(9.805,5)</f>
        <v>9.805</v>
      </c>
      <c r="D86" s="26">
        <f>F86</f>
        <v>10.03648</v>
      </c>
      <c r="E86" s="26">
        <f>F86</f>
        <v>10.03648</v>
      </c>
      <c r="F86" s="26">
        <f>ROUND(10.03648,5)</f>
        <v>10.03648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ROUND(9.825,5)</f>
        <v>9.825</v>
      </c>
      <c r="D88" s="26">
        <f>F88</f>
        <v>9.83881</v>
      </c>
      <c r="E88" s="26">
        <f>F88</f>
        <v>9.83881</v>
      </c>
      <c r="F88" s="26">
        <f>ROUND(9.83881,5)</f>
        <v>9.83881</v>
      </c>
      <c r="G88" s="24"/>
      <c r="H88" s="36"/>
    </row>
    <row r="89" spans="1:8" ht="12.75" customHeight="1">
      <c r="A89" s="22">
        <v>42950</v>
      </c>
      <c r="B89" s="22"/>
      <c r="C89" s="26">
        <f>ROUND(9.825,5)</f>
        <v>9.825</v>
      </c>
      <c r="D89" s="26">
        <f>F89</f>
        <v>9.89633</v>
      </c>
      <c r="E89" s="26">
        <f>F89</f>
        <v>9.89633</v>
      </c>
      <c r="F89" s="26">
        <f>ROUND(9.89633,5)</f>
        <v>9.89633</v>
      </c>
      <c r="G89" s="24"/>
      <c r="H89" s="36"/>
    </row>
    <row r="90" spans="1:8" ht="12.75" customHeight="1">
      <c r="A90" s="22">
        <v>43041</v>
      </c>
      <c r="B90" s="22"/>
      <c r="C90" s="26">
        <f>ROUND(9.825,5)</f>
        <v>9.825</v>
      </c>
      <c r="D90" s="26">
        <f>F90</f>
        <v>9.94554</v>
      </c>
      <c r="E90" s="26">
        <f>F90</f>
        <v>9.94554</v>
      </c>
      <c r="F90" s="26">
        <f>ROUND(9.94554,5)</f>
        <v>9.94554</v>
      </c>
      <c r="G90" s="24"/>
      <c r="H90" s="36"/>
    </row>
    <row r="91" spans="1:8" ht="12.75" customHeight="1">
      <c r="A91" s="22">
        <v>43132</v>
      </c>
      <c r="B91" s="22"/>
      <c r="C91" s="26">
        <f>ROUND(9.825,5)</f>
        <v>9.825</v>
      </c>
      <c r="D91" s="26">
        <f>F91</f>
        <v>9.99333</v>
      </c>
      <c r="E91" s="26">
        <f>F91</f>
        <v>9.99333</v>
      </c>
      <c r="F91" s="26">
        <f>ROUND(9.99333,5)</f>
        <v>9.99333</v>
      </c>
      <c r="G91" s="24"/>
      <c r="H91" s="36"/>
    </row>
    <row r="92" spans="1:8" ht="12.75" customHeight="1">
      <c r="A92" s="22">
        <v>43223</v>
      </c>
      <c r="B92" s="22"/>
      <c r="C92" s="26">
        <f>ROUND(9.825,5)</f>
        <v>9.825</v>
      </c>
      <c r="D92" s="26">
        <f>F92</f>
        <v>10.04885</v>
      </c>
      <c r="E92" s="26">
        <f>F92</f>
        <v>10.04885</v>
      </c>
      <c r="F92" s="26">
        <f>ROUND(10.04885,5)</f>
        <v>10.04885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ROUND(126.31904,5)</f>
        <v>126.31904</v>
      </c>
      <c r="D94" s="26">
        <f>F94</f>
        <v>126.8682</v>
      </c>
      <c r="E94" s="26">
        <f>F94</f>
        <v>126.8682</v>
      </c>
      <c r="F94" s="26">
        <f>ROUND(126.8682,5)</f>
        <v>126.8682</v>
      </c>
      <c r="G94" s="24"/>
      <c r="H94" s="36"/>
    </row>
    <row r="95" spans="1:8" ht="12.75" customHeight="1">
      <c r="A95" s="22">
        <v>42950</v>
      </c>
      <c r="B95" s="22"/>
      <c r="C95" s="26">
        <f>ROUND(126.31904,5)</f>
        <v>126.31904</v>
      </c>
      <c r="D95" s="26">
        <f>F95</f>
        <v>129.31043</v>
      </c>
      <c r="E95" s="26">
        <f>F95</f>
        <v>129.31043</v>
      </c>
      <c r="F95" s="26">
        <f>ROUND(129.31043,5)</f>
        <v>129.31043</v>
      </c>
      <c r="G95" s="24"/>
      <c r="H95" s="36"/>
    </row>
    <row r="96" spans="1:8" ht="12.75" customHeight="1">
      <c r="A96" s="22">
        <v>43041</v>
      </c>
      <c r="B96" s="22"/>
      <c r="C96" s="26">
        <f>ROUND(126.31904,5)</f>
        <v>126.31904</v>
      </c>
      <c r="D96" s="26">
        <f>F96</f>
        <v>130.27655</v>
      </c>
      <c r="E96" s="26">
        <f>F96</f>
        <v>130.27655</v>
      </c>
      <c r="F96" s="26">
        <f>ROUND(130.27655,5)</f>
        <v>130.27655</v>
      </c>
      <c r="G96" s="24"/>
      <c r="H96" s="36"/>
    </row>
    <row r="97" spans="1:8" ht="12.75" customHeight="1">
      <c r="A97" s="22">
        <v>43132</v>
      </c>
      <c r="B97" s="22"/>
      <c r="C97" s="26">
        <f>ROUND(126.31904,5)</f>
        <v>126.31904</v>
      </c>
      <c r="D97" s="26">
        <f>F97</f>
        <v>132.90719</v>
      </c>
      <c r="E97" s="26">
        <f>F97</f>
        <v>132.90719</v>
      </c>
      <c r="F97" s="26">
        <f>ROUND(132.90719,5)</f>
        <v>132.90719</v>
      </c>
      <c r="G97" s="24"/>
      <c r="H97" s="36"/>
    </row>
    <row r="98" spans="1:8" ht="12.75" customHeight="1">
      <c r="A98" s="22">
        <v>43223</v>
      </c>
      <c r="B98" s="22"/>
      <c r="C98" s="26">
        <f>ROUND(126.31904,5)</f>
        <v>126.31904</v>
      </c>
      <c r="D98" s="26">
        <f>F98</f>
        <v>135.52278</v>
      </c>
      <c r="E98" s="26">
        <f>F98</f>
        <v>135.52278</v>
      </c>
      <c r="F98" s="26">
        <f>ROUND(135.52278,5)</f>
        <v>135.52278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ROUND(2.34,5)</f>
        <v>2.34</v>
      </c>
      <c r="D100" s="26">
        <f>F100</f>
        <v>135.48453</v>
      </c>
      <c r="E100" s="26">
        <f>F100</f>
        <v>135.48453</v>
      </c>
      <c r="F100" s="26">
        <f>ROUND(135.48453,5)</f>
        <v>135.48453</v>
      </c>
      <c r="G100" s="24"/>
      <c r="H100" s="36"/>
    </row>
    <row r="101" spans="1:8" ht="12.75" customHeight="1">
      <c r="A101" s="22">
        <v>42950</v>
      </c>
      <c r="B101" s="22"/>
      <c r="C101" s="26">
        <f>ROUND(2.34,5)</f>
        <v>2.34</v>
      </c>
      <c r="D101" s="26">
        <f>F101</f>
        <v>136.42781</v>
      </c>
      <c r="E101" s="26">
        <f>F101</f>
        <v>136.42781</v>
      </c>
      <c r="F101" s="26">
        <f>ROUND(136.42781,5)</f>
        <v>136.42781</v>
      </c>
      <c r="G101" s="24"/>
      <c r="H101" s="36"/>
    </row>
    <row r="102" spans="1:8" ht="12.75" customHeight="1">
      <c r="A102" s="22">
        <v>43041</v>
      </c>
      <c r="B102" s="22"/>
      <c r="C102" s="26">
        <f>ROUND(2.34,5)</f>
        <v>2.34</v>
      </c>
      <c r="D102" s="26">
        <f>F102</f>
        <v>139.12538</v>
      </c>
      <c r="E102" s="26">
        <f>F102</f>
        <v>139.12538</v>
      </c>
      <c r="F102" s="26">
        <f>ROUND(139.12538,5)</f>
        <v>139.12538</v>
      </c>
      <c r="G102" s="24"/>
      <c r="H102" s="36"/>
    </row>
    <row r="103" spans="1:8" ht="12.75" customHeight="1">
      <c r="A103" s="22">
        <v>43132</v>
      </c>
      <c r="B103" s="22"/>
      <c r="C103" s="26">
        <f>ROUND(2.34,5)</f>
        <v>2.34</v>
      </c>
      <c r="D103" s="26">
        <f>F103</f>
        <v>140.23366</v>
      </c>
      <c r="E103" s="26">
        <f>F103</f>
        <v>140.23366</v>
      </c>
      <c r="F103" s="26">
        <f>ROUND(140.23366,5)</f>
        <v>140.23366</v>
      </c>
      <c r="G103" s="24"/>
      <c r="H103" s="36"/>
    </row>
    <row r="104" spans="1:8" ht="12.75" customHeight="1">
      <c r="A104" s="22">
        <v>43223</v>
      </c>
      <c r="B104" s="22"/>
      <c r="C104" s="26">
        <f>ROUND(2.34,5)</f>
        <v>2.34</v>
      </c>
      <c r="D104" s="26">
        <f>F104</f>
        <v>142.99283</v>
      </c>
      <c r="E104" s="26">
        <f>F104</f>
        <v>142.99283</v>
      </c>
      <c r="F104" s="26">
        <f>ROUND(142.99283,5)</f>
        <v>142.99283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ROUND(3.04,5)</f>
        <v>3.04</v>
      </c>
      <c r="D106" s="26">
        <f>F106</f>
        <v>125.84154</v>
      </c>
      <c r="E106" s="26">
        <f>F106</f>
        <v>125.84154</v>
      </c>
      <c r="F106" s="26">
        <f>ROUND(125.84154,5)</f>
        <v>125.84154</v>
      </c>
      <c r="G106" s="24"/>
      <c r="H106" s="36"/>
    </row>
    <row r="107" spans="1:8" ht="12.75" customHeight="1">
      <c r="A107" s="22">
        <v>42950</v>
      </c>
      <c r="B107" s="22"/>
      <c r="C107" s="26">
        <f>ROUND(3.04,5)</f>
        <v>3.04</v>
      </c>
      <c r="D107" s="26">
        <f>F107</f>
        <v>128.26406</v>
      </c>
      <c r="E107" s="26">
        <f>F107</f>
        <v>128.26406</v>
      </c>
      <c r="F107" s="26">
        <f>ROUND(128.26406,5)</f>
        <v>128.26406</v>
      </c>
      <c r="G107" s="24"/>
      <c r="H107" s="36"/>
    </row>
    <row r="108" spans="1:8" ht="12.75" customHeight="1">
      <c r="A108" s="22">
        <v>43041</v>
      </c>
      <c r="B108" s="22"/>
      <c r="C108" s="26">
        <f>ROUND(3.04,5)</f>
        <v>3.04</v>
      </c>
      <c r="D108" s="26">
        <f>F108</f>
        <v>129.04782</v>
      </c>
      <c r="E108" s="26">
        <f>F108</f>
        <v>129.04782</v>
      </c>
      <c r="F108" s="26">
        <f>ROUND(129.04782,5)</f>
        <v>129.04782</v>
      </c>
      <c r="G108" s="24"/>
      <c r="H108" s="36"/>
    </row>
    <row r="109" spans="1:8" ht="12.75" customHeight="1">
      <c r="A109" s="22">
        <v>43132</v>
      </c>
      <c r="B109" s="22"/>
      <c r="C109" s="26">
        <f>ROUND(3.04,5)</f>
        <v>3.04</v>
      </c>
      <c r="D109" s="26">
        <f>F109</f>
        <v>131.65376</v>
      </c>
      <c r="E109" s="26">
        <f>F109</f>
        <v>131.65376</v>
      </c>
      <c r="F109" s="26">
        <f>ROUND(131.65376,5)</f>
        <v>131.65376</v>
      </c>
      <c r="G109" s="24"/>
      <c r="H109" s="36"/>
    </row>
    <row r="110" spans="1:8" ht="12.75" customHeight="1">
      <c r="A110" s="22">
        <v>43223</v>
      </c>
      <c r="B110" s="22"/>
      <c r="C110" s="26">
        <f>ROUND(3.04,5)</f>
        <v>3.04</v>
      </c>
      <c r="D110" s="26">
        <f>F110</f>
        <v>134.24444</v>
      </c>
      <c r="E110" s="26">
        <f>F110</f>
        <v>134.24444</v>
      </c>
      <c r="F110" s="26">
        <f>ROUND(134.24444,5)</f>
        <v>134.24444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ROUND(10.815,5)</f>
        <v>10.815</v>
      </c>
      <c r="D112" s="26">
        <f>F112</f>
        <v>10.83649</v>
      </c>
      <c r="E112" s="26">
        <f>F112</f>
        <v>10.83649</v>
      </c>
      <c r="F112" s="26">
        <f>ROUND(10.83649,5)</f>
        <v>10.83649</v>
      </c>
      <c r="G112" s="24"/>
      <c r="H112" s="36"/>
    </row>
    <row r="113" spans="1:8" ht="12.75" customHeight="1">
      <c r="A113" s="22">
        <v>42950</v>
      </c>
      <c r="B113" s="22"/>
      <c r="C113" s="26">
        <f>ROUND(10.815,5)</f>
        <v>10.815</v>
      </c>
      <c r="D113" s="26">
        <f>F113</f>
        <v>10.92887</v>
      </c>
      <c r="E113" s="26">
        <f>F113</f>
        <v>10.92887</v>
      </c>
      <c r="F113" s="26">
        <f>ROUND(10.92887,5)</f>
        <v>10.92887</v>
      </c>
      <c r="G113" s="24"/>
      <c r="H113" s="36"/>
    </row>
    <row r="114" spans="1:8" ht="12.75" customHeight="1">
      <c r="A114" s="22">
        <v>43041</v>
      </c>
      <c r="B114" s="22"/>
      <c r="C114" s="26">
        <f>ROUND(10.815,5)</f>
        <v>10.815</v>
      </c>
      <c r="D114" s="26">
        <f>F114</f>
        <v>11.02186</v>
      </c>
      <c r="E114" s="26">
        <f>F114</f>
        <v>11.02186</v>
      </c>
      <c r="F114" s="26">
        <f>ROUND(11.02186,5)</f>
        <v>11.02186</v>
      </c>
      <c r="G114" s="24"/>
      <c r="H114" s="36"/>
    </row>
    <row r="115" spans="1:8" ht="12.75" customHeight="1">
      <c r="A115" s="22">
        <v>43132</v>
      </c>
      <c r="B115" s="22"/>
      <c r="C115" s="26">
        <f>ROUND(10.815,5)</f>
        <v>10.815</v>
      </c>
      <c r="D115" s="26">
        <f>F115</f>
        <v>11.11635</v>
      </c>
      <c r="E115" s="26">
        <f>F115</f>
        <v>11.11635</v>
      </c>
      <c r="F115" s="26">
        <f>ROUND(11.11635,5)</f>
        <v>11.11635</v>
      </c>
      <c r="G115" s="24"/>
      <c r="H115" s="36"/>
    </row>
    <row r="116" spans="1:8" ht="12.75" customHeight="1">
      <c r="A116" s="22">
        <v>43223</v>
      </c>
      <c r="B116" s="22"/>
      <c r="C116" s="26">
        <f>ROUND(10.815,5)</f>
        <v>10.815</v>
      </c>
      <c r="D116" s="26">
        <f>F116</f>
        <v>11.21466</v>
      </c>
      <c r="E116" s="26">
        <f>F116</f>
        <v>11.21466</v>
      </c>
      <c r="F116" s="26">
        <f>ROUND(11.21466,5)</f>
        <v>11.21466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ROUND(10.97,5)</f>
        <v>10.97</v>
      </c>
      <c r="D118" s="26">
        <f>F118</f>
        <v>10.99126</v>
      </c>
      <c r="E118" s="26">
        <f>F118</f>
        <v>10.99126</v>
      </c>
      <c r="F118" s="26">
        <f>ROUND(10.99126,5)</f>
        <v>10.99126</v>
      </c>
      <c r="G118" s="24"/>
      <c r="H118" s="36"/>
    </row>
    <row r="119" spans="1:8" ht="12.75" customHeight="1">
      <c r="A119" s="22">
        <v>42950</v>
      </c>
      <c r="B119" s="22"/>
      <c r="C119" s="26">
        <f>ROUND(10.97,5)</f>
        <v>10.97</v>
      </c>
      <c r="D119" s="26">
        <f>F119</f>
        <v>11.08228</v>
      </c>
      <c r="E119" s="26">
        <f>F119</f>
        <v>11.08228</v>
      </c>
      <c r="F119" s="26">
        <f>ROUND(11.08228,5)</f>
        <v>11.08228</v>
      </c>
      <c r="G119" s="24"/>
      <c r="H119" s="36"/>
    </row>
    <row r="120" spans="1:8" ht="12.75" customHeight="1">
      <c r="A120" s="22">
        <v>43041</v>
      </c>
      <c r="B120" s="22"/>
      <c r="C120" s="26">
        <f>ROUND(10.97,5)</f>
        <v>10.97</v>
      </c>
      <c r="D120" s="26">
        <f>F120</f>
        <v>11.17304</v>
      </c>
      <c r="E120" s="26">
        <f>F120</f>
        <v>11.17304</v>
      </c>
      <c r="F120" s="26">
        <f>ROUND(11.17304,5)</f>
        <v>11.17304</v>
      </c>
      <c r="G120" s="24"/>
      <c r="H120" s="36"/>
    </row>
    <row r="121" spans="1:8" ht="12.75" customHeight="1">
      <c r="A121" s="22">
        <v>43132</v>
      </c>
      <c r="B121" s="22"/>
      <c r="C121" s="26">
        <f>ROUND(10.97,5)</f>
        <v>10.97</v>
      </c>
      <c r="D121" s="26">
        <f>F121</f>
        <v>11.26212</v>
      </c>
      <c r="E121" s="26">
        <f>F121</f>
        <v>11.26212</v>
      </c>
      <c r="F121" s="26">
        <f>ROUND(11.26212,5)</f>
        <v>11.26212</v>
      </c>
      <c r="G121" s="24"/>
      <c r="H121" s="36"/>
    </row>
    <row r="122" spans="1:8" ht="12.75" customHeight="1">
      <c r="A122" s="22">
        <v>43223</v>
      </c>
      <c r="B122" s="22"/>
      <c r="C122" s="26">
        <f>ROUND(10.97,5)</f>
        <v>10.97</v>
      </c>
      <c r="D122" s="26">
        <f>F122</f>
        <v>11.35944</v>
      </c>
      <c r="E122" s="26">
        <f>F122</f>
        <v>11.35944</v>
      </c>
      <c r="F122" s="26">
        <f>ROUND(11.35944,5)</f>
        <v>11.35944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ROUND(8.31,5)</f>
        <v>8.31</v>
      </c>
      <c r="D124" s="26">
        <f>F124</f>
        <v>8.31811</v>
      </c>
      <c r="E124" s="26">
        <f>F124</f>
        <v>8.31811</v>
      </c>
      <c r="F124" s="26">
        <f>ROUND(8.31811,5)</f>
        <v>8.31811</v>
      </c>
      <c r="G124" s="24"/>
      <c r="H124" s="36"/>
    </row>
    <row r="125" spans="1:8" ht="12.75" customHeight="1">
      <c r="A125" s="22">
        <v>42950</v>
      </c>
      <c r="B125" s="22"/>
      <c r="C125" s="26">
        <f>ROUND(8.31,5)</f>
        <v>8.31</v>
      </c>
      <c r="D125" s="26">
        <f>F125</f>
        <v>8.34765</v>
      </c>
      <c r="E125" s="26">
        <f>F125</f>
        <v>8.34765</v>
      </c>
      <c r="F125" s="26">
        <f>ROUND(8.34765,5)</f>
        <v>8.34765</v>
      </c>
      <c r="G125" s="24"/>
      <c r="H125" s="36"/>
    </row>
    <row r="126" spans="1:8" ht="12.75" customHeight="1">
      <c r="A126" s="22">
        <v>43041</v>
      </c>
      <c r="B126" s="22"/>
      <c r="C126" s="26">
        <f>ROUND(8.31,5)</f>
        <v>8.31</v>
      </c>
      <c r="D126" s="26">
        <f>F126</f>
        <v>8.37459</v>
      </c>
      <c r="E126" s="26">
        <f>F126</f>
        <v>8.37459</v>
      </c>
      <c r="F126" s="26">
        <f>ROUND(8.37459,5)</f>
        <v>8.37459</v>
      </c>
      <c r="G126" s="24"/>
      <c r="H126" s="36"/>
    </row>
    <row r="127" spans="1:8" ht="12.75" customHeight="1">
      <c r="A127" s="22">
        <v>43132</v>
      </c>
      <c r="B127" s="22"/>
      <c r="C127" s="26">
        <f>ROUND(8.31,5)</f>
        <v>8.31</v>
      </c>
      <c r="D127" s="26">
        <f>F127</f>
        <v>8.39689</v>
      </c>
      <c r="E127" s="26">
        <f>F127</f>
        <v>8.39689</v>
      </c>
      <c r="F127" s="26">
        <f>ROUND(8.39689,5)</f>
        <v>8.39689</v>
      </c>
      <c r="G127" s="24"/>
      <c r="H127" s="36"/>
    </row>
    <row r="128" spans="1:8" ht="12.75" customHeight="1">
      <c r="A128" s="22">
        <v>43223</v>
      </c>
      <c r="B128" s="22"/>
      <c r="C128" s="26">
        <f>ROUND(8.31,5)</f>
        <v>8.31</v>
      </c>
      <c r="D128" s="26">
        <f>F128</f>
        <v>8.422</v>
      </c>
      <c r="E128" s="26">
        <f>F128</f>
        <v>8.422</v>
      </c>
      <c r="F128" s="26">
        <f>ROUND(8.422,5)</f>
        <v>8.422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ROUND(9.67,5)</f>
        <v>9.67</v>
      </c>
      <c r="D130" s="26">
        <f>F130</f>
        <v>9.68319</v>
      </c>
      <c r="E130" s="26">
        <f>F130</f>
        <v>9.68319</v>
      </c>
      <c r="F130" s="26">
        <f>ROUND(9.68319,5)</f>
        <v>9.68319</v>
      </c>
      <c r="G130" s="24"/>
      <c r="H130" s="36"/>
    </row>
    <row r="131" spans="1:8" ht="12.75" customHeight="1">
      <c r="A131" s="22">
        <v>42950</v>
      </c>
      <c r="B131" s="22"/>
      <c r="C131" s="26">
        <f>ROUND(9.67,5)</f>
        <v>9.67</v>
      </c>
      <c r="D131" s="26">
        <f>F131</f>
        <v>9.73826</v>
      </c>
      <c r="E131" s="26">
        <f>F131</f>
        <v>9.73826</v>
      </c>
      <c r="F131" s="26">
        <f>ROUND(9.73826,5)</f>
        <v>9.73826</v>
      </c>
      <c r="G131" s="24"/>
      <c r="H131" s="36"/>
    </row>
    <row r="132" spans="1:8" ht="12.75" customHeight="1">
      <c r="A132" s="22">
        <v>43041</v>
      </c>
      <c r="B132" s="22"/>
      <c r="C132" s="26">
        <f>ROUND(9.67,5)</f>
        <v>9.67</v>
      </c>
      <c r="D132" s="26">
        <f>F132</f>
        <v>9.79262</v>
      </c>
      <c r="E132" s="26">
        <f>F132</f>
        <v>9.79262</v>
      </c>
      <c r="F132" s="26">
        <f>ROUND(9.79262,5)</f>
        <v>9.79262</v>
      </c>
      <c r="G132" s="24"/>
      <c r="H132" s="36"/>
    </row>
    <row r="133" spans="1:8" ht="12.75" customHeight="1">
      <c r="A133" s="22">
        <v>43132</v>
      </c>
      <c r="B133" s="22"/>
      <c r="C133" s="26">
        <f>ROUND(9.67,5)</f>
        <v>9.67</v>
      </c>
      <c r="D133" s="26">
        <f>F133</f>
        <v>9.84611</v>
      </c>
      <c r="E133" s="26">
        <f>F133</f>
        <v>9.84611</v>
      </c>
      <c r="F133" s="26">
        <f>ROUND(9.84611,5)</f>
        <v>9.84611</v>
      </c>
      <c r="G133" s="24"/>
      <c r="H133" s="36"/>
    </row>
    <row r="134" spans="1:8" ht="12.75" customHeight="1">
      <c r="A134" s="22">
        <v>43223</v>
      </c>
      <c r="B134" s="22"/>
      <c r="C134" s="26">
        <f>ROUND(9.67,5)</f>
        <v>9.67</v>
      </c>
      <c r="D134" s="26">
        <f>F134</f>
        <v>9.90084</v>
      </c>
      <c r="E134" s="26">
        <f>F134</f>
        <v>9.90084</v>
      </c>
      <c r="F134" s="26">
        <f>ROUND(9.90084,5)</f>
        <v>9.90084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ROUND(8.93,5)</f>
        <v>8.93</v>
      </c>
      <c r="D136" s="26">
        <f>F136</f>
        <v>8.94277</v>
      </c>
      <c r="E136" s="26">
        <f>F136</f>
        <v>8.94277</v>
      </c>
      <c r="F136" s="26">
        <f>ROUND(8.94277,5)</f>
        <v>8.94277</v>
      </c>
      <c r="G136" s="24"/>
      <c r="H136" s="36"/>
    </row>
    <row r="137" spans="1:8" ht="12.75" customHeight="1">
      <c r="A137" s="22">
        <v>42950</v>
      </c>
      <c r="B137" s="22"/>
      <c r="C137" s="26">
        <f>ROUND(8.93,5)</f>
        <v>8.93</v>
      </c>
      <c r="D137" s="26">
        <f>F137</f>
        <v>8.99264</v>
      </c>
      <c r="E137" s="26">
        <f>F137</f>
        <v>8.99264</v>
      </c>
      <c r="F137" s="26">
        <f>ROUND(8.99264,5)</f>
        <v>8.99264</v>
      </c>
      <c r="G137" s="24"/>
      <c r="H137" s="36"/>
    </row>
    <row r="138" spans="1:8" ht="12.75" customHeight="1">
      <c r="A138" s="22">
        <v>43041</v>
      </c>
      <c r="B138" s="22"/>
      <c r="C138" s="26">
        <f>ROUND(8.93,5)</f>
        <v>8.93</v>
      </c>
      <c r="D138" s="26">
        <f>F138</f>
        <v>9.03647</v>
      </c>
      <c r="E138" s="26">
        <f>F138</f>
        <v>9.03647</v>
      </c>
      <c r="F138" s="26">
        <f>ROUND(9.03647,5)</f>
        <v>9.03647</v>
      </c>
      <c r="G138" s="24"/>
      <c r="H138" s="36"/>
    </row>
    <row r="139" spans="1:8" ht="12.75" customHeight="1">
      <c r="A139" s="22">
        <v>43132</v>
      </c>
      <c r="B139" s="22"/>
      <c r="C139" s="26">
        <f>ROUND(8.93,5)</f>
        <v>8.93</v>
      </c>
      <c r="D139" s="26">
        <f>F139</f>
        <v>9.07719</v>
      </c>
      <c r="E139" s="26">
        <f>F139</f>
        <v>9.07719</v>
      </c>
      <c r="F139" s="26">
        <f>ROUND(9.07719,5)</f>
        <v>9.07719</v>
      </c>
      <c r="G139" s="24"/>
      <c r="H139" s="36"/>
    </row>
    <row r="140" spans="1:8" ht="12.75" customHeight="1">
      <c r="A140" s="22">
        <v>43223</v>
      </c>
      <c r="B140" s="22"/>
      <c r="C140" s="26">
        <f>ROUND(8.93,5)</f>
        <v>8.93</v>
      </c>
      <c r="D140" s="26">
        <f>F140</f>
        <v>9.1266</v>
      </c>
      <c r="E140" s="26">
        <f>F140</f>
        <v>9.1266</v>
      </c>
      <c r="F140" s="26">
        <f>ROUND(9.1266,5)</f>
        <v>9.1266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ROUND(2.28,5)</f>
        <v>2.28</v>
      </c>
      <c r="D142" s="26">
        <f>F142</f>
        <v>297.93217</v>
      </c>
      <c r="E142" s="26">
        <f>F142</f>
        <v>297.93217</v>
      </c>
      <c r="F142" s="26">
        <f>ROUND(297.93217,5)</f>
        <v>297.93217</v>
      </c>
      <c r="G142" s="24"/>
      <c r="H142" s="36"/>
    </row>
    <row r="143" spans="1:8" ht="12.75" customHeight="1">
      <c r="A143" s="22">
        <v>42950</v>
      </c>
      <c r="B143" s="22"/>
      <c r="C143" s="26">
        <f>ROUND(2.28,5)</f>
        <v>2.28</v>
      </c>
      <c r="D143" s="26">
        <f>F143</f>
        <v>296.77236</v>
      </c>
      <c r="E143" s="26">
        <f>F143</f>
        <v>296.77236</v>
      </c>
      <c r="F143" s="26">
        <f>ROUND(296.77236,5)</f>
        <v>296.77236</v>
      </c>
      <c r="G143" s="24"/>
      <c r="H143" s="36"/>
    </row>
    <row r="144" spans="1:8" ht="12.75" customHeight="1">
      <c r="A144" s="22">
        <v>43041</v>
      </c>
      <c r="B144" s="22"/>
      <c r="C144" s="26">
        <f>ROUND(2.28,5)</f>
        <v>2.28</v>
      </c>
      <c r="D144" s="26">
        <f>F144</f>
        <v>302.64082</v>
      </c>
      <c r="E144" s="26">
        <f>F144</f>
        <v>302.64082</v>
      </c>
      <c r="F144" s="26">
        <f>ROUND(302.64082,5)</f>
        <v>302.64082</v>
      </c>
      <c r="G144" s="24"/>
      <c r="H144" s="36"/>
    </row>
    <row r="145" spans="1:8" ht="12.75" customHeight="1">
      <c r="A145" s="22">
        <v>43132</v>
      </c>
      <c r="B145" s="22"/>
      <c r="C145" s="26">
        <f>ROUND(2.28,5)</f>
        <v>2.28</v>
      </c>
      <c r="D145" s="26">
        <f>F145</f>
        <v>301.66042</v>
      </c>
      <c r="E145" s="26">
        <f>F145</f>
        <v>301.66042</v>
      </c>
      <c r="F145" s="26">
        <f>ROUND(301.66042,5)</f>
        <v>301.66042</v>
      </c>
      <c r="G145" s="24"/>
      <c r="H145" s="36"/>
    </row>
    <row r="146" spans="1:8" ht="12.75" customHeight="1">
      <c r="A146" s="22">
        <v>43223</v>
      </c>
      <c r="B146" s="22"/>
      <c r="C146" s="26">
        <f>ROUND(2.28,5)</f>
        <v>2.28</v>
      </c>
      <c r="D146" s="26">
        <f>F146</f>
        <v>307.59407</v>
      </c>
      <c r="E146" s="26">
        <f>F146</f>
        <v>307.59407</v>
      </c>
      <c r="F146" s="26">
        <f>ROUND(307.59407,5)</f>
        <v>307.59407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ROUND(2.34,5)</f>
        <v>2.34</v>
      </c>
      <c r="D148" s="26">
        <f>F148</f>
        <v>241.4012</v>
      </c>
      <c r="E148" s="26">
        <f>F148</f>
        <v>241.4012</v>
      </c>
      <c r="F148" s="26">
        <f>ROUND(241.4012,5)</f>
        <v>241.4012</v>
      </c>
      <c r="G148" s="24"/>
      <c r="H148" s="36"/>
    </row>
    <row r="149" spans="1:8" ht="12.75" customHeight="1">
      <c r="A149" s="22">
        <v>42950</v>
      </c>
      <c r="B149" s="22"/>
      <c r="C149" s="26">
        <f>ROUND(2.34,5)</f>
        <v>2.34</v>
      </c>
      <c r="D149" s="26">
        <f>F149</f>
        <v>242.38575</v>
      </c>
      <c r="E149" s="26">
        <f>F149</f>
        <v>242.38575</v>
      </c>
      <c r="F149" s="26">
        <f>ROUND(242.38575,5)</f>
        <v>242.38575</v>
      </c>
      <c r="G149" s="24"/>
      <c r="H149" s="36"/>
    </row>
    <row r="150" spans="1:8" ht="12.75" customHeight="1">
      <c r="A150" s="22">
        <v>43041</v>
      </c>
      <c r="B150" s="22"/>
      <c r="C150" s="26">
        <f>ROUND(2.34,5)</f>
        <v>2.34</v>
      </c>
      <c r="D150" s="26">
        <f>F150</f>
        <v>247.17878</v>
      </c>
      <c r="E150" s="26">
        <f>F150</f>
        <v>247.17878</v>
      </c>
      <c r="F150" s="26">
        <f>ROUND(247.17878,5)</f>
        <v>247.17878</v>
      </c>
      <c r="G150" s="24"/>
      <c r="H150" s="36"/>
    </row>
    <row r="151" spans="1:8" ht="12.75" customHeight="1">
      <c r="A151" s="22">
        <v>43132</v>
      </c>
      <c r="B151" s="22"/>
      <c r="C151" s="26">
        <f>ROUND(2.34,5)</f>
        <v>2.34</v>
      </c>
      <c r="D151" s="26">
        <f>F151</f>
        <v>248.40327</v>
      </c>
      <c r="E151" s="26">
        <f>F151</f>
        <v>248.40327</v>
      </c>
      <c r="F151" s="26">
        <f>ROUND(248.40327,5)</f>
        <v>248.40327</v>
      </c>
      <c r="G151" s="24"/>
      <c r="H151" s="36"/>
    </row>
    <row r="152" spans="1:8" ht="12.75" customHeight="1">
      <c r="A152" s="22">
        <v>43223</v>
      </c>
      <c r="B152" s="22"/>
      <c r="C152" s="26">
        <f>ROUND(2.34,5)</f>
        <v>2.34</v>
      </c>
      <c r="D152" s="26">
        <f>F152</f>
        <v>253.2906</v>
      </c>
      <c r="E152" s="26">
        <f>F152</f>
        <v>253.2906</v>
      </c>
      <c r="F152" s="26">
        <f>ROUND(253.2906,5)</f>
        <v>253.2906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ROUND(7.475,5)</f>
        <v>7.475</v>
      </c>
      <c r="D154" s="26">
        <f>F154</f>
        <v>7.44632</v>
      </c>
      <c r="E154" s="26">
        <f>F154</f>
        <v>7.44632</v>
      </c>
      <c r="F154" s="26">
        <f>ROUND(7.44632,5)</f>
        <v>7.44632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6">
        <f>ROUND(7.59,5)</f>
        <v>7.59</v>
      </c>
      <c r="D156" s="26">
        <f>F156</f>
        <v>7.59123</v>
      </c>
      <c r="E156" s="26">
        <f>F156</f>
        <v>7.59123</v>
      </c>
      <c r="F156" s="26">
        <f>ROUND(7.59123,5)</f>
        <v>7.59123</v>
      </c>
      <c r="G156" s="24"/>
      <c r="H156" s="36"/>
    </row>
    <row r="157" spans="1:8" ht="12.75" customHeight="1">
      <c r="A157" s="22">
        <v>42950</v>
      </c>
      <c r="B157" s="22"/>
      <c r="C157" s="26">
        <f>ROUND(7.59,5)</f>
        <v>7.59</v>
      </c>
      <c r="D157" s="26">
        <f>F157</f>
        <v>7.56588</v>
      </c>
      <c r="E157" s="26">
        <f>F157</f>
        <v>7.56588</v>
      </c>
      <c r="F157" s="26">
        <f>ROUND(7.56588,5)</f>
        <v>7.56588</v>
      </c>
      <c r="G157" s="24"/>
      <c r="H157" s="36"/>
    </row>
    <row r="158" spans="1:8" ht="12.75" customHeight="1">
      <c r="A158" s="22">
        <v>43041</v>
      </c>
      <c r="B158" s="22"/>
      <c r="C158" s="26">
        <f>ROUND(7.59,5)</f>
        <v>7.59</v>
      </c>
      <c r="D158" s="26">
        <f>F158</f>
        <v>7.47934</v>
      </c>
      <c r="E158" s="26">
        <f>F158</f>
        <v>7.47934</v>
      </c>
      <c r="F158" s="26">
        <f>ROUND(7.47934,5)</f>
        <v>7.47934</v>
      </c>
      <c r="G158" s="24"/>
      <c r="H158" s="36"/>
    </row>
    <row r="159" spans="1:8" ht="12.75" customHeight="1">
      <c r="A159" s="22">
        <v>43132</v>
      </c>
      <c r="B159" s="22"/>
      <c r="C159" s="26">
        <f>ROUND(7.59,5)</f>
        <v>7.59</v>
      </c>
      <c r="D159" s="26">
        <f>F159</f>
        <v>7.30181</v>
      </c>
      <c r="E159" s="26">
        <f>F159</f>
        <v>7.30181</v>
      </c>
      <c r="F159" s="26">
        <f>ROUND(7.30181,5)</f>
        <v>7.30181</v>
      </c>
      <c r="G159" s="24"/>
      <c r="H159" s="36"/>
    </row>
    <row r="160" spans="1:8" ht="12.75" customHeight="1">
      <c r="A160" s="22">
        <v>43223</v>
      </c>
      <c r="B160" s="22"/>
      <c r="C160" s="26">
        <f>ROUND(7.59,5)</f>
        <v>7.59</v>
      </c>
      <c r="D160" s="26">
        <f>F160</f>
        <v>7.03758</v>
      </c>
      <c r="E160" s="26">
        <f>F160</f>
        <v>7.03758</v>
      </c>
      <c r="F160" s="26">
        <f>ROUND(7.03758,5)</f>
        <v>7.03758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6">
        <f>ROUND(7.765,5)</f>
        <v>7.765</v>
      </c>
      <c r="D162" s="26">
        <f>F162</f>
        <v>7.77095</v>
      </c>
      <c r="E162" s="26">
        <f>F162</f>
        <v>7.77095</v>
      </c>
      <c r="F162" s="26">
        <f>ROUND(7.77095,5)</f>
        <v>7.77095</v>
      </c>
      <c r="G162" s="24"/>
      <c r="H162" s="36"/>
    </row>
    <row r="163" spans="1:8" ht="12.75" customHeight="1">
      <c r="A163" s="22">
        <v>42950</v>
      </c>
      <c r="B163" s="22"/>
      <c r="C163" s="26">
        <f>ROUND(7.765,5)</f>
        <v>7.765</v>
      </c>
      <c r="D163" s="26">
        <f>F163</f>
        <v>7.78018</v>
      </c>
      <c r="E163" s="26">
        <f>F163</f>
        <v>7.78018</v>
      </c>
      <c r="F163" s="26">
        <f>ROUND(7.78018,5)</f>
        <v>7.78018</v>
      </c>
      <c r="G163" s="24"/>
      <c r="H163" s="36"/>
    </row>
    <row r="164" spans="1:8" ht="12.75" customHeight="1">
      <c r="A164" s="22">
        <v>43041</v>
      </c>
      <c r="B164" s="22"/>
      <c r="C164" s="26">
        <f>ROUND(7.765,5)</f>
        <v>7.765</v>
      </c>
      <c r="D164" s="26">
        <f>F164</f>
        <v>7.75559</v>
      </c>
      <c r="E164" s="26">
        <f>F164</f>
        <v>7.75559</v>
      </c>
      <c r="F164" s="26">
        <f>ROUND(7.75559,5)</f>
        <v>7.75559</v>
      </c>
      <c r="G164" s="24"/>
      <c r="H164" s="36"/>
    </row>
    <row r="165" spans="1:8" ht="12.75" customHeight="1">
      <c r="A165" s="22">
        <v>43132</v>
      </c>
      <c r="B165" s="22"/>
      <c r="C165" s="26">
        <f>ROUND(7.765,5)</f>
        <v>7.765</v>
      </c>
      <c r="D165" s="26">
        <f>F165</f>
        <v>7.70621</v>
      </c>
      <c r="E165" s="26">
        <f>F165</f>
        <v>7.70621</v>
      </c>
      <c r="F165" s="26">
        <f>ROUND(7.70621,5)</f>
        <v>7.70621</v>
      </c>
      <c r="G165" s="24"/>
      <c r="H165" s="36"/>
    </row>
    <row r="166" spans="1:8" ht="12.75" customHeight="1">
      <c r="A166" s="22">
        <v>43223</v>
      </c>
      <c r="B166" s="22"/>
      <c r="C166" s="26">
        <f>ROUND(7.765,5)</f>
        <v>7.765</v>
      </c>
      <c r="D166" s="26">
        <f>F166</f>
        <v>7.67641</v>
      </c>
      <c r="E166" s="26">
        <f>F166</f>
        <v>7.67641</v>
      </c>
      <c r="F166" s="26">
        <f>ROUND(7.67641,5)</f>
        <v>7.67641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6">
        <f>ROUND(7.91,5)</f>
        <v>7.91</v>
      </c>
      <c r="D168" s="26">
        <f>F168</f>
        <v>7.91515</v>
      </c>
      <c r="E168" s="26">
        <f>F168</f>
        <v>7.91515</v>
      </c>
      <c r="F168" s="26">
        <f>ROUND(7.91515,5)</f>
        <v>7.91515</v>
      </c>
      <c r="G168" s="24"/>
      <c r="H168" s="36"/>
    </row>
    <row r="169" spans="1:8" ht="12.75" customHeight="1">
      <c r="A169" s="22">
        <v>42950</v>
      </c>
      <c r="B169" s="22"/>
      <c r="C169" s="26">
        <f>ROUND(7.91,5)</f>
        <v>7.91</v>
      </c>
      <c r="D169" s="26">
        <f>F169</f>
        <v>7.92846</v>
      </c>
      <c r="E169" s="26">
        <f>F169</f>
        <v>7.92846</v>
      </c>
      <c r="F169" s="26">
        <f>ROUND(7.92846,5)</f>
        <v>7.92846</v>
      </c>
      <c r="G169" s="24"/>
      <c r="H169" s="36"/>
    </row>
    <row r="170" spans="1:8" ht="12.75" customHeight="1">
      <c r="A170" s="22">
        <v>43041</v>
      </c>
      <c r="B170" s="22"/>
      <c r="C170" s="26">
        <f>ROUND(7.91,5)</f>
        <v>7.91</v>
      </c>
      <c r="D170" s="26">
        <f>F170</f>
        <v>7.92937</v>
      </c>
      <c r="E170" s="26">
        <f>F170</f>
        <v>7.92937</v>
      </c>
      <c r="F170" s="26">
        <f>ROUND(7.92937,5)</f>
        <v>7.92937</v>
      </c>
      <c r="G170" s="24"/>
      <c r="H170" s="36"/>
    </row>
    <row r="171" spans="1:8" ht="12.75" customHeight="1">
      <c r="A171" s="22">
        <v>43132</v>
      </c>
      <c r="B171" s="22"/>
      <c r="C171" s="26">
        <f>ROUND(7.91,5)</f>
        <v>7.91</v>
      </c>
      <c r="D171" s="26">
        <f>F171</f>
        <v>7.91831</v>
      </c>
      <c r="E171" s="26">
        <f>F171</f>
        <v>7.91831</v>
      </c>
      <c r="F171" s="26">
        <f>ROUND(7.91831,5)</f>
        <v>7.91831</v>
      </c>
      <c r="G171" s="24"/>
      <c r="H171" s="36"/>
    </row>
    <row r="172" spans="1:8" ht="12.75" customHeight="1">
      <c r="A172" s="22">
        <v>43223</v>
      </c>
      <c r="B172" s="22"/>
      <c r="C172" s="26">
        <f>ROUND(7.91,5)</f>
        <v>7.91</v>
      </c>
      <c r="D172" s="26">
        <f>F172</f>
        <v>7.9145</v>
      </c>
      <c r="E172" s="26">
        <f>F172</f>
        <v>7.9145</v>
      </c>
      <c r="F172" s="26">
        <f>ROUND(7.9145,5)</f>
        <v>7.9145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6">
        <f>ROUND(9.665,5)</f>
        <v>9.665</v>
      </c>
      <c r="D174" s="26">
        <f>F174</f>
        <v>9.6772</v>
      </c>
      <c r="E174" s="26">
        <f>F174</f>
        <v>9.6772</v>
      </c>
      <c r="F174" s="26">
        <f>ROUND(9.6772,5)</f>
        <v>9.6772</v>
      </c>
      <c r="G174" s="24"/>
      <c r="H174" s="36"/>
    </row>
    <row r="175" spans="1:8" ht="12.75" customHeight="1">
      <c r="A175" s="22">
        <v>42950</v>
      </c>
      <c r="B175" s="22"/>
      <c r="C175" s="26">
        <f>ROUND(9.665,5)</f>
        <v>9.665</v>
      </c>
      <c r="D175" s="26">
        <f>F175</f>
        <v>9.72804</v>
      </c>
      <c r="E175" s="26">
        <f>F175</f>
        <v>9.72804</v>
      </c>
      <c r="F175" s="26">
        <f>ROUND(9.72804,5)</f>
        <v>9.72804</v>
      </c>
      <c r="G175" s="24"/>
      <c r="H175" s="36"/>
    </row>
    <row r="176" spans="1:8" ht="12.75" customHeight="1">
      <c r="A176" s="22">
        <v>43041</v>
      </c>
      <c r="B176" s="22"/>
      <c r="C176" s="26">
        <f>ROUND(9.665,5)</f>
        <v>9.665</v>
      </c>
      <c r="D176" s="26">
        <f>F176</f>
        <v>9.77625</v>
      </c>
      <c r="E176" s="26">
        <f>F176</f>
        <v>9.77625</v>
      </c>
      <c r="F176" s="26">
        <f>ROUND(9.77625,5)</f>
        <v>9.77625</v>
      </c>
      <c r="G176" s="24"/>
      <c r="H176" s="36"/>
    </row>
    <row r="177" spans="1:8" ht="12.75" customHeight="1">
      <c r="A177" s="22">
        <v>43132</v>
      </c>
      <c r="B177" s="22"/>
      <c r="C177" s="26">
        <f>ROUND(9.665,5)</f>
        <v>9.665</v>
      </c>
      <c r="D177" s="26">
        <f>F177</f>
        <v>9.82237</v>
      </c>
      <c r="E177" s="26">
        <f>F177</f>
        <v>9.82237</v>
      </c>
      <c r="F177" s="26">
        <f>ROUND(9.82237,5)</f>
        <v>9.82237</v>
      </c>
      <c r="G177" s="24"/>
      <c r="H177" s="36"/>
    </row>
    <row r="178" spans="1:8" ht="12.75" customHeight="1">
      <c r="A178" s="22">
        <v>43223</v>
      </c>
      <c r="B178" s="22"/>
      <c r="C178" s="26">
        <f>ROUND(9.665,5)</f>
        <v>9.665</v>
      </c>
      <c r="D178" s="26">
        <f>F178</f>
        <v>9.87278</v>
      </c>
      <c r="E178" s="26">
        <f>F178</f>
        <v>9.87278</v>
      </c>
      <c r="F178" s="26">
        <f>ROUND(9.87278,5)</f>
        <v>9.87278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6">
        <f>ROUND(2.35,5)</f>
        <v>2.35</v>
      </c>
      <c r="D180" s="26">
        <f>F180</f>
        <v>182.85918</v>
      </c>
      <c r="E180" s="26">
        <f>F180</f>
        <v>182.85918</v>
      </c>
      <c r="F180" s="26">
        <f>ROUND(182.85918,5)</f>
        <v>182.85918</v>
      </c>
      <c r="G180" s="24"/>
      <c r="H180" s="36"/>
    </row>
    <row r="181" spans="1:8" ht="12.75" customHeight="1">
      <c r="A181" s="22">
        <v>42950</v>
      </c>
      <c r="B181" s="22"/>
      <c r="C181" s="26">
        <f>ROUND(2.35,5)</f>
        <v>2.35</v>
      </c>
      <c r="D181" s="26">
        <f>F181</f>
        <v>186.37919</v>
      </c>
      <c r="E181" s="26">
        <f>F181</f>
        <v>186.37919</v>
      </c>
      <c r="F181" s="26">
        <f>ROUND(186.37919,5)</f>
        <v>186.37919</v>
      </c>
      <c r="G181" s="24"/>
      <c r="H181" s="36"/>
    </row>
    <row r="182" spans="1:8" ht="12.75" customHeight="1">
      <c r="A182" s="22">
        <v>43041</v>
      </c>
      <c r="B182" s="22"/>
      <c r="C182" s="26">
        <f>ROUND(2.35,5)</f>
        <v>2.35</v>
      </c>
      <c r="D182" s="26">
        <f>F182</f>
        <v>187.65293</v>
      </c>
      <c r="E182" s="26">
        <f>F182</f>
        <v>187.65293</v>
      </c>
      <c r="F182" s="26">
        <f>ROUND(187.65293,5)</f>
        <v>187.65293</v>
      </c>
      <c r="G182" s="24"/>
      <c r="H182" s="36"/>
    </row>
    <row r="183" spans="1:8" ht="12.75" customHeight="1">
      <c r="A183" s="22">
        <v>43132</v>
      </c>
      <c r="B183" s="22"/>
      <c r="C183" s="26">
        <f>ROUND(2.35,5)</f>
        <v>2.35</v>
      </c>
      <c r="D183" s="26">
        <f>F183</f>
        <v>191.44221</v>
      </c>
      <c r="E183" s="26">
        <f>F183</f>
        <v>191.44221</v>
      </c>
      <c r="F183" s="26">
        <f>ROUND(191.44221,5)</f>
        <v>191.44221</v>
      </c>
      <c r="G183" s="24"/>
      <c r="H183" s="36"/>
    </row>
    <row r="184" spans="1:8" ht="12.75" customHeight="1">
      <c r="A184" s="22">
        <v>43223</v>
      </c>
      <c r="B184" s="22"/>
      <c r="C184" s="26">
        <f>ROUND(2.35,5)</f>
        <v>2.35</v>
      </c>
      <c r="D184" s="26">
        <f>F184</f>
        <v>195.20972</v>
      </c>
      <c r="E184" s="26">
        <f>F184</f>
        <v>195.20972</v>
      </c>
      <c r="F184" s="26">
        <f>ROUND(195.20972,5)</f>
        <v>195.20972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6">
        <f>ROUND(2.25,5)</f>
        <v>2.25</v>
      </c>
      <c r="D186" s="26">
        <f>F186</f>
        <v>147.9433</v>
      </c>
      <c r="E186" s="26">
        <f>F186</f>
        <v>147.9433</v>
      </c>
      <c r="F186" s="26">
        <f>ROUND(147.9433,5)</f>
        <v>147.9433</v>
      </c>
      <c r="G186" s="24"/>
      <c r="H186" s="36"/>
    </row>
    <row r="187" spans="1:8" ht="12.75" customHeight="1">
      <c r="A187" s="22">
        <v>42950</v>
      </c>
      <c r="B187" s="22"/>
      <c r="C187" s="26">
        <f>ROUND(2.25,5)</f>
        <v>2.25</v>
      </c>
      <c r="D187" s="26">
        <f>F187</f>
        <v>148.7583</v>
      </c>
      <c r="E187" s="26">
        <f>F187</f>
        <v>148.7583</v>
      </c>
      <c r="F187" s="26">
        <f>ROUND(148.7583,5)</f>
        <v>148.7583</v>
      </c>
      <c r="G187" s="24"/>
      <c r="H187" s="36"/>
    </row>
    <row r="188" spans="1:8" ht="12.75" customHeight="1">
      <c r="A188" s="22">
        <v>43041</v>
      </c>
      <c r="B188" s="22"/>
      <c r="C188" s="26">
        <f>ROUND(2.25,5)</f>
        <v>2.25</v>
      </c>
      <c r="D188" s="26">
        <f>F188</f>
        <v>151.69996</v>
      </c>
      <c r="E188" s="26">
        <f>F188</f>
        <v>151.69996</v>
      </c>
      <c r="F188" s="26">
        <f>ROUND(151.69996,5)</f>
        <v>151.69996</v>
      </c>
      <c r="G188" s="24"/>
      <c r="H188" s="36"/>
    </row>
    <row r="189" spans="1:8" ht="12.75" customHeight="1">
      <c r="A189" s="22">
        <v>43132</v>
      </c>
      <c r="B189" s="22"/>
      <c r="C189" s="26">
        <f>ROUND(2.25,5)</f>
        <v>2.25</v>
      </c>
      <c r="D189" s="26">
        <f>F189</f>
        <v>154.6967</v>
      </c>
      <c r="E189" s="26">
        <f>F189</f>
        <v>154.6967</v>
      </c>
      <c r="F189" s="26">
        <f>ROUND(154.6967,5)</f>
        <v>154.6967</v>
      </c>
      <c r="G189" s="24"/>
      <c r="H189" s="36"/>
    </row>
    <row r="190" spans="1:8" ht="12.75" customHeight="1">
      <c r="A190" s="22">
        <v>43223</v>
      </c>
      <c r="B190" s="22"/>
      <c r="C190" s="26">
        <f>ROUND(2.25,5)</f>
        <v>2.25</v>
      </c>
      <c r="D190" s="26">
        <f>F190</f>
        <v>157.74126</v>
      </c>
      <c r="E190" s="26">
        <f>F190</f>
        <v>157.74126</v>
      </c>
      <c r="F190" s="26">
        <f>ROUND(157.74126,5)</f>
        <v>157.74126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6">
        <f>ROUND(9.365,5)</f>
        <v>9.365</v>
      </c>
      <c r="D192" s="26">
        <f>F192</f>
        <v>9.37676</v>
      </c>
      <c r="E192" s="26">
        <f>F192</f>
        <v>9.37676</v>
      </c>
      <c r="F192" s="26">
        <f>ROUND(9.37676,5)</f>
        <v>9.37676</v>
      </c>
      <c r="G192" s="24"/>
      <c r="H192" s="36"/>
    </row>
    <row r="193" spans="1:8" ht="12.75" customHeight="1">
      <c r="A193" s="22">
        <v>42950</v>
      </c>
      <c r="B193" s="22"/>
      <c r="C193" s="26">
        <f>ROUND(9.365,5)</f>
        <v>9.365</v>
      </c>
      <c r="D193" s="26">
        <f>F193</f>
        <v>9.42528</v>
      </c>
      <c r="E193" s="26">
        <f>F193</f>
        <v>9.42528</v>
      </c>
      <c r="F193" s="26">
        <f>ROUND(9.42528,5)</f>
        <v>9.42528</v>
      </c>
      <c r="G193" s="24"/>
      <c r="H193" s="36"/>
    </row>
    <row r="194" spans="1:8" ht="12.75" customHeight="1">
      <c r="A194" s="22">
        <v>43041</v>
      </c>
      <c r="B194" s="22"/>
      <c r="C194" s="26">
        <f>ROUND(9.365,5)</f>
        <v>9.365</v>
      </c>
      <c r="D194" s="26">
        <f>F194</f>
        <v>9.47296</v>
      </c>
      <c r="E194" s="26">
        <f>F194</f>
        <v>9.47296</v>
      </c>
      <c r="F194" s="26">
        <f>ROUND(9.47296,5)</f>
        <v>9.47296</v>
      </c>
      <c r="G194" s="24"/>
      <c r="H194" s="36"/>
    </row>
    <row r="195" spans="1:8" ht="12.75" customHeight="1">
      <c r="A195" s="22">
        <v>43132</v>
      </c>
      <c r="B195" s="22"/>
      <c r="C195" s="26">
        <f>ROUND(9.365,5)</f>
        <v>9.365</v>
      </c>
      <c r="D195" s="26">
        <f>F195</f>
        <v>9.51938</v>
      </c>
      <c r="E195" s="26">
        <f>F195</f>
        <v>9.51938</v>
      </c>
      <c r="F195" s="26">
        <f>ROUND(9.51938,5)</f>
        <v>9.51938</v>
      </c>
      <c r="G195" s="24"/>
      <c r="H195" s="36"/>
    </row>
    <row r="196" spans="1:8" ht="12.75" customHeight="1">
      <c r="A196" s="22">
        <v>43223</v>
      </c>
      <c r="B196" s="22"/>
      <c r="C196" s="26">
        <f>ROUND(9.365,5)</f>
        <v>9.365</v>
      </c>
      <c r="D196" s="26">
        <f>F196</f>
        <v>9.56723</v>
      </c>
      <c r="E196" s="26">
        <f>F196</f>
        <v>9.56723</v>
      </c>
      <c r="F196" s="26">
        <f>ROUND(9.56723,5)</f>
        <v>9.56723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6">
        <f>ROUND(9.76,5)</f>
        <v>9.76</v>
      </c>
      <c r="D198" s="26">
        <f>F198</f>
        <v>9.77196</v>
      </c>
      <c r="E198" s="26">
        <f>F198</f>
        <v>9.77196</v>
      </c>
      <c r="F198" s="26">
        <f>ROUND(9.77196,5)</f>
        <v>9.77196</v>
      </c>
      <c r="G198" s="24"/>
      <c r="H198" s="36"/>
    </row>
    <row r="199" spans="1:8" ht="12.75" customHeight="1">
      <c r="A199" s="22">
        <v>42950</v>
      </c>
      <c r="B199" s="22"/>
      <c r="C199" s="26">
        <f>ROUND(9.76,5)</f>
        <v>9.76</v>
      </c>
      <c r="D199" s="26">
        <f>F199</f>
        <v>9.82184</v>
      </c>
      <c r="E199" s="26">
        <f>F199</f>
        <v>9.82184</v>
      </c>
      <c r="F199" s="26">
        <f>ROUND(9.82184,5)</f>
        <v>9.82184</v>
      </c>
      <c r="G199" s="24"/>
      <c r="H199" s="36"/>
    </row>
    <row r="200" spans="1:8" ht="12.75" customHeight="1">
      <c r="A200" s="22">
        <v>43041</v>
      </c>
      <c r="B200" s="22"/>
      <c r="C200" s="26">
        <f>ROUND(9.76,5)</f>
        <v>9.76</v>
      </c>
      <c r="D200" s="26">
        <f>F200</f>
        <v>9.87087</v>
      </c>
      <c r="E200" s="26">
        <f>F200</f>
        <v>9.87087</v>
      </c>
      <c r="F200" s="26">
        <f>ROUND(9.87087,5)</f>
        <v>9.87087</v>
      </c>
      <c r="G200" s="24"/>
      <c r="H200" s="36"/>
    </row>
    <row r="201" spans="1:8" ht="12.75" customHeight="1">
      <c r="A201" s="22">
        <v>43132</v>
      </c>
      <c r="B201" s="22"/>
      <c r="C201" s="26">
        <f>ROUND(9.76,5)</f>
        <v>9.76</v>
      </c>
      <c r="D201" s="26">
        <f>F201</f>
        <v>9.91892</v>
      </c>
      <c r="E201" s="26">
        <f>F201</f>
        <v>9.91892</v>
      </c>
      <c r="F201" s="26">
        <f>ROUND(9.91892,5)</f>
        <v>9.91892</v>
      </c>
      <c r="G201" s="24"/>
      <c r="H201" s="36"/>
    </row>
    <row r="202" spans="1:8" ht="12.75" customHeight="1">
      <c r="A202" s="22">
        <v>43223</v>
      </c>
      <c r="B202" s="22"/>
      <c r="C202" s="26">
        <f>ROUND(9.76,5)</f>
        <v>9.76</v>
      </c>
      <c r="D202" s="26">
        <f>F202</f>
        <v>9.96773</v>
      </c>
      <c r="E202" s="26">
        <f>F202</f>
        <v>9.96773</v>
      </c>
      <c r="F202" s="26">
        <f>ROUND(9.96773,5)</f>
        <v>9.96773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6">
        <f>ROUND(9.82,5)</f>
        <v>9.82</v>
      </c>
      <c r="D204" s="26">
        <f>F204</f>
        <v>9.8324</v>
      </c>
      <c r="E204" s="26">
        <f>F204</f>
        <v>9.8324</v>
      </c>
      <c r="F204" s="26">
        <f>ROUND(9.8324,5)</f>
        <v>9.8324</v>
      </c>
      <c r="G204" s="24"/>
      <c r="H204" s="36"/>
    </row>
    <row r="205" spans="1:8" ht="12.75" customHeight="1">
      <c r="A205" s="22">
        <v>42950</v>
      </c>
      <c r="B205" s="22"/>
      <c r="C205" s="26">
        <f>ROUND(9.82,5)</f>
        <v>9.82</v>
      </c>
      <c r="D205" s="26">
        <f>F205</f>
        <v>9.88428</v>
      </c>
      <c r="E205" s="26">
        <f>F205</f>
        <v>9.88428</v>
      </c>
      <c r="F205" s="26">
        <f>ROUND(9.88428,5)</f>
        <v>9.88428</v>
      </c>
      <c r="G205" s="24"/>
      <c r="H205" s="36"/>
    </row>
    <row r="206" spans="1:8" ht="12.75" customHeight="1">
      <c r="A206" s="22">
        <v>43041</v>
      </c>
      <c r="B206" s="22"/>
      <c r="C206" s="26">
        <f>ROUND(9.82,5)</f>
        <v>9.82</v>
      </c>
      <c r="D206" s="26">
        <f>F206</f>
        <v>9.93532</v>
      </c>
      <c r="E206" s="26">
        <f>F206</f>
        <v>9.93532</v>
      </c>
      <c r="F206" s="26">
        <f>ROUND(9.93532,5)</f>
        <v>9.93532</v>
      </c>
      <c r="G206" s="24"/>
      <c r="H206" s="36"/>
    </row>
    <row r="207" spans="1:8" ht="12.75" customHeight="1">
      <c r="A207" s="22">
        <v>43132</v>
      </c>
      <c r="B207" s="22"/>
      <c r="C207" s="26">
        <f>ROUND(9.82,5)</f>
        <v>9.82</v>
      </c>
      <c r="D207" s="26">
        <f>F207</f>
        <v>9.98547</v>
      </c>
      <c r="E207" s="26">
        <f>F207</f>
        <v>9.98547</v>
      </c>
      <c r="F207" s="26">
        <f>ROUND(9.98547,5)</f>
        <v>9.98547</v>
      </c>
      <c r="G207" s="24"/>
      <c r="H207" s="36"/>
    </row>
    <row r="208" spans="1:8" ht="12.75" customHeight="1">
      <c r="A208" s="22">
        <v>43223</v>
      </c>
      <c r="B208" s="22"/>
      <c r="C208" s="26">
        <f>ROUND(9.82,5)</f>
        <v>9.82</v>
      </c>
      <c r="D208" s="26">
        <f>F208</f>
        <v>10.03639</v>
      </c>
      <c r="E208" s="26">
        <f>F208</f>
        <v>10.03639</v>
      </c>
      <c r="F208" s="26">
        <f>ROUND(10.03639,5)</f>
        <v>10.03639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 t="s">
        <v>116</v>
      </c>
      <c r="G209" s="24"/>
      <c r="H209" s="36"/>
    </row>
    <row r="210" spans="1:8" ht="12.75" customHeight="1">
      <c r="A210" s="22">
        <v>42857</v>
      </c>
      <c r="B210" s="22"/>
      <c r="C210" s="25">
        <f>ROUND(2.03387006816025,4)</f>
        <v>2.0339</v>
      </c>
      <c r="D210" s="25">
        <f>F210</f>
        <v>2.0138</v>
      </c>
      <c r="E210" s="25">
        <f>F210</f>
        <v>2.0138</v>
      </c>
      <c r="F210" s="25">
        <f>ROUND(2.0138,4)</f>
        <v>2.0138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42838</v>
      </c>
      <c r="B212" s="22"/>
      <c r="C212" s="25">
        <f>ROUND(14.7417213125,4)</f>
        <v>14.7417</v>
      </c>
      <c r="D212" s="25">
        <f>F212</f>
        <v>14.7447</v>
      </c>
      <c r="E212" s="25">
        <f>F212</f>
        <v>14.7447</v>
      </c>
      <c r="F212" s="25">
        <f>ROUND(14.7447,4)</f>
        <v>14.7447</v>
      </c>
      <c r="G212" s="24"/>
      <c r="H212" s="36"/>
    </row>
    <row r="213" spans="1:8" ht="12.75" customHeight="1">
      <c r="A213" s="22">
        <v>42853</v>
      </c>
      <c r="B213" s="22"/>
      <c r="C213" s="25">
        <f>ROUND(14.7417213125,4)</f>
        <v>14.7417</v>
      </c>
      <c r="D213" s="25">
        <f>F213</f>
        <v>14.7605</v>
      </c>
      <c r="E213" s="25">
        <f>F213</f>
        <v>14.7605</v>
      </c>
      <c r="F213" s="25">
        <f>ROUND(14.7605,4)</f>
        <v>14.7605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42838</v>
      </c>
      <c r="B215" s="22"/>
      <c r="C215" s="25">
        <f>ROUND(17.3052425,4)</f>
        <v>17.3052</v>
      </c>
      <c r="D215" s="25">
        <f>F215</f>
        <v>17.3084</v>
      </c>
      <c r="E215" s="25">
        <f>F215</f>
        <v>17.3084</v>
      </c>
      <c r="F215" s="25">
        <f>ROUND(17.3084,4)</f>
        <v>17.3084</v>
      </c>
      <c r="G215" s="24"/>
      <c r="H215" s="36"/>
    </row>
    <row r="216" spans="1:8" ht="12.75" customHeight="1">
      <c r="A216" s="22">
        <v>42849</v>
      </c>
      <c r="B216" s="22"/>
      <c r="C216" s="25">
        <f>ROUND(17.3052425,4)</f>
        <v>17.3052</v>
      </c>
      <c r="D216" s="25">
        <f>F216</f>
        <v>17.3255</v>
      </c>
      <c r="E216" s="25">
        <f>F216</f>
        <v>17.3255</v>
      </c>
      <c r="F216" s="25">
        <f>ROUND(17.3255,4)</f>
        <v>17.3255</v>
      </c>
      <c r="G216" s="24"/>
      <c r="H216" s="36"/>
    </row>
    <row r="217" spans="1:8" ht="12.75" customHeight="1">
      <c r="A217" s="22">
        <v>42850</v>
      </c>
      <c r="B217" s="22"/>
      <c r="C217" s="25">
        <f>ROUND(17.3052425,4)</f>
        <v>17.3052</v>
      </c>
      <c r="D217" s="25">
        <f>F217</f>
        <v>17.3328</v>
      </c>
      <c r="E217" s="25">
        <f>F217</f>
        <v>17.3328</v>
      </c>
      <c r="F217" s="25">
        <f>ROUND(17.3328,4)</f>
        <v>17.3328</v>
      </c>
      <c r="G217" s="24"/>
      <c r="H217" s="36"/>
    </row>
    <row r="218" spans="1:8" ht="12.75" customHeight="1">
      <c r="A218" s="22">
        <v>42853</v>
      </c>
      <c r="B218" s="22"/>
      <c r="C218" s="25">
        <f>ROUND(17.3052425,4)</f>
        <v>17.3052</v>
      </c>
      <c r="D218" s="25">
        <f>F218</f>
        <v>17.3445</v>
      </c>
      <c r="E218" s="25">
        <f>F218</f>
        <v>17.3445</v>
      </c>
      <c r="F218" s="25">
        <f>ROUND(17.3445,4)</f>
        <v>17.3445</v>
      </c>
      <c r="G218" s="24"/>
      <c r="H218" s="36"/>
    </row>
    <row r="219" spans="1:8" ht="12.75" customHeight="1">
      <c r="A219" s="22">
        <v>42886</v>
      </c>
      <c r="B219" s="22"/>
      <c r="C219" s="25">
        <f>ROUND(17.3052425,4)</f>
        <v>17.3052</v>
      </c>
      <c r="D219" s="25">
        <f>F219</f>
        <v>17.4705</v>
      </c>
      <c r="E219" s="25">
        <f>F219</f>
        <v>17.4705</v>
      </c>
      <c r="F219" s="25">
        <f>ROUND(17.4705,4)</f>
        <v>17.4705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42836</v>
      </c>
      <c r="B221" s="22"/>
      <c r="C221" s="25">
        <f>ROUND(13.8775,4)</f>
        <v>13.8775</v>
      </c>
      <c r="D221" s="25">
        <f>F221</f>
        <v>13.8375</v>
      </c>
      <c r="E221" s="25">
        <f>F221</f>
        <v>13.8375</v>
      </c>
      <c r="F221" s="25">
        <f>ROUND(13.8375,4)</f>
        <v>13.8375</v>
      </c>
      <c r="G221" s="24"/>
      <c r="H221" s="36"/>
    </row>
    <row r="222" spans="1:8" ht="12.75" customHeight="1">
      <c r="A222" s="22">
        <v>42837</v>
      </c>
      <c r="B222" s="22"/>
      <c r="C222" s="25">
        <f>ROUND(13.8775,4)</f>
        <v>13.8775</v>
      </c>
      <c r="D222" s="25">
        <f>F222</f>
        <v>13.8797</v>
      </c>
      <c r="E222" s="25">
        <f>F222</f>
        <v>13.8797</v>
      </c>
      <c r="F222" s="25">
        <f>ROUND(13.8797,4)</f>
        <v>13.8797</v>
      </c>
      <c r="G222" s="24"/>
      <c r="H222" s="36"/>
    </row>
    <row r="223" spans="1:8" ht="12.75" customHeight="1">
      <c r="A223" s="22">
        <v>42838</v>
      </c>
      <c r="B223" s="22"/>
      <c r="C223" s="25">
        <f>ROUND(13.8775,4)</f>
        <v>13.8775</v>
      </c>
      <c r="D223" s="25">
        <f>F223</f>
        <v>13.8797</v>
      </c>
      <c r="E223" s="25">
        <f>F223</f>
        <v>13.8797</v>
      </c>
      <c r="F223" s="25">
        <f>ROUND(13.8797,4)</f>
        <v>13.8797</v>
      </c>
      <c r="G223" s="24"/>
      <c r="H223" s="36"/>
    </row>
    <row r="224" spans="1:8" ht="12.75" customHeight="1">
      <c r="A224" s="22">
        <v>42843</v>
      </c>
      <c r="B224" s="22"/>
      <c r="C224" s="25">
        <f>ROUND(13.8775,4)</f>
        <v>13.8775</v>
      </c>
      <c r="D224" s="25">
        <f>F224</f>
        <v>13.8886</v>
      </c>
      <c r="E224" s="25">
        <f>F224</f>
        <v>13.8886</v>
      </c>
      <c r="F224" s="25">
        <f>ROUND(13.8886,4)</f>
        <v>13.8886</v>
      </c>
      <c r="G224" s="24"/>
      <c r="H224" s="36"/>
    </row>
    <row r="225" spans="1:8" ht="12.75" customHeight="1">
      <c r="A225" s="22">
        <v>42845</v>
      </c>
      <c r="B225" s="22"/>
      <c r="C225" s="25">
        <f>ROUND(13.8775,4)</f>
        <v>13.8775</v>
      </c>
      <c r="D225" s="25">
        <f>F225</f>
        <v>13.8904</v>
      </c>
      <c r="E225" s="25">
        <f>F225</f>
        <v>13.8904</v>
      </c>
      <c r="F225" s="25">
        <f>ROUND(13.8904,4)</f>
        <v>13.8904</v>
      </c>
      <c r="G225" s="24"/>
      <c r="H225" s="36"/>
    </row>
    <row r="226" spans="1:8" ht="12.75" customHeight="1">
      <c r="A226" s="22">
        <v>42846</v>
      </c>
      <c r="B226" s="22"/>
      <c r="C226" s="25">
        <f>ROUND(13.8775,4)</f>
        <v>13.8775</v>
      </c>
      <c r="D226" s="25">
        <f>F226</f>
        <v>13.8912</v>
      </c>
      <c r="E226" s="25">
        <f>F226</f>
        <v>13.8912</v>
      </c>
      <c r="F226" s="25">
        <f>ROUND(13.8912,4)</f>
        <v>13.8912</v>
      </c>
      <c r="G226" s="24"/>
      <c r="H226" s="36"/>
    </row>
    <row r="227" spans="1:8" ht="12.75" customHeight="1">
      <c r="A227" s="22">
        <v>42849</v>
      </c>
      <c r="B227" s="22"/>
      <c r="C227" s="25">
        <f>ROUND(13.8775,4)</f>
        <v>13.8775</v>
      </c>
      <c r="D227" s="25">
        <f>F227</f>
        <v>13.8938</v>
      </c>
      <c r="E227" s="25">
        <f>F227</f>
        <v>13.8938</v>
      </c>
      <c r="F227" s="25">
        <f>ROUND(13.8938,4)</f>
        <v>13.8938</v>
      </c>
      <c r="G227" s="24"/>
      <c r="H227" s="36"/>
    </row>
    <row r="228" spans="1:8" ht="12.75" customHeight="1">
      <c r="A228" s="22">
        <v>42850</v>
      </c>
      <c r="B228" s="22"/>
      <c r="C228" s="25">
        <f>ROUND(13.8775,4)</f>
        <v>13.8775</v>
      </c>
      <c r="D228" s="25">
        <f>F228</f>
        <v>13.8967</v>
      </c>
      <c r="E228" s="25">
        <f>F228</f>
        <v>13.8967</v>
      </c>
      <c r="F228" s="25">
        <f>ROUND(13.8967,4)</f>
        <v>13.8967</v>
      </c>
      <c r="G228" s="24"/>
      <c r="H228" s="36"/>
    </row>
    <row r="229" spans="1:8" ht="12.75" customHeight="1">
      <c r="A229" s="22">
        <v>42853</v>
      </c>
      <c r="B229" s="22"/>
      <c r="C229" s="25">
        <f>ROUND(13.8775,4)</f>
        <v>13.8775</v>
      </c>
      <c r="D229" s="25">
        <f>F229</f>
        <v>13.9052</v>
      </c>
      <c r="E229" s="25">
        <f>F229</f>
        <v>13.9052</v>
      </c>
      <c r="F229" s="25">
        <f>ROUND(13.9052,4)</f>
        <v>13.9052</v>
      </c>
      <c r="G229" s="24"/>
      <c r="H229" s="36"/>
    </row>
    <row r="230" spans="1:8" ht="12.75" customHeight="1">
      <c r="A230" s="22">
        <v>42857</v>
      </c>
      <c r="B230" s="22"/>
      <c r="C230" s="25">
        <f>ROUND(13.8775,4)</f>
        <v>13.8775</v>
      </c>
      <c r="D230" s="25">
        <f>F230</f>
        <v>13.9167</v>
      </c>
      <c r="E230" s="25">
        <f>F230</f>
        <v>13.9167</v>
      </c>
      <c r="F230" s="25">
        <f>ROUND(13.9167,4)</f>
        <v>13.9167</v>
      </c>
      <c r="G230" s="24"/>
      <c r="H230" s="36"/>
    </row>
    <row r="231" spans="1:8" ht="12.75" customHeight="1">
      <c r="A231" s="22">
        <v>42859</v>
      </c>
      <c r="B231" s="22"/>
      <c r="C231" s="25">
        <f>ROUND(13.8775,4)</f>
        <v>13.8775</v>
      </c>
      <c r="D231" s="25">
        <f>F231</f>
        <v>13.9224</v>
      </c>
      <c r="E231" s="25">
        <f>F231</f>
        <v>13.9224</v>
      </c>
      <c r="F231" s="25">
        <f>ROUND(13.9224,4)</f>
        <v>13.9224</v>
      </c>
      <c r="G231" s="24"/>
      <c r="H231" s="36"/>
    </row>
    <row r="232" spans="1:8" ht="12.75" customHeight="1">
      <c r="A232" s="22">
        <v>42866</v>
      </c>
      <c r="B232" s="22"/>
      <c r="C232" s="25">
        <f>ROUND(13.8775,4)</f>
        <v>13.8775</v>
      </c>
      <c r="D232" s="25">
        <f>F232</f>
        <v>13.9425</v>
      </c>
      <c r="E232" s="25">
        <f>F232</f>
        <v>13.9425</v>
      </c>
      <c r="F232" s="25">
        <f>ROUND(13.9425,4)</f>
        <v>13.9425</v>
      </c>
      <c r="G232" s="24"/>
      <c r="H232" s="36"/>
    </row>
    <row r="233" spans="1:8" ht="12.75" customHeight="1">
      <c r="A233" s="22">
        <v>42870</v>
      </c>
      <c r="B233" s="22"/>
      <c r="C233" s="25">
        <f>ROUND(13.8775,4)</f>
        <v>13.8775</v>
      </c>
      <c r="D233" s="25">
        <f>F233</f>
        <v>13.9539</v>
      </c>
      <c r="E233" s="25">
        <f>F233</f>
        <v>13.9539</v>
      </c>
      <c r="F233" s="25">
        <f>ROUND(13.9539,4)</f>
        <v>13.9539</v>
      </c>
      <c r="G233" s="24"/>
      <c r="H233" s="36"/>
    </row>
    <row r="234" spans="1:8" ht="12.75" customHeight="1">
      <c r="A234" s="22">
        <v>42881</v>
      </c>
      <c r="B234" s="22"/>
      <c r="C234" s="25">
        <f>ROUND(13.8775,4)</f>
        <v>13.8775</v>
      </c>
      <c r="D234" s="25">
        <f>F234</f>
        <v>13.9808</v>
      </c>
      <c r="E234" s="25">
        <f>F234</f>
        <v>13.9808</v>
      </c>
      <c r="F234" s="25">
        <f>ROUND(13.9808,4)</f>
        <v>13.9808</v>
      </c>
      <c r="G234" s="24"/>
      <c r="H234" s="36"/>
    </row>
    <row r="235" spans="1:8" ht="12.75" customHeight="1">
      <c r="A235" s="22">
        <v>42886</v>
      </c>
      <c r="B235" s="22"/>
      <c r="C235" s="25">
        <f>ROUND(13.8775,4)</f>
        <v>13.8775</v>
      </c>
      <c r="D235" s="25">
        <f>F235</f>
        <v>13.9931</v>
      </c>
      <c r="E235" s="25">
        <f>F235</f>
        <v>13.9931</v>
      </c>
      <c r="F235" s="25">
        <f>ROUND(13.9931,4)</f>
        <v>13.9931</v>
      </c>
      <c r="G235" s="24"/>
      <c r="H235" s="36"/>
    </row>
    <row r="236" spans="1:8" ht="12.75" customHeight="1">
      <c r="A236" s="22">
        <v>42914</v>
      </c>
      <c r="B236" s="22"/>
      <c r="C236" s="25">
        <f>ROUND(13.8775,4)</f>
        <v>13.8775</v>
      </c>
      <c r="D236" s="25">
        <f>F236</f>
        <v>14.0614</v>
      </c>
      <c r="E236" s="25">
        <f>F236</f>
        <v>14.0614</v>
      </c>
      <c r="F236" s="25">
        <f>ROUND(14.0614,4)</f>
        <v>14.0614</v>
      </c>
      <c r="G236" s="24"/>
      <c r="H236" s="36"/>
    </row>
    <row r="237" spans="1:8" ht="12.75" customHeight="1">
      <c r="A237" s="22">
        <v>42916</v>
      </c>
      <c r="B237" s="22"/>
      <c r="C237" s="25">
        <f>ROUND(13.8775,4)</f>
        <v>13.8775</v>
      </c>
      <c r="D237" s="25">
        <f>F237</f>
        <v>14.0663</v>
      </c>
      <c r="E237" s="25">
        <f>F237</f>
        <v>14.0663</v>
      </c>
      <c r="F237" s="25">
        <f>ROUND(14.0663,4)</f>
        <v>14.0663</v>
      </c>
      <c r="G237" s="24"/>
      <c r="H237" s="36"/>
    </row>
    <row r="238" spans="1:8" ht="12.75" customHeight="1">
      <c r="A238" s="22">
        <v>42921</v>
      </c>
      <c r="B238" s="22"/>
      <c r="C238" s="25">
        <f>ROUND(13.8775,4)</f>
        <v>13.8775</v>
      </c>
      <c r="D238" s="25">
        <f>F238</f>
        <v>14.0785</v>
      </c>
      <c r="E238" s="25">
        <f>F238</f>
        <v>14.0785</v>
      </c>
      <c r="F238" s="25">
        <f>ROUND(14.0785,4)</f>
        <v>14.0785</v>
      </c>
      <c r="G238" s="24"/>
      <c r="H238" s="36"/>
    </row>
    <row r="239" spans="1:8" ht="12.75" customHeight="1">
      <c r="A239" s="22">
        <v>42926</v>
      </c>
      <c r="B239" s="22"/>
      <c r="C239" s="25">
        <f>ROUND(13.8775,4)</f>
        <v>13.8775</v>
      </c>
      <c r="D239" s="25">
        <f>F239</f>
        <v>14.0907</v>
      </c>
      <c r="E239" s="25">
        <f>F239</f>
        <v>14.0907</v>
      </c>
      <c r="F239" s="25">
        <f>ROUND(14.0907,4)</f>
        <v>14.0907</v>
      </c>
      <c r="G239" s="24"/>
      <c r="H239" s="36"/>
    </row>
    <row r="240" spans="1:8" ht="12.75" customHeight="1">
      <c r="A240" s="22">
        <v>42928</v>
      </c>
      <c r="B240" s="22"/>
      <c r="C240" s="25">
        <f>ROUND(13.8775,4)</f>
        <v>13.8775</v>
      </c>
      <c r="D240" s="25">
        <f>F240</f>
        <v>14.0956</v>
      </c>
      <c r="E240" s="25">
        <f>F240</f>
        <v>14.0956</v>
      </c>
      <c r="F240" s="25">
        <f>ROUND(14.0956,4)</f>
        <v>14.0956</v>
      </c>
      <c r="G240" s="24"/>
      <c r="H240" s="36"/>
    </row>
    <row r="241" spans="1:8" ht="12.75" customHeight="1">
      <c r="A241" s="22">
        <v>42937</v>
      </c>
      <c r="B241" s="22"/>
      <c r="C241" s="25">
        <f>ROUND(13.8775,4)</f>
        <v>13.8775</v>
      </c>
      <c r="D241" s="25">
        <f>F241</f>
        <v>14.1173</v>
      </c>
      <c r="E241" s="25">
        <f>F241</f>
        <v>14.1173</v>
      </c>
      <c r="F241" s="25">
        <f>ROUND(14.1173,4)</f>
        <v>14.1173</v>
      </c>
      <c r="G241" s="24"/>
      <c r="H241" s="36"/>
    </row>
    <row r="242" spans="1:8" ht="12.75" customHeight="1">
      <c r="A242" s="22">
        <v>42941</v>
      </c>
      <c r="B242" s="22"/>
      <c r="C242" s="25">
        <f>ROUND(13.8775,4)</f>
        <v>13.8775</v>
      </c>
      <c r="D242" s="25">
        <f>F242</f>
        <v>14.127</v>
      </c>
      <c r="E242" s="25">
        <f>F242</f>
        <v>14.127</v>
      </c>
      <c r="F242" s="25">
        <f>ROUND(14.127,4)</f>
        <v>14.127</v>
      </c>
      <c r="G242" s="24"/>
      <c r="H242" s="36"/>
    </row>
    <row r="243" spans="1:8" ht="12.75" customHeight="1">
      <c r="A243" s="22">
        <v>42943</v>
      </c>
      <c r="B243" s="22"/>
      <c r="C243" s="25">
        <f>ROUND(13.8775,4)</f>
        <v>13.8775</v>
      </c>
      <c r="D243" s="25">
        <f>F243</f>
        <v>14.1318</v>
      </c>
      <c r="E243" s="25">
        <f>F243</f>
        <v>14.1318</v>
      </c>
      <c r="F243" s="25">
        <f>ROUND(14.1318,4)</f>
        <v>14.1318</v>
      </c>
      <c r="G243" s="24"/>
      <c r="H243" s="36"/>
    </row>
    <row r="244" spans="1:8" ht="12.75" customHeight="1">
      <c r="A244" s="22">
        <v>42947</v>
      </c>
      <c r="B244" s="22"/>
      <c r="C244" s="25">
        <f>ROUND(13.8775,4)</f>
        <v>13.8775</v>
      </c>
      <c r="D244" s="25">
        <f>F244</f>
        <v>14.1414</v>
      </c>
      <c r="E244" s="25">
        <f>F244</f>
        <v>14.1414</v>
      </c>
      <c r="F244" s="25">
        <f>ROUND(14.1414,4)</f>
        <v>14.1414</v>
      </c>
      <c r="G244" s="24"/>
      <c r="H244" s="36"/>
    </row>
    <row r="245" spans="1:8" ht="12.75" customHeight="1">
      <c r="A245" s="22">
        <v>42958</v>
      </c>
      <c r="B245" s="22"/>
      <c r="C245" s="25">
        <f>ROUND(13.8775,4)</f>
        <v>13.8775</v>
      </c>
      <c r="D245" s="25">
        <f>F245</f>
        <v>14.168</v>
      </c>
      <c r="E245" s="25">
        <f>F245</f>
        <v>14.168</v>
      </c>
      <c r="F245" s="25">
        <f>ROUND(14.168,4)</f>
        <v>14.168</v>
      </c>
      <c r="G245" s="24"/>
      <c r="H245" s="36"/>
    </row>
    <row r="246" spans="1:8" ht="12.75" customHeight="1">
      <c r="A246" s="22">
        <v>42976</v>
      </c>
      <c r="B246" s="22"/>
      <c r="C246" s="25">
        <f>ROUND(13.8775,4)</f>
        <v>13.8775</v>
      </c>
      <c r="D246" s="25">
        <f>F246</f>
        <v>14.2114</v>
      </c>
      <c r="E246" s="25">
        <f>F246</f>
        <v>14.2114</v>
      </c>
      <c r="F246" s="25">
        <f>ROUND(14.2114,4)</f>
        <v>14.2114</v>
      </c>
      <c r="G246" s="24"/>
      <c r="H246" s="36"/>
    </row>
    <row r="247" spans="1:8" ht="12.75" customHeight="1">
      <c r="A247" s="22">
        <v>43005</v>
      </c>
      <c r="B247" s="22"/>
      <c r="C247" s="25">
        <f>ROUND(13.8775,4)</f>
        <v>13.8775</v>
      </c>
      <c r="D247" s="25">
        <f>F247</f>
        <v>14.2814</v>
      </c>
      <c r="E247" s="25">
        <f>F247</f>
        <v>14.2814</v>
      </c>
      <c r="F247" s="25">
        <f>ROUND(14.2814,4)</f>
        <v>14.2814</v>
      </c>
      <c r="G247" s="24"/>
      <c r="H247" s="36"/>
    </row>
    <row r="248" spans="1:8" ht="12.75" customHeight="1">
      <c r="A248" s="22">
        <v>43006</v>
      </c>
      <c r="B248" s="22"/>
      <c r="C248" s="25">
        <f>ROUND(13.8775,4)</f>
        <v>13.8775</v>
      </c>
      <c r="D248" s="25">
        <f>F248</f>
        <v>14.2838</v>
      </c>
      <c r="E248" s="25">
        <f>F248</f>
        <v>14.2838</v>
      </c>
      <c r="F248" s="25">
        <f>ROUND(14.2838,4)</f>
        <v>14.2838</v>
      </c>
      <c r="G248" s="24"/>
      <c r="H248" s="36"/>
    </row>
    <row r="249" spans="1:8" ht="12.75" customHeight="1">
      <c r="A249" s="22">
        <v>43031</v>
      </c>
      <c r="B249" s="22"/>
      <c r="C249" s="25">
        <f>ROUND(13.8775,4)</f>
        <v>13.8775</v>
      </c>
      <c r="D249" s="25">
        <f>F249</f>
        <v>14.3443</v>
      </c>
      <c r="E249" s="25">
        <f>F249</f>
        <v>14.3443</v>
      </c>
      <c r="F249" s="25">
        <f>ROUND(14.3443,4)</f>
        <v>14.3443</v>
      </c>
      <c r="G249" s="24"/>
      <c r="H249" s="36"/>
    </row>
    <row r="250" spans="1:8" ht="12.75" customHeight="1">
      <c r="A250" s="22">
        <v>43035</v>
      </c>
      <c r="B250" s="22"/>
      <c r="C250" s="25">
        <f>ROUND(13.8775,4)</f>
        <v>13.8775</v>
      </c>
      <c r="D250" s="25">
        <f>F250</f>
        <v>14.354</v>
      </c>
      <c r="E250" s="25">
        <f>F250</f>
        <v>14.354</v>
      </c>
      <c r="F250" s="25">
        <f>ROUND(14.354,4)</f>
        <v>14.354</v>
      </c>
      <c r="G250" s="24"/>
      <c r="H250" s="36"/>
    </row>
    <row r="251" spans="1:8" ht="12.75" customHeight="1">
      <c r="A251" s="22">
        <v>43052</v>
      </c>
      <c r="B251" s="22"/>
      <c r="C251" s="25">
        <f>ROUND(13.8775,4)</f>
        <v>13.8775</v>
      </c>
      <c r="D251" s="25">
        <f>F251</f>
        <v>14.3953</v>
      </c>
      <c r="E251" s="25">
        <f>F251</f>
        <v>14.3953</v>
      </c>
      <c r="F251" s="25">
        <f>ROUND(14.3953,4)</f>
        <v>14.3953</v>
      </c>
      <c r="G251" s="24"/>
      <c r="H251" s="36"/>
    </row>
    <row r="252" spans="1:8" ht="12.75" customHeight="1">
      <c r="A252" s="22">
        <v>43067</v>
      </c>
      <c r="B252" s="22"/>
      <c r="C252" s="25">
        <f>ROUND(13.8775,4)</f>
        <v>13.8775</v>
      </c>
      <c r="D252" s="25">
        <f>F252</f>
        <v>14.4317</v>
      </c>
      <c r="E252" s="25">
        <f>F252</f>
        <v>14.4317</v>
      </c>
      <c r="F252" s="25">
        <f>ROUND(14.4317,4)</f>
        <v>14.4317</v>
      </c>
      <c r="G252" s="24"/>
      <c r="H252" s="36"/>
    </row>
    <row r="253" spans="1:8" ht="12.75" customHeight="1">
      <c r="A253" s="22">
        <v>43091</v>
      </c>
      <c r="B253" s="22"/>
      <c r="C253" s="25">
        <f>ROUND(13.8775,4)</f>
        <v>13.8775</v>
      </c>
      <c r="D253" s="25">
        <f>F253</f>
        <v>14.4899</v>
      </c>
      <c r="E253" s="25">
        <f>F253</f>
        <v>14.4899</v>
      </c>
      <c r="F253" s="25">
        <f>ROUND(14.4899,4)</f>
        <v>14.4899</v>
      </c>
      <c r="G253" s="24"/>
      <c r="H253" s="36"/>
    </row>
    <row r="254" spans="1:8" ht="12.75" customHeight="1">
      <c r="A254" s="22">
        <v>43144</v>
      </c>
      <c r="B254" s="22"/>
      <c r="C254" s="25">
        <f>ROUND(13.8775,4)</f>
        <v>13.8775</v>
      </c>
      <c r="D254" s="25">
        <f>F254</f>
        <v>14.6187</v>
      </c>
      <c r="E254" s="25">
        <f>F254</f>
        <v>14.6187</v>
      </c>
      <c r="F254" s="25">
        <f>ROUND(14.6187,4)</f>
        <v>14.6187</v>
      </c>
      <c r="G254" s="24"/>
      <c r="H254" s="36"/>
    </row>
    <row r="255" spans="1:8" ht="12.75" customHeight="1">
      <c r="A255" s="22">
        <v>43146</v>
      </c>
      <c r="B255" s="22"/>
      <c r="C255" s="25">
        <f>ROUND(13.8775,4)</f>
        <v>13.8775</v>
      </c>
      <c r="D255" s="25">
        <f>F255</f>
        <v>14.6236</v>
      </c>
      <c r="E255" s="25">
        <f>F255</f>
        <v>14.6236</v>
      </c>
      <c r="F255" s="25">
        <f>ROUND(14.6236,4)</f>
        <v>14.6236</v>
      </c>
      <c r="G255" s="24"/>
      <c r="H255" s="36"/>
    </row>
    <row r="256" spans="1:8" ht="12.75" customHeight="1">
      <c r="A256" s="22">
        <v>43215</v>
      </c>
      <c r="B256" s="22"/>
      <c r="C256" s="25">
        <f>ROUND(13.8775,4)</f>
        <v>13.8775</v>
      </c>
      <c r="D256" s="25">
        <f>F256</f>
        <v>14.7928</v>
      </c>
      <c r="E256" s="25">
        <f>F256</f>
        <v>14.7928</v>
      </c>
      <c r="F256" s="25">
        <f>ROUND(14.7928,4)</f>
        <v>14.7928</v>
      </c>
      <c r="G256" s="24"/>
      <c r="H256" s="36"/>
    </row>
    <row r="257" spans="1:8" ht="12.75" customHeight="1">
      <c r="A257" s="22">
        <v>43231</v>
      </c>
      <c r="B257" s="22"/>
      <c r="C257" s="25">
        <f>ROUND(13.8775,4)</f>
        <v>13.8775</v>
      </c>
      <c r="D257" s="25">
        <f>F257</f>
        <v>14.8336</v>
      </c>
      <c r="E257" s="25">
        <f>F257</f>
        <v>14.8336</v>
      </c>
      <c r="F257" s="25">
        <f>ROUND(14.8336,4)</f>
        <v>14.8336</v>
      </c>
      <c r="G257" s="24"/>
      <c r="H257" s="36"/>
    </row>
    <row r="258" spans="1:8" ht="12.75" customHeight="1">
      <c r="A258" s="22">
        <v>43235</v>
      </c>
      <c r="B258" s="22"/>
      <c r="C258" s="25">
        <f>ROUND(13.8775,4)</f>
        <v>13.8775</v>
      </c>
      <c r="D258" s="25">
        <f>F258</f>
        <v>14.8438</v>
      </c>
      <c r="E258" s="25">
        <f>F258</f>
        <v>14.8438</v>
      </c>
      <c r="F258" s="25">
        <f>ROUND(14.8438,4)</f>
        <v>14.8438</v>
      </c>
      <c r="G258" s="24"/>
      <c r="H258" s="36"/>
    </row>
    <row r="259" spans="1:8" ht="12.75" customHeight="1">
      <c r="A259" s="22">
        <v>43325</v>
      </c>
      <c r="B259" s="22"/>
      <c r="C259" s="25">
        <f>ROUND(13.8775,4)</f>
        <v>13.8775</v>
      </c>
      <c r="D259" s="25">
        <f>F259</f>
        <v>15.0734</v>
      </c>
      <c r="E259" s="25">
        <f>F259</f>
        <v>15.0734</v>
      </c>
      <c r="F259" s="25">
        <f>ROUND(15.0734,4)</f>
        <v>15.0734</v>
      </c>
      <c r="G259" s="24"/>
      <c r="H259" s="36"/>
    </row>
    <row r="260" spans="1:8" ht="12.75" customHeight="1">
      <c r="A260" s="22">
        <v>43417</v>
      </c>
      <c r="B260" s="22"/>
      <c r="C260" s="25">
        <f>ROUND(13.8775,4)</f>
        <v>13.8775</v>
      </c>
      <c r="D260" s="25">
        <f>F260</f>
        <v>15.3081</v>
      </c>
      <c r="E260" s="25">
        <f>F260</f>
        <v>15.3081</v>
      </c>
      <c r="F260" s="25">
        <f>ROUND(15.3081,4)</f>
        <v>15.3081</v>
      </c>
      <c r="G260" s="24"/>
      <c r="H260" s="36"/>
    </row>
    <row r="261" spans="1:8" ht="12.75" customHeight="1">
      <c r="A261" s="22">
        <v>43509</v>
      </c>
      <c r="B261" s="22"/>
      <c r="C261" s="25">
        <f>ROUND(13.8775,4)</f>
        <v>13.8775</v>
      </c>
      <c r="D261" s="25">
        <f>F261</f>
        <v>15.5429</v>
      </c>
      <c r="E261" s="25">
        <f>F261</f>
        <v>15.5429</v>
      </c>
      <c r="F261" s="25">
        <f>ROUND(15.5429,4)</f>
        <v>15.5429</v>
      </c>
      <c r="G261" s="24"/>
      <c r="H261" s="36"/>
    </row>
    <row r="262" spans="1:8" ht="12.75" customHeight="1">
      <c r="A262" s="22" t="s">
        <v>62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5">
        <f>ROUND(1.062275,4)</f>
        <v>1.0623</v>
      </c>
      <c r="D263" s="25">
        <f>F263</f>
        <v>1.0657</v>
      </c>
      <c r="E263" s="25">
        <f>F263</f>
        <v>1.0657</v>
      </c>
      <c r="F263" s="25">
        <f>ROUND(1.0657,4)</f>
        <v>1.0657</v>
      </c>
      <c r="G263" s="24"/>
      <c r="H263" s="36"/>
    </row>
    <row r="264" spans="1:8" ht="12.75" customHeight="1">
      <c r="A264" s="22">
        <v>42996</v>
      </c>
      <c r="B264" s="22"/>
      <c r="C264" s="25">
        <f>ROUND(1.062275,4)</f>
        <v>1.0623</v>
      </c>
      <c r="D264" s="25">
        <f>F264</f>
        <v>1.0708</v>
      </c>
      <c r="E264" s="25">
        <f>F264</f>
        <v>1.0708</v>
      </c>
      <c r="F264" s="25">
        <f>ROUND(1.0708,4)</f>
        <v>1.0708</v>
      </c>
      <c r="G264" s="24"/>
      <c r="H264" s="36"/>
    </row>
    <row r="265" spans="1:8" ht="12.75" customHeight="1">
      <c r="A265" s="22">
        <v>43087</v>
      </c>
      <c r="B265" s="22"/>
      <c r="C265" s="25">
        <f>ROUND(1.062275,4)</f>
        <v>1.0623</v>
      </c>
      <c r="D265" s="25">
        <f>F265</f>
        <v>1.0763</v>
      </c>
      <c r="E265" s="25">
        <f>F265</f>
        <v>1.0763</v>
      </c>
      <c r="F265" s="25">
        <f>ROUND(1.0763,4)</f>
        <v>1.0763</v>
      </c>
      <c r="G265" s="24"/>
      <c r="H265" s="36"/>
    </row>
    <row r="266" spans="1:8" ht="12.75" customHeight="1">
      <c r="A266" s="22">
        <v>43178</v>
      </c>
      <c r="B266" s="22"/>
      <c r="C266" s="25">
        <f>ROUND(1.062275,4)</f>
        <v>1.0623</v>
      </c>
      <c r="D266" s="25">
        <f>F266</f>
        <v>1.0821</v>
      </c>
      <c r="E266" s="25">
        <f>F266</f>
        <v>1.0821</v>
      </c>
      <c r="F266" s="25">
        <f>ROUND(1.0821,4)</f>
        <v>1.0821</v>
      </c>
      <c r="G266" s="24"/>
      <c r="H266" s="36"/>
    </row>
    <row r="267" spans="1:8" ht="12.75" customHeight="1">
      <c r="A267" s="22" t="s">
        <v>63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5">
        <f>ROUND(1.247,4)</f>
        <v>1.247</v>
      </c>
      <c r="D268" s="25">
        <f>F268</f>
        <v>1.2491</v>
      </c>
      <c r="E268" s="25">
        <f>F268</f>
        <v>1.2491</v>
      </c>
      <c r="F268" s="25">
        <f>ROUND(1.2491,4)</f>
        <v>1.2491</v>
      </c>
      <c r="G268" s="24"/>
      <c r="H268" s="36"/>
    </row>
    <row r="269" spans="1:8" ht="12.75" customHeight="1">
      <c r="A269" s="22">
        <v>42996</v>
      </c>
      <c r="B269" s="22"/>
      <c r="C269" s="25">
        <f>ROUND(1.247,4)</f>
        <v>1.247</v>
      </c>
      <c r="D269" s="25">
        <f>F269</f>
        <v>1.2524</v>
      </c>
      <c r="E269" s="25">
        <f>F269</f>
        <v>1.2524</v>
      </c>
      <c r="F269" s="25">
        <f>ROUND(1.2524,4)</f>
        <v>1.2524</v>
      </c>
      <c r="G269" s="24"/>
      <c r="H269" s="36"/>
    </row>
    <row r="270" spans="1:8" ht="12.75" customHeight="1">
      <c r="A270" s="22">
        <v>43087</v>
      </c>
      <c r="B270" s="22"/>
      <c r="C270" s="25">
        <f>ROUND(1.247,4)</f>
        <v>1.247</v>
      </c>
      <c r="D270" s="25">
        <f>F270</f>
        <v>1.2559</v>
      </c>
      <c r="E270" s="25">
        <f>F270</f>
        <v>1.2559</v>
      </c>
      <c r="F270" s="25">
        <f>ROUND(1.2559,4)</f>
        <v>1.2559</v>
      </c>
      <c r="G270" s="24"/>
      <c r="H270" s="36"/>
    </row>
    <row r="271" spans="1:8" ht="12.75" customHeight="1">
      <c r="A271" s="22">
        <v>43178</v>
      </c>
      <c r="B271" s="22"/>
      <c r="C271" s="25">
        <f>ROUND(1.247,4)</f>
        <v>1.247</v>
      </c>
      <c r="D271" s="25">
        <f>F271</f>
        <v>1.2598</v>
      </c>
      <c r="E271" s="25">
        <f>F271</f>
        <v>1.2598</v>
      </c>
      <c r="F271" s="25">
        <f>ROUND(1.2598,4)</f>
        <v>1.2598</v>
      </c>
      <c r="G271" s="24"/>
      <c r="H271" s="36"/>
    </row>
    <row r="272" spans="1:8" ht="12.75" customHeight="1">
      <c r="A272" s="22" t="s">
        <v>64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42905</v>
      </c>
      <c r="B273" s="22"/>
      <c r="C273" s="25">
        <f>ROUND(10.3765536875,4)</f>
        <v>10.3766</v>
      </c>
      <c r="D273" s="25">
        <f>F273</f>
        <v>10.4842</v>
      </c>
      <c r="E273" s="25">
        <f>F273</f>
        <v>10.4842</v>
      </c>
      <c r="F273" s="25">
        <f>ROUND(10.4842,4)</f>
        <v>10.4842</v>
      </c>
      <c r="G273" s="24"/>
      <c r="H273" s="36"/>
    </row>
    <row r="274" spans="1:8" ht="12.75" customHeight="1">
      <c r="A274" s="22">
        <v>42996</v>
      </c>
      <c r="B274" s="22"/>
      <c r="C274" s="25">
        <f>ROUND(10.3765536875,4)</f>
        <v>10.3766</v>
      </c>
      <c r="D274" s="25">
        <f>F274</f>
        <v>10.6347</v>
      </c>
      <c r="E274" s="25">
        <f>F274</f>
        <v>10.6347</v>
      </c>
      <c r="F274" s="25">
        <f>ROUND(10.6347,4)</f>
        <v>10.6347</v>
      </c>
      <c r="G274" s="24"/>
      <c r="H274" s="36"/>
    </row>
    <row r="275" spans="1:8" ht="12.75" customHeight="1">
      <c r="A275" s="22">
        <v>43087</v>
      </c>
      <c r="B275" s="22"/>
      <c r="C275" s="25">
        <f>ROUND(10.3765536875,4)</f>
        <v>10.3766</v>
      </c>
      <c r="D275" s="25">
        <f>F275</f>
        <v>10.7871</v>
      </c>
      <c r="E275" s="25">
        <f>F275</f>
        <v>10.7871</v>
      </c>
      <c r="F275" s="25">
        <f>ROUND(10.7871,4)</f>
        <v>10.7871</v>
      </c>
      <c r="G275" s="24"/>
      <c r="H275" s="36"/>
    </row>
    <row r="276" spans="1:8" ht="12.75" customHeight="1">
      <c r="A276" s="22">
        <v>43178</v>
      </c>
      <c r="B276" s="22"/>
      <c r="C276" s="25">
        <f>ROUND(10.3765536875,4)</f>
        <v>10.3766</v>
      </c>
      <c r="D276" s="25">
        <f>F276</f>
        <v>10.9406</v>
      </c>
      <c r="E276" s="25">
        <f>F276</f>
        <v>10.9406</v>
      </c>
      <c r="F276" s="25">
        <f>ROUND(10.9406,4)</f>
        <v>10.9406</v>
      </c>
      <c r="G276" s="24"/>
      <c r="H276" s="36"/>
    </row>
    <row r="277" spans="1:8" ht="12.75" customHeight="1">
      <c r="A277" s="22">
        <v>43269</v>
      </c>
      <c r="B277" s="22"/>
      <c r="C277" s="25">
        <f>ROUND(10.3765536875,4)</f>
        <v>10.3766</v>
      </c>
      <c r="D277" s="25">
        <f>F277</f>
        <v>11.1003</v>
      </c>
      <c r="E277" s="25">
        <f>F277</f>
        <v>11.1003</v>
      </c>
      <c r="F277" s="25">
        <f>ROUND(11.1003,4)</f>
        <v>11.1003</v>
      </c>
      <c r="G277" s="24"/>
      <c r="H277" s="36"/>
    </row>
    <row r="278" spans="1:8" ht="12.75" customHeight="1">
      <c r="A278" s="22">
        <v>43360</v>
      </c>
      <c r="B278" s="22"/>
      <c r="C278" s="25">
        <f>ROUND(10.3765536875,4)</f>
        <v>10.3766</v>
      </c>
      <c r="D278" s="25">
        <f>F278</f>
        <v>11.2631</v>
      </c>
      <c r="E278" s="25">
        <f>F278</f>
        <v>11.2631</v>
      </c>
      <c r="F278" s="25">
        <f>ROUND(11.2631,4)</f>
        <v>11.2631</v>
      </c>
      <c r="G278" s="24"/>
      <c r="H278" s="36"/>
    </row>
    <row r="279" spans="1:8" ht="12.75" customHeight="1">
      <c r="A279" s="22">
        <v>43448</v>
      </c>
      <c r="B279" s="22"/>
      <c r="C279" s="25">
        <f>ROUND(10.3765536875,4)</f>
        <v>10.3766</v>
      </c>
      <c r="D279" s="25">
        <f>F279</f>
        <v>11.4204</v>
      </c>
      <c r="E279" s="25">
        <f>F279</f>
        <v>11.4204</v>
      </c>
      <c r="F279" s="25">
        <f>ROUND(11.4204,4)</f>
        <v>11.4204</v>
      </c>
      <c r="G279" s="24"/>
      <c r="H279" s="36"/>
    </row>
    <row r="280" spans="1:8" ht="12.75" customHeight="1">
      <c r="A280" s="22" t="s">
        <v>65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42905</v>
      </c>
      <c r="B281" s="22"/>
      <c r="C281" s="25">
        <f>ROUND(3.77824666485162,4)</f>
        <v>3.7782</v>
      </c>
      <c r="D281" s="25">
        <f>F281</f>
        <v>4.1893</v>
      </c>
      <c r="E281" s="25">
        <f>F281</f>
        <v>4.1893</v>
      </c>
      <c r="F281" s="25">
        <f>ROUND(4.1893,4)</f>
        <v>4.1893</v>
      </c>
      <c r="G281" s="24"/>
      <c r="H281" s="36"/>
    </row>
    <row r="282" spans="1:8" ht="12.75" customHeight="1">
      <c r="A282" s="22">
        <v>42996</v>
      </c>
      <c r="B282" s="22"/>
      <c r="C282" s="25">
        <f>ROUND(3.77824666485162,4)</f>
        <v>3.7782</v>
      </c>
      <c r="D282" s="25">
        <f>F282</f>
        <v>4.2546</v>
      </c>
      <c r="E282" s="25">
        <f>F282</f>
        <v>4.2546</v>
      </c>
      <c r="F282" s="25">
        <f>ROUND(4.2546,4)</f>
        <v>4.2546</v>
      </c>
      <c r="G282" s="24"/>
      <c r="H282" s="36"/>
    </row>
    <row r="283" spans="1:8" ht="12.75" customHeight="1">
      <c r="A283" s="22">
        <v>43087</v>
      </c>
      <c r="B283" s="22"/>
      <c r="C283" s="25">
        <f>ROUND(3.77824666485162,4)</f>
        <v>3.7782</v>
      </c>
      <c r="D283" s="25">
        <f>F283</f>
        <v>4.3191</v>
      </c>
      <c r="E283" s="25">
        <f>F283</f>
        <v>4.3191</v>
      </c>
      <c r="F283" s="25">
        <f>ROUND(4.3191,4)</f>
        <v>4.3191</v>
      </c>
      <c r="G283" s="24"/>
      <c r="H283" s="36"/>
    </row>
    <row r="284" spans="1:8" ht="12.75" customHeight="1">
      <c r="A284" s="22" t="s">
        <v>66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5">
        <f>ROUND(1.302403375,4)</f>
        <v>1.3024</v>
      </c>
      <c r="D285" s="25">
        <f>F285</f>
        <v>1.3136</v>
      </c>
      <c r="E285" s="25">
        <f>F285</f>
        <v>1.3136</v>
      </c>
      <c r="F285" s="25">
        <f>ROUND(1.3136,4)</f>
        <v>1.3136</v>
      </c>
      <c r="G285" s="24"/>
      <c r="H285" s="36"/>
    </row>
    <row r="286" spans="1:8" ht="12.75" customHeight="1">
      <c r="A286" s="22">
        <v>42996</v>
      </c>
      <c r="B286" s="22"/>
      <c r="C286" s="25">
        <f>ROUND(1.302403375,4)</f>
        <v>1.3024</v>
      </c>
      <c r="D286" s="25">
        <f>F286</f>
        <v>1.3301</v>
      </c>
      <c r="E286" s="25">
        <f>F286</f>
        <v>1.3301</v>
      </c>
      <c r="F286" s="25">
        <f>ROUND(1.3301,4)</f>
        <v>1.3301</v>
      </c>
      <c r="G286" s="24"/>
      <c r="H286" s="36"/>
    </row>
    <row r="287" spans="1:8" ht="12.75" customHeight="1">
      <c r="A287" s="22">
        <v>43087</v>
      </c>
      <c r="B287" s="22"/>
      <c r="C287" s="25">
        <f>ROUND(1.302403375,4)</f>
        <v>1.3024</v>
      </c>
      <c r="D287" s="25">
        <f>F287</f>
        <v>1.3459</v>
      </c>
      <c r="E287" s="25">
        <f>F287</f>
        <v>1.3459</v>
      </c>
      <c r="F287" s="25">
        <f>ROUND(1.3459,4)</f>
        <v>1.3459</v>
      </c>
      <c r="G287" s="24"/>
      <c r="H287" s="36"/>
    </row>
    <row r="288" spans="1:8" ht="12.75" customHeight="1">
      <c r="A288" s="22">
        <v>43178</v>
      </c>
      <c r="B288" s="22"/>
      <c r="C288" s="25">
        <f>ROUND(1.302403375,4)</f>
        <v>1.3024</v>
      </c>
      <c r="D288" s="25">
        <f>F288</f>
        <v>1.3606</v>
      </c>
      <c r="E288" s="25">
        <f>F288</f>
        <v>1.3606</v>
      </c>
      <c r="F288" s="25">
        <f>ROUND(1.3606,4)</f>
        <v>1.3606</v>
      </c>
      <c r="G288" s="24"/>
      <c r="H288" s="36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5">
        <f>ROUND(10.393573996405,4)</f>
        <v>10.3936</v>
      </c>
      <c r="D290" s="25">
        <f>F290</f>
        <v>10.5243</v>
      </c>
      <c r="E290" s="25">
        <f>F290</f>
        <v>10.5243</v>
      </c>
      <c r="F290" s="25">
        <f>ROUND(10.5243,4)</f>
        <v>10.5243</v>
      </c>
      <c r="G290" s="24"/>
      <c r="H290" s="36"/>
    </row>
    <row r="291" spans="1:8" ht="12.75" customHeight="1">
      <c r="A291" s="22">
        <v>42996</v>
      </c>
      <c r="B291" s="22"/>
      <c r="C291" s="25">
        <f>ROUND(10.393573996405,4)</f>
        <v>10.3936</v>
      </c>
      <c r="D291" s="25">
        <f>F291</f>
        <v>10.7047</v>
      </c>
      <c r="E291" s="25">
        <f>F291</f>
        <v>10.7047</v>
      </c>
      <c r="F291" s="25">
        <f>ROUND(10.7047,4)</f>
        <v>10.7047</v>
      </c>
      <c r="G291" s="24"/>
      <c r="H291" s="36"/>
    </row>
    <row r="292" spans="1:8" ht="12.75" customHeight="1">
      <c r="A292" s="22">
        <v>43087</v>
      </c>
      <c r="B292" s="22"/>
      <c r="C292" s="25">
        <f>ROUND(10.393573996405,4)</f>
        <v>10.3936</v>
      </c>
      <c r="D292" s="25">
        <f>F292</f>
        <v>10.887</v>
      </c>
      <c r="E292" s="25">
        <f>F292</f>
        <v>10.887</v>
      </c>
      <c r="F292" s="25">
        <f>ROUND(10.887,4)</f>
        <v>10.887</v>
      </c>
      <c r="G292" s="24"/>
      <c r="H292" s="36"/>
    </row>
    <row r="293" spans="1:8" ht="12.75" customHeight="1">
      <c r="A293" s="22">
        <v>43178</v>
      </c>
      <c r="B293" s="22"/>
      <c r="C293" s="25">
        <f>ROUND(10.393573996405,4)</f>
        <v>10.3936</v>
      </c>
      <c r="D293" s="25">
        <f>F293</f>
        <v>11.0704</v>
      </c>
      <c r="E293" s="25">
        <f>F293</f>
        <v>11.0704</v>
      </c>
      <c r="F293" s="25">
        <f>ROUND(11.0704,4)</f>
        <v>11.0704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5">
        <f>ROUND(2.03387006816025,4)</f>
        <v>2.0339</v>
      </c>
      <c r="D295" s="25">
        <f>F295</f>
        <v>2.024</v>
      </c>
      <c r="E295" s="25">
        <f>F295</f>
        <v>2.024</v>
      </c>
      <c r="F295" s="25">
        <f>ROUND(2.024,4)</f>
        <v>2.024</v>
      </c>
      <c r="G295" s="24"/>
      <c r="H295" s="36"/>
    </row>
    <row r="296" spans="1:8" ht="12.75" customHeight="1">
      <c r="A296" s="22">
        <v>42996</v>
      </c>
      <c r="B296" s="22"/>
      <c r="C296" s="25">
        <f>ROUND(2.03387006816025,4)</f>
        <v>2.0339</v>
      </c>
      <c r="D296" s="25">
        <f>F296</f>
        <v>2.0424</v>
      </c>
      <c r="E296" s="25">
        <f>F296</f>
        <v>2.0424</v>
      </c>
      <c r="F296" s="25">
        <f>ROUND(2.0424,4)</f>
        <v>2.0424</v>
      </c>
      <c r="G296" s="24"/>
      <c r="H296" s="36"/>
    </row>
    <row r="297" spans="1:8" ht="12.75" customHeight="1">
      <c r="A297" s="22">
        <v>43087</v>
      </c>
      <c r="B297" s="22"/>
      <c r="C297" s="25">
        <f>ROUND(2.03387006816025,4)</f>
        <v>2.0339</v>
      </c>
      <c r="D297" s="25">
        <f>F297</f>
        <v>2.0608</v>
      </c>
      <c r="E297" s="25">
        <f>F297</f>
        <v>2.0608</v>
      </c>
      <c r="F297" s="25">
        <f>ROUND(2.0608,4)</f>
        <v>2.0608</v>
      </c>
      <c r="G297" s="24"/>
      <c r="H297" s="36"/>
    </row>
    <row r="298" spans="1:8" ht="12.75" customHeight="1">
      <c r="A298" s="22">
        <v>43178</v>
      </c>
      <c r="B298" s="22"/>
      <c r="C298" s="25">
        <f>ROUND(2.03387006816025,4)</f>
        <v>2.0339</v>
      </c>
      <c r="D298" s="25">
        <f>F298</f>
        <v>2.0786</v>
      </c>
      <c r="E298" s="25">
        <f>F298</f>
        <v>2.0786</v>
      </c>
      <c r="F298" s="25">
        <f>ROUND(2.0786,4)</f>
        <v>2.0786</v>
      </c>
      <c r="G298" s="24"/>
      <c r="H298" s="36"/>
    </row>
    <row r="299" spans="1:8" ht="12.75" customHeight="1">
      <c r="A299" s="22" t="s">
        <v>69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5">
        <f>ROUND(1.98332166183133,4)</f>
        <v>1.9833</v>
      </c>
      <c r="D300" s="25">
        <f>F300</f>
        <v>2.0142</v>
      </c>
      <c r="E300" s="25">
        <f>F300</f>
        <v>2.0142</v>
      </c>
      <c r="F300" s="25">
        <f>ROUND(2.0142,4)</f>
        <v>2.0142</v>
      </c>
      <c r="G300" s="24"/>
      <c r="H300" s="36"/>
    </row>
    <row r="301" spans="1:8" ht="12.75" customHeight="1">
      <c r="A301" s="22">
        <v>42996</v>
      </c>
      <c r="B301" s="22"/>
      <c r="C301" s="25">
        <f>ROUND(1.98332166183133,4)</f>
        <v>1.9833</v>
      </c>
      <c r="D301" s="25">
        <f>F301</f>
        <v>2.0562</v>
      </c>
      <c r="E301" s="25">
        <f>F301</f>
        <v>2.0562</v>
      </c>
      <c r="F301" s="25">
        <f>ROUND(2.0562,4)</f>
        <v>2.0562</v>
      </c>
      <c r="G301" s="24"/>
      <c r="H301" s="36"/>
    </row>
    <row r="302" spans="1:8" ht="12.75" customHeight="1">
      <c r="A302" s="22">
        <v>43087</v>
      </c>
      <c r="B302" s="22"/>
      <c r="C302" s="25">
        <f>ROUND(1.98332166183133,4)</f>
        <v>1.9833</v>
      </c>
      <c r="D302" s="25">
        <f>F302</f>
        <v>2.0996</v>
      </c>
      <c r="E302" s="25">
        <f>F302</f>
        <v>2.0996</v>
      </c>
      <c r="F302" s="25">
        <f>ROUND(2.0996,4)</f>
        <v>2.0996</v>
      </c>
      <c r="G302" s="24"/>
      <c r="H302" s="36"/>
    </row>
    <row r="303" spans="1:8" ht="12.75" customHeight="1">
      <c r="A303" s="22">
        <v>43178</v>
      </c>
      <c r="B303" s="22"/>
      <c r="C303" s="25">
        <f>ROUND(1.98332166183133,4)</f>
        <v>1.9833</v>
      </c>
      <c r="D303" s="25">
        <f>F303</f>
        <v>2.1441</v>
      </c>
      <c r="E303" s="25">
        <f>F303</f>
        <v>2.1441</v>
      </c>
      <c r="F303" s="25">
        <f>ROUND(2.1441,4)</f>
        <v>2.1441</v>
      </c>
      <c r="G303" s="24"/>
      <c r="H303" s="36"/>
    </row>
    <row r="304" spans="1:8" ht="12.75" customHeight="1">
      <c r="A304" s="22" t="s">
        <v>70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42905</v>
      </c>
      <c r="B305" s="22"/>
      <c r="C305" s="25">
        <f>ROUND(14.7417213125,4)</f>
        <v>14.7417</v>
      </c>
      <c r="D305" s="25">
        <f>F305</f>
        <v>14.9613</v>
      </c>
      <c r="E305" s="25">
        <f>F305</f>
        <v>14.9613</v>
      </c>
      <c r="F305" s="25">
        <f>ROUND(14.9613,4)</f>
        <v>14.9613</v>
      </c>
      <c r="G305" s="24"/>
      <c r="H305" s="36"/>
    </row>
    <row r="306" spans="1:8" ht="12.75" customHeight="1">
      <c r="A306" s="22">
        <v>42996</v>
      </c>
      <c r="B306" s="22"/>
      <c r="C306" s="25">
        <f>ROUND(14.7417213125,4)</f>
        <v>14.7417</v>
      </c>
      <c r="D306" s="25">
        <f>F306</f>
        <v>15.269</v>
      </c>
      <c r="E306" s="25">
        <f>F306</f>
        <v>15.269</v>
      </c>
      <c r="F306" s="25">
        <f>ROUND(15.269,4)</f>
        <v>15.269</v>
      </c>
      <c r="G306" s="24"/>
      <c r="H306" s="36"/>
    </row>
    <row r="307" spans="1:8" ht="12.75" customHeight="1">
      <c r="A307" s="22">
        <v>43087</v>
      </c>
      <c r="B307" s="22"/>
      <c r="C307" s="25">
        <f>ROUND(14.7417213125,4)</f>
        <v>14.7417</v>
      </c>
      <c r="D307" s="25">
        <f>F307</f>
        <v>15.5843</v>
      </c>
      <c r="E307" s="25">
        <f>F307</f>
        <v>15.5843</v>
      </c>
      <c r="F307" s="25">
        <f>ROUND(15.5843,4)</f>
        <v>15.5843</v>
      </c>
      <c r="G307" s="24"/>
      <c r="H307" s="36"/>
    </row>
    <row r="308" spans="1:8" ht="12.75" customHeight="1">
      <c r="A308" s="22">
        <v>43178</v>
      </c>
      <c r="B308" s="22"/>
      <c r="C308" s="25">
        <f>ROUND(14.7417213125,4)</f>
        <v>14.7417</v>
      </c>
      <c r="D308" s="25">
        <f>F308</f>
        <v>15.9078</v>
      </c>
      <c r="E308" s="25">
        <f>F308</f>
        <v>15.9078</v>
      </c>
      <c r="F308" s="25">
        <f>ROUND(15.9078,4)</f>
        <v>15.9078</v>
      </c>
      <c r="G308" s="24"/>
      <c r="H308" s="36"/>
    </row>
    <row r="309" spans="1:8" ht="12.75" customHeight="1">
      <c r="A309" s="22">
        <v>43269</v>
      </c>
      <c r="B309" s="22"/>
      <c r="C309" s="25">
        <f>ROUND(14.7417213125,4)</f>
        <v>14.7417</v>
      </c>
      <c r="D309" s="25">
        <f>F309</f>
        <v>16.2139</v>
      </c>
      <c r="E309" s="25">
        <f>F309</f>
        <v>16.2139</v>
      </c>
      <c r="F309" s="25">
        <f>ROUND(16.2139,4)</f>
        <v>16.2139</v>
      </c>
      <c r="G309" s="24"/>
      <c r="H309" s="36"/>
    </row>
    <row r="310" spans="1:8" ht="12.75" customHeight="1">
      <c r="A310" s="22">
        <v>43360</v>
      </c>
      <c r="B310" s="22"/>
      <c r="C310" s="25">
        <f>ROUND(14.7417213125,4)</f>
        <v>14.7417</v>
      </c>
      <c r="D310" s="25">
        <f>F310</f>
        <v>16.5769</v>
      </c>
      <c r="E310" s="25">
        <f>F310</f>
        <v>16.5769</v>
      </c>
      <c r="F310" s="25">
        <f>ROUND(16.5769,4)</f>
        <v>16.5769</v>
      </c>
      <c r="G310" s="24"/>
      <c r="H310" s="36"/>
    </row>
    <row r="311" spans="1:8" ht="12.75" customHeight="1">
      <c r="A311" s="22">
        <v>43448</v>
      </c>
      <c r="B311" s="22"/>
      <c r="C311" s="25">
        <f>ROUND(14.7417213125,4)</f>
        <v>14.7417</v>
      </c>
      <c r="D311" s="25">
        <f>F311</f>
        <v>16.955</v>
      </c>
      <c r="E311" s="25">
        <f>F311</f>
        <v>16.955</v>
      </c>
      <c r="F311" s="25">
        <f>ROUND(16.955,4)</f>
        <v>16.955</v>
      </c>
      <c r="G311" s="24"/>
      <c r="H311" s="36"/>
    </row>
    <row r="312" spans="1:8" ht="12.75" customHeight="1">
      <c r="A312" s="22" t="s">
        <v>71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5">
        <f>ROUND(13.794731610338,4)</f>
        <v>13.7947</v>
      </c>
      <c r="D313" s="25">
        <f>F313</f>
        <v>14.0116</v>
      </c>
      <c r="E313" s="25">
        <f>F313</f>
        <v>14.0116</v>
      </c>
      <c r="F313" s="25">
        <f>ROUND(14.0116,4)</f>
        <v>14.0116</v>
      </c>
      <c r="G313" s="24"/>
      <c r="H313" s="36"/>
    </row>
    <row r="314" spans="1:8" ht="12.75" customHeight="1">
      <c r="A314" s="22">
        <v>42996</v>
      </c>
      <c r="B314" s="22"/>
      <c r="C314" s="25">
        <f>ROUND(13.794731610338,4)</f>
        <v>13.7947</v>
      </c>
      <c r="D314" s="25">
        <f>F314</f>
        <v>14.3179</v>
      </c>
      <c r="E314" s="25">
        <f>F314</f>
        <v>14.3179</v>
      </c>
      <c r="F314" s="25">
        <f>ROUND(14.3179,4)</f>
        <v>14.3179</v>
      </c>
      <c r="G314" s="24"/>
      <c r="H314" s="36"/>
    </row>
    <row r="315" spans="1:8" ht="12.75" customHeight="1">
      <c r="A315" s="22">
        <v>43087</v>
      </c>
      <c r="B315" s="22"/>
      <c r="C315" s="25">
        <f>ROUND(13.794731610338,4)</f>
        <v>13.7947</v>
      </c>
      <c r="D315" s="25">
        <f>F315</f>
        <v>14.6327</v>
      </c>
      <c r="E315" s="25">
        <f>F315</f>
        <v>14.6327</v>
      </c>
      <c r="F315" s="25">
        <f>ROUND(14.6327,4)</f>
        <v>14.6327</v>
      </c>
      <c r="G315" s="24"/>
      <c r="H315" s="36"/>
    </row>
    <row r="316" spans="1:8" ht="12.75" customHeight="1">
      <c r="A316" s="22">
        <v>43178</v>
      </c>
      <c r="B316" s="22"/>
      <c r="C316" s="25">
        <f>ROUND(13.794731610338,4)</f>
        <v>13.7947</v>
      </c>
      <c r="D316" s="25">
        <f>F316</f>
        <v>14.9583</v>
      </c>
      <c r="E316" s="25">
        <f>F316</f>
        <v>14.9583</v>
      </c>
      <c r="F316" s="25">
        <f>ROUND(14.9583,4)</f>
        <v>14.9583</v>
      </c>
      <c r="G316" s="24"/>
      <c r="H316" s="36"/>
    </row>
    <row r="317" spans="1:8" ht="12.75" customHeight="1">
      <c r="A317" s="22">
        <v>43269</v>
      </c>
      <c r="B317" s="22"/>
      <c r="C317" s="25">
        <f>ROUND(13.794731610338,4)</f>
        <v>13.7947</v>
      </c>
      <c r="D317" s="25">
        <f>F317</f>
        <v>15.2568</v>
      </c>
      <c r="E317" s="25">
        <f>F317</f>
        <v>15.2568</v>
      </c>
      <c r="F317" s="25">
        <f>ROUND(15.2568,4)</f>
        <v>15.2568</v>
      </c>
      <c r="G317" s="24"/>
      <c r="H317" s="36"/>
    </row>
    <row r="318" spans="1:8" ht="12.75" customHeight="1">
      <c r="A318" s="22" t="s">
        <v>72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42905</v>
      </c>
      <c r="B319" s="22"/>
      <c r="C319" s="25">
        <f>ROUND(17.3052425,4)</f>
        <v>17.3052</v>
      </c>
      <c r="D319" s="25">
        <f>F319</f>
        <v>17.5372</v>
      </c>
      <c r="E319" s="25">
        <f>F319</f>
        <v>17.5372</v>
      </c>
      <c r="F319" s="25">
        <f>ROUND(17.5372,4)</f>
        <v>17.5372</v>
      </c>
      <c r="G319" s="24"/>
      <c r="H319" s="36"/>
    </row>
    <row r="320" spans="1:8" ht="12.75" customHeight="1">
      <c r="A320" s="22">
        <v>42996</v>
      </c>
      <c r="B320" s="22"/>
      <c r="C320" s="25">
        <f>ROUND(17.3052425,4)</f>
        <v>17.3052</v>
      </c>
      <c r="D320" s="25">
        <f>F320</f>
        <v>17.859</v>
      </c>
      <c r="E320" s="25">
        <f>F320</f>
        <v>17.859</v>
      </c>
      <c r="F320" s="25">
        <f>ROUND(17.859,4)</f>
        <v>17.859</v>
      </c>
      <c r="G320" s="24"/>
      <c r="H320" s="36"/>
    </row>
    <row r="321" spans="1:8" ht="12.75" customHeight="1">
      <c r="A321" s="22">
        <v>43087</v>
      </c>
      <c r="B321" s="22"/>
      <c r="C321" s="25">
        <f>ROUND(17.3052425,4)</f>
        <v>17.3052</v>
      </c>
      <c r="D321" s="25">
        <f>F321</f>
        <v>18.1861</v>
      </c>
      <c r="E321" s="25">
        <f>F321</f>
        <v>18.1861</v>
      </c>
      <c r="F321" s="25">
        <f>ROUND(18.1861,4)</f>
        <v>18.1861</v>
      </c>
      <c r="G321" s="24"/>
      <c r="H321" s="36"/>
    </row>
    <row r="322" spans="1:8" ht="12.75" customHeight="1">
      <c r="A322" s="22">
        <v>43178</v>
      </c>
      <c r="B322" s="22"/>
      <c r="C322" s="25">
        <f>ROUND(17.3052425,4)</f>
        <v>17.3052</v>
      </c>
      <c r="D322" s="25">
        <f>F322</f>
        <v>18.5202</v>
      </c>
      <c r="E322" s="25">
        <f>F322</f>
        <v>18.5202</v>
      </c>
      <c r="F322" s="25">
        <f>ROUND(18.5202,4)</f>
        <v>18.5202</v>
      </c>
      <c r="G322" s="24"/>
      <c r="H322" s="36"/>
    </row>
    <row r="323" spans="1:8" ht="12.75" customHeight="1">
      <c r="A323" s="22">
        <v>43269</v>
      </c>
      <c r="B323" s="22"/>
      <c r="C323" s="25">
        <f>ROUND(17.3052425,4)</f>
        <v>17.3052</v>
      </c>
      <c r="D323" s="25">
        <f>F323</f>
        <v>18.8717</v>
      </c>
      <c r="E323" s="25">
        <f>F323</f>
        <v>18.8717</v>
      </c>
      <c r="F323" s="25">
        <f>ROUND(18.8717,4)</f>
        <v>18.8717</v>
      </c>
      <c r="G323" s="24"/>
      <c r="H323" s="36"/>
    </row>
    <row r="324" spans="1:8" ht="12.75" customHeight="1">
      <c r="A324" s="22">
        <v>43360</v>
      </c>
      <c r="B324" s="22"/>
      <c r="C324" s="25">
        <f>ROUND(17.3052425,4)</f>
        <v>17.3052</v>
      </c>
      <c r="D324" s="25">
        <f>F324</f>
        <v>19.2284</v>
      </c>
      <c r="E324" s="25">
        <f>F324</f>
        <v>19.2284</v>
      </c>
      <c r="F324" s="25">
        <f>ROUND(19.2284,4)</f>
        <v>19.2284</v>
      </c>
      <c r="G324" s="24"/>
      <c r="H324" s="36"/>
    </row>
    <row r="325" spans="1:8" ht="12.75" customHeight="1">
      <c r="A325" s="22">
        <v>43448</v>
      </c>
      <c r="B325" s="22"/>
      <c r="C325" s="25">
        <f>ROUND(17.3052425,4)</f>
        <v>17.3052</v>
      </c>
      <c r="D325" s="25">
        <f>F325</f>
        <v>19.2929</v>
      </c>
      <c r="E325" s="25">
        <f>F325</f>
        <v>19.2929</v>
      </c>
      <c r="F325" s="25">
        <f>ROUND(19.2929,4)</f>
        <v>19.2929</v>
      </c>
      <c r="G325" s="24"/>
      <c r="H325" s="36"/>
    </row>
    <row r="326" spans="1:8" ht="12.75" customHeight="1">
      <c r="A326" s="22" t="s">
        <v>73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5">
        <f>ROUND(1.78572577480103,4)</f>
        <v>1.7857</v>
      </c>
      <c r="D327" s="25">
        <f>F327</f>
        <v>1.8093</v>
      </c>
      <c r="E327" s="25">
        <f>F327</f>
        <v>1.8093</v>
      </c>
      <c r="F327" s="25">
        <f>ROUND(1.8093,4)</f>
        <v>1.8093</v>
      </c>
      <c r="G327" s="24"/>
      <c r="H327" s="36"/>
    </row>
    <row r="328" spans="1:8" ht="12.75" customHeight="1">
      <c r="A328" s="22">
        <v>42996</v>
      </c>
      <c r="B328" s="22"/>
      <c r="C328" s="25">
        <f>ROUND(1.78572577480103,4)</f>
        <v>1.7857</v>
      </c>
      <c r="D328" s="25">
        <f>F328</f>
        <v>1.8403</v>
      </c>
      <c r="E328" s="25">
        <f>F328</f>
        <v>1.8403</v>
      </c>
      <c r="F328" s="25">
        <f>ROUND(1.8403,4)</f>
        <v>1.8403</v>
      </c>
      <c r="G328" s="24"/>
      <c r="H328" s="36"/>
    </row>
    <row r="329" spans="1:8" ht="12.75" customHeight="1">
      <c r="A329" s="22">
        <v>43087</v>
      </c>
      <c r="B329" s="22"/>
      <c r="C329" s="25">
        <f>ROUND(1.78572577480103,4)</f>
        <v>1.7857</v>
      </c>
      <c r="D329" s="25">
        <f>F329</f>
        <v>1.8704</v>
      </c>
      <c r="E329" s="25">
        <f>F329</f>
        <v>1.8704</v>
      </c>
      <c r="F329" s="25">
        <f>ROUND(1.8704,4)</f>
        <v>1.8704</v>
      </c>
      <c r="G329" s="24"/>
      <c r="H329" s="36"/>
    </row>
    <row r="330" spans="1:8" ht="12.75" customHeight="1">
      <c r="A330" s="22">
        <v>43178</v>
      </c>
      <c r="B330" s="22"/>
      <c r="C330" s="25">
        <f>ROUND(1.78572577480103,4)</f>
        <v>1.7857</v>
      </c>
      <c r="D330" s="25">
        <f>F330</f>
        <v>1.8998</v>
      </c>
      <c r="E330" s="25">
        <f>F330</f>
        <v>1.8998</v>
      </c>
      <c r="F330" s="25">
        <f>ROUND(1.8998,4)</f>
        <v>1.8998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8">
        <f>ROUND(0.126409036048551,6)</f>
        <v>0.126409</v>
      </c>
      <c r="D332" s="28">
        <f>F332</f>
        <v>0.128213</v>
      </c>
      <c r="E332" s="28">
        <f>F332</f>
        <v>0.128213</v>
      </c>
      <c r="F332" s="28">
        <f>ROUND(0.128213,6)</f>
        <v>0.128213</v>
      </c>
      <c r="G332" s="24"/>
      <c r="H332" s="36"/>
    </row>
    <row r="333" spans="1:8" ht="12.75" customHeight="1">
      <c r="A333" s="22">
        <v>42996</v>
      </c>
      <c r="B333" s="22"/>
      <c r="C333" s="28">
        <f>ROUND(0.126409036048551,6)</f>
        <v>0.126409</v>
      </c>
      <c r="D333" s="28">
        <f>F333</f>
        <v>0.130765</v>
      </c>
      <c r="E333" s="28">
        <f>F333</f>
        <v>0.130765</v>
      </c>
      <c r="F333" s="28">
        <f>ROUND(0.130765,6)</f>
        <v>0.130765</v>
      </c>
      <c r="G333" s="24"/>
      <c r="H333" s="36"/>
    </row>
    <row r="334" spans="1:8" ht="12.75" customHeight="1">
      <c r="A334" s="22">
        <v>43087</v>
      </c>
      <c r="B334" s="22"/>
      <c r="C334" s="28">
        <f>ROUND(0.126409036048551,6)</f>
        <v>0.126409</v>
      </c>
      <c r="D334" s="28">
        <f>F334</f>
        <v>0.133411</v>
      </c>
      <c r="E334" s="28">
        <f>F334</f>
        <v>0.133411</v>
      </c>
      <c r="F334" s="28">
        <f>ROUND(0.133411,6)</f>
        <v>0.133411</v>
      </c>
      <c r="G334" s="24"/>
      <c r="H334" s="36"/>
    </row>
    <row r="335" spans="1:8" ht="12.75" customHeight="1">
      <c r="A335" s="22">
        <v>43178</v>
      </c>
      <c r="B335" s="22"/>
      <c r="C335" s="28">
        <f>ROUND(0.126409036048551,6)</f>
        <v>0.126409</v>
      </c>
      <c r="D335" s="28">
        <f>F335</f>
        <v>0.136162</v>
      </c>
      <c r="E335" s="28">
        <f>F335</f>
        <v>0.136162</v>
      </c>
      <c r="F335" s="28">
        <f>ROUND(0.136162,6)</f>
        <v>0.136162</v>
      </c>
      <c r="G335" s="24"/>
      <c r="H335" s="36"/>
    </row>
    <row r="336" spans="1:8" ht="12.75" customHeight="1">
      <c r="A336" s="22">
        <v>43269</v>
      </c>
      <c r="B336" s="22"/>
      <c r="C336" s="28">
        <f>ROUND(0.126409036048551,6)</f>
        <v>0.126409</v>
      </c>
      <c r="D336" s="28">
        <f>F336</f>
        <v>0.139037</v>
      </c>
      <c r="E336" s="28">
        <f>F336</f>
        <v>0.139037</v>
      </c>
      <c r="F336" s="28">
        <f>ROUND(0.139037,6)</f>
        <v>0.139037</v>
      </c>
      <c r="G336" s="24"/>
      <c r="H336" s="36"/>
    </row>
    <row r="337" spans="1:8" ht="12.75" customHeight="1">
      <c r="A337" s="22" t="s">
        <v>75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42905</v>
      </c>
      <c r="B338" s="22"/>
      <c r="C338" s="25">
        <f>ROUND(0.134247502962587,4)</f>
        <v>0.1342</v>
      </c>
      <c r="D338" s="25">
        <f>F338</f>
        <v>0.1342</v>
      </c>
      <c r="E338" s="25">
        <f>F338</f>
        <v>0.1342</v>
      </c>
      <c r="F338" s="25">
        <f>ROUND(0.1342,4)</f>
        <v>0.1342</v>
      </c>
      <c r="G338" s="24"/>
      <c r="H338" s="36"/>
    </row>
    <row r="339" spans="1:8" ht="12.75" customHeight="1">
      <c r="A339" s="22">
        <v>42996</v>
      </c>
      <c r="B339" s="22"/>
      <c r="C339" s="25">
        <f>ROUND(0.134247502962587,4)</f>
        <v>0.1342</v>
      </c>
      <c r="D339" s="25">
        <f>F339</f>
        <v>0.1338</v>
      </c>
      <c r="E339" s="25">
        <f>F339</f>
        <v>0.1338</v>
      </c>
      <c r="F339" s="25">
        <f>ROUND(0.1338,4)</f>
        <v>0.1338</v>
      </c>
      <c r="G339" s="24"/>
      <c r="H339" s="36"/>
    </row>
    <row r="340" spans="1:8" ht="12.75" customHeight="1">
      <c r="A340" s="22">
        <v>43087</v>
      </c>
      <c r="B340" s="22"/>
      <c r="C340" s="25">
        <f>ROUND(0.134247502962587,4)</f>
        <v>0.1342</v>
      </c>
      <c r="D340" s="25">
        <f>F340</f>
        <v>0.1336</v>
      </c>
      <c r="E340" s="25">
        <f>F340</f>
        <v>0.1336</v>
      </c>
      <c r="F340" s="25">
        <f>ROUND(0.1336,4)</f>
        <v>0.1336</v>
      </c>
      <c r="G340" s="24"/>
      <c r="H340" s="36"/>
    </row>
    <row r="341" spans="1:8" ht="12.75" customHeight="1">
      <c r="A341" s="22">
        <v>43178</v>
      </c>
      <c r="B341" s="22"/>
      <c r="C341" s="25">
        <f>ROUND(0.134247502962587,4)</f>
        <v>0.1342</v>
      </c>
      <c r="D341" s="25">
        <f>F341</f>
        <v>0.1327</v>
      </c>
      <c r="E341" s="25">
        <f>F341</f>
        <v>0.1327</v>
      </c>
      <c r="F341" s="25">
        <f>ROUND(0.1327,4)</f>
        <v>0.1327</v>
      </c>
      <c r="G341" s="24"/>
      <c r="H341" s="36"/>
    </row>
    <row r="342" spans="1:8" ht="12.75" customHeight="1">
      <c r="A342" s="22" t="s">
        <v>76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5">
        <f>ROUND(9.634454375,4)</f>
        <v>9.6345</v>
      </c>
      <c r="D343" s="25">
        <f>F343</f>
        <v>9.7297</v>
      </c>
      <c r="E343" s="25">
        <f>F343</f>
        <v>9.7297</v>
      </c>
      <c r="F343" s="25">
        <f>ROUND(9.7297,4)</f>
        <v>9.7297</v>
      </c>
      <c r="G343" s="24"/>
      <c r="H343" s="36"/>
    </row>
    <row r="344" spans="1:8" ht="12.75" customHeight="1">
      <c r="A344" s="22">
        <v>42996</v>
      </c>
      <c r="B344" s="22"/>
      <c r="C344" s="25">
        <f>ROUND(9.634454375,4)</f>
        <v>9.6345</v>
      </c>
      <c r="D344" s="25">
        <f>F344</f>
        <v>9.8621</v>
      </c>
      <c r="E344" s="25">
        <f>F344</f>
        <v>9.8621</v>
      </c>
      <c r="F344" s="25">
        <f>ROUND(9.8621,4)</f>
        <v>9.8621</v>
      </c>
      <c r="G344" s="24"/>
      <c r="H344" s="36"/>
    </row>
    <row r="345" spans="1:8" ht="12.75" customHeight="1">
      <c r="A345" s="22">
        <v>43087</v>
      </c>
      <c r="B345" s="22"/>
      <c r="C345" s="25">
        <f>ROUND(9.634454375,4)</f>
        <v>9.6345</v>
      </c>
      <c r="D345" s="25">
        <f>F345</f>
        <v>9.9959</v>
      </c>
      <c r="E345" s="25">
        <f>F345</f>
        <v>9.9959</v>
      </c>
      <c r="F345" s="25">
        <f>ROUND(9.9959,4)</f>
        <v>9.9959</v>
      </c>
      <c r="G345" s="24"/>
      <c r="H345" s="36"/>
    </row>
    <row r="346" spans="1:8" ht="12.75" customHeight="1">
      <c r="A346" s="22">
        <v>43178</v>
      </c>
      <c r="B346" s="22"/>
      <c r="C346" s="25">
        <f>ROUND(9.634454375,4)</f>
        <v>9.6345</v>
      </c>
      <c r="D346" s="25">
        <f>F346</f>
        <v>10.1292</v>
      </c>
      <c r="E346" s="25">
        <f>F346</f>
        <v>10.1292</v>
      </c>
      <c r="F346" s="25">
        <f>ROUND(10.1292,4)</f>
        <v>10.1292</v>
      </c>
      <c r="G346" s="24"/>
      <c r="H346" s="36"/>
    </row>
    <row r="347" spans="1:8" ht="12.75" customHeight="1">
      <c r="A347" s="22" t="s">
        <v>77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42905</v>
      </c>
      <c r="B348" s="22"/>
      <c r="C348" s="25">
        <f>ROUND(9.89377250204969,4)</f>
        <v>9.8938</v>
      </c>
      <c r="D348" s="25">
        <f>F348</f>
        <v>10.0149</v>
      </c>
      <c r="E348" s="25">
        <f>F348</f>
        <v>10.0149</v>
      </c>
      <c r="F348" s="25">
        <f>ROUND(10.0149,4)</f>
        <v>10.0149</v>
      </c>
      <c r="G348" s="24"/>
      <c r="H348" s="36"/>
    </row>
    <row r="349" spans="1:8" ht="12.75" customHeight="1">
      <c r="A349" s="22">
        <v>42996</v>
      </c>
      <c r="B349" s="22"/>
      <c r="C349" s="25">
        <f>ROUND(9.89377250204969,4)</f>
        <v>9.8938</v>
      </c>
      <c r="D349" s="25">
        <f>F349</f>
        <v>10.1795</v>
      </c>
      <c r="E349" s="25">
        <f>F349</f>
        <v>10.1795</v>
      </c>
      <c r="F349" s="25">
        <f>ROUND(10.1795,4)</f>
        <v>10.1795</v>
      </c>
      <c r="G349" s="24"/>
      <c r="H349" s="36"/>
    </row>
    <row r="350" spans="1:8" ht="12.75" customHeight="1">
      <c r="A350" s="22">
        <v>43087</v>
      </c>
      <c r="B350" s="22"/>
      <c r="C350" s="25">
        <f>ROUND(9.89377250204969,4)</f>
        <v>9.8938</v>
      </c>
      <c r="D350" s="25">
        <f>F350</f>
        <v>10.3422</v>
      </c>
      <c r="E350" s="25">
        <f>F350</f>
        <v>10.3422</v>
      </c>
      <c r="F350" s="25">
        <f>ROUND(10.3422,4)</f>
        <v>10.3422</v>
      </c>
      <c r="G350" s="24"/>
      <c r="H350" s="36"/>
    </row>
    <row r="351" spans="1:8" ht="12.75" customHeight="1">
      <c r="A351" s="22">
        <v>43178</v>
      </c>
      <c r="B351" s="22"/>
      <c r="C351" s="25">
        <f>ROUND(9.89377250204969,4)</f>
        <v>9.8938</v>
      </c>
      <c r="D351" s="25">
        <f>F351</f>
        <v>10.508</v>
      </c>
      <c r="E351" s="25">
        <f>F351</f>
        <v>10.508</v>
      </c>
      <c r="F351" s="25">
        <f>ROUND(10.508,4)</f>
        <v>10.508</v>
      </c>
      <c r="G351" s="24"/>
      <c r="H351" s="36"/>
    </row>
    <row r="352" spans="1:8" ht="12.75" customHeight="1">
      <c r="A352" s="22" t="s">
        <v>78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42905</v>
      </c>
      <c r="B353" s="22"/>
      <c r="C353" s="25">
        <f>ROUND(3.73653742595584,4)</f>
        <v>3.7365</v>
      </c>
      <c r="D353" s="25">
        <f>F353</f>
        <v>3.707</v>
      </c>
      <c r="E353" s="25">
        <f>F353</f>
        <v>3.707</v>
      </c>
      <c r="F353" s="25">
        <f>ROUND(3.707,4)</f>
        <v>3.707</v>
      </c>
      <c r="G353" s="24"/>
      <c r="H353" s="36"/>
    </row>
    <row r="354" spans="1:8" ht="12.75" customHeight="1">
      <c r="A354" s="22">
        <v>42996</v>
      </c>
      <c r="B354" s="22"/>
      <c r="C354" s="25">
        <f>ROUND(3.73653742595584,4)</f>
        <v>3.7365</v>
      </c>
      <c r="D354" s="25">
        <f>F354</f>
        <v>3.6678</v>
      </c>
      <c r="E354" s="25">
        <f>F354</f>
        <v>3.6678</v>
      </c>
      <c r="F354" s="25">
        <f>ROUND(3.6678,4)</f>
        <v>3.6678</v>
      </c>
      <c r="G354" s="24"/>
      <c r="H354" s="36"/>
    </row>
    <row r="355" spans="1:8" ht="12.75" customHeight="1">
      <c r="A355" s="22">
        <v>43087</v>
      </c>
      <c r="B355" s="22"/>
      <c r="C355" s="25">
        <f>ROUND(3.73653742595584,4)</f>
        <v>3.7365</v>
      </c>
      <c r="D355" s="25">
        <f>F355</f>
        <v>3.6313</v>
      </c>
      <c r="E355" s="25">
        <f>F355</f>
        <v>3.6313</v>
      </c>
      <c r="F355" s="25">
        <f>ROUND(3.6313,4)</f>
        <v>3.6313</v>
      </c>
      <c r="G355" s="24"/>
      <c r="H355" s="36"/>
    </row>
    <row r="356" spans="1:8" ht="12.75" customHeight="1">
      <c r="A356" s="22" t="s">
        <v>79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42905</v>
      </c>
      <c r="B357" s="22"/>
      <c r="C357" s="25">
        <f>ROUND(13.8775,4)</f>
        <v>13.8775</v>
      </c>
      <c r="D357" s="25">
        <f>F357</f>
        <v>14.0395</v>
      </c>
      <c r="E357" s="25">
        <f>F357</f>
        <v>14.0395</v>
      </c>
      <c r="F357" s="25">
        <f>ROUND(14.0395,4)</f>
        <v>14.0395</v>
      </c>
      <c r="G357" s="24"/>
      <c r="H357" s="36"/>
    </row>
    <row r="358" spans="1:8" ht="12.75" customHeight="1">
      <c r="A358" s="22">
        <v>42996</v>
      </c>
      <c r="B358" s="22"/>
      <c r="C358" s="25">
        <f>ROUND(13.8775,4)</f>
        <v>13.8775</v>
      </c>
      <c r="D358" s="25">
        <f>F358</f>
        <v>14.2597</v>
      </c>
      <c r="E358" s="25">
        <f>F358</f>
        <v>14.2597</v>
      </c>
      <c r="F358" s="25">
        <f>ROUND(14.2597,4)</f>
        <v>14.2597</v>
      </c>
      <c r="G358" s="24"/>
      <c r="H358" s="36"/>
    </row>
    <row r="359" spans="1:8" ht="12.75" customHeight="1">
      <c r="A359" s="22">
        <v>43087</v>
      </c>
      <c r="B359" s="22"/>
      <c r="C359" s="25">
        <f>ROUND(13.8775,4)</f>
        <v>13.8775</v>
      </c>
      <c r="D359" s="25">
        <f>F359</f>
        <v>14.4802</v>
      </c>
      <c r="E359" s="25">
        <f>F359</f>
        <v>14.4802</v>
      </c>
      <c r="F359" s="25">
        <f>ROUND(14.4802,4)</f>
        <v>14.4802</v>
      </c>
      <c r="G359" s="24"/>
      <c r="H359" s="36"/>
    </row>
    <row r="360" spans="1:8" ht="12.75" customHeight="1">
      <c r="A360" s="22">
        <v>43178</v>
      </c>
      <c r="B360" s="22"/>
      <c r="C360" s="25">
        <f>ROUND(13.8775,4)</f>
        <v>13.8775</v>
      </c>
      <c r="D360" s="25">
        <f>F360</f>
        <v>14.7014</v>
      </c>
      <c r="E360" s="25">
        <f>F360</f>
        <v>14.7014</v>
      </c>
      <c r="F360" s="25">
        <f>ROUND(14.7014,4)</f>
        <v>14.7014</v>
      </c>
      <c r="G360" s="24"/>
      <c r="H360" s="36"/>
    </row>
    <row r="361" spans="1:8" ht="12.75" customHeight="1">
      <c r="A361" s="22">
        <v>43269</v>
      </c>
      <c r="B361" s="22"/>
      <c r="C361" s="25">
        <f>ROUND(13.8775,4)</f>
        <v>13.8775</v>
      </c>
      <c r="D361" s="25">
        <f>F361</f>
        <v>14.9305</v>
      </c>
      <c r="E361" s="25">
        <f>F361</f>
        <v>14.9305</v>
      </c>
      <c r="F361" s="25">
        <f>ROUND(14.9305,4)</f>
        <v>14.9305</v>
      </c>
      <c r="G361" s="24"/>
      <c r="H361" s="36"/>
    </row>
    <row r="362" spans="1:8" ht="12.75" customHeight="1">
      <c r="A362" s="22" t="s">
        <v>80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42905</v>
      </c>
      <c r="B363" s="22"/>
      <c r="C363" s="25">
        <f>ROUND(13.8775,4)</f>
        <v>13.8775</v>
      </c>
      <c r="D363" s="25">
        <f>F363</f>
        <v>14.0395</v>
      </c>
      <c r="E363" s="25">
        <f>F363</f>
        <v>14.0395</v>
      </c>
      <c r="F363" s="25">
        <f>ROUND(14.0395,4)</f>
        <v>14.0395</v>
      </c>
      <c r="G363" s="24"/>
      <c r="H363" s="36"/>
    </row>
    <row r="364" spans="1:8" ht="12.75" customHeight="1">
      <c r="A364" s="22">
        <v>42996</v>
      </c>
      <c r="B364" s="22"/>
      <c r="C364" s="25">
        <f>ROUND(13.8775,4)</f>
        <v>13.8775</v>
      </c>
      <c r="D364" s="25">
        <f>F364</f>
        <v>14.2597</v>
      </c>
      <c r="E364" s="25">
        <f>F364</f>
        <v>14.2597</v>
      </c>
      <c r="F364" s="25">
        <f>ROUND(14.2597,4)</f>
        <v>14.2597</v>
      </c>
      <c r="G364" s="24"/>
      <c r="H364" s="36"/>
    </row>
    <row r="365" spans="1:8" ht="12.75" customHeight="1">
      <c r="A365" s="22">
        <v>43087</v>
      </c>
      <c r="B365" s="22"/>
      <c r="C365" s="25">
        <f>ROUND(13.8775,4)</f>
        <v>13.8775</v>
      </c>
      <c r="D365" s="25">
        <f>F365</f>
        <v>14.4802</v>
      </c>
      <c r="E365" s="25">
        <f>F365</f>
        <v>14.4802</v>
      </c>
      <c r="F365" s="25">
        <f>ROUND(14.4802,4)</f>
        <v>14.4802</v>
      </c>
      <c r="G365" s="24"/>
      <c r="H365" s="36"/>
    </row>
    <row r="366" spans="1:8" ht="12.75" customHeight="1">
      <c r="A366" s="22">
        <v>43178</v>
      </c>
      <c r="B366" s="22"/>
      <c r="C366" s="25">
        <f>ROUND(13.8775,4)</f>
        <v>13.8775</v>
      </c>
      <c r="D366" s="25">
        <f>F366</f>
        <v>14.7014</v>
      </c>
      <c r="E366" s="25">
        <f>F366</f>
        <v>14.7014</v>
      </c>
      <c r="F366" s="25">
        <f>ROUND(14.7014,4)</f>
        <v>14.7014</v>
      </c>
      <c r="G366" s="24"/>
      <c r="H366" s="36"/>
    </row>
    <row r="367" spans="1:8" ht="12.75" customHeight="1">
      <c r="A367" s="22">
        <v>43269</v>
      </c>
      <c r="B367" s="22"/>
      <c r="C367" s="25">
        <f>ROUND(13.8775,4)</f>
        <v>13.8775</v>
      </c>
      <c r="D367" s="25">
        <f>F367</f>
        <v>14.9305</v>
      </c>
      <c r="E367" s="25">
        <f>F367</f>
        <v>14.9305</v>
      </c>
      <c r="F367" s="25">
        <f>ROUND(14.9305,4)</f>
        <v>14.9305</v>
      </c>
      <c r="G367" s="24"/>
      <c r="H367" s="36"/>
    </row>
    <row r="368" spans="1:8" ht="12.75" customHeight="1">
      <c r="A368" s="22">
        <v>43360</v>
      </c>
      <c r="B368" s="22"/>
      <c r="C368" s="25">
        <f>ROUND(13.8775,4)</f>
        <v>13.8775</v>
      </c>
      <c r="D368" s="25">
        <f>F368</f>
        <v>15.1627</v>
      </c>
      <c r="E368" s="25">
        <f>F368</f>
        <v>15.1627</v>
      </c>
      <c r="F368" s="25">
        <f>ROUND(15.1627,4)</f>
        <v>15.1627</v>
      </c>
      <c r="G368" s="24"/>
      <c r="H368" s="36"/>
    </row>
    <row r="369" spans="1:8" ht="12.75" customHeight="1">
      <c r="A369" s="22">
        <v>43448</v>
      </c>
      <c r="B369" s="22"/>
      <c r="C369" s="25">
        <f>ROUND(13.8775,4)</f>
        <v>13.8775</v>
      </c>
      <c r="D369" s="25">
        <f>F369</f>
        <v>15.3872</v>
      </c>
      <c r="E369" s="25">
        <f>F369</f>
        <v>15.3872</v>
      </c>
      <c r="F369" s="25">
        <f>ROUND(15.3872,4)</f>
        <v>15.3872</v>
      </c>
      <c r="G369" s="24"/>
      <c r="H369" s="36"/>
    </row>
    <row r="370" spans="1:8" ht="12.75" customHeight="1">
      <c r="A370" s="22">
        <v>43542</v>
      </c>
      <c r="B370" s="22"/>
      <c r="C370" s="25">
        <f>ROUND(13.8775,4)</f>
        <v>13.8775</v>
      </c>
      <c r="D370" s="25">
        <f>F370</f>
        <v>15.6271</v>
      </c>
      <c r="E370" s="25">
        <f>F370</f>
        <v>15.6271</v>
      </c>
      <c r="F370" s="25">
        <f>ROUND(15.6271,4)</f>
        <v>15.6271</v>
      </c>
      <c r="G370" s="24"/>
      <c r="H370" s="36"/>
    </row>
    <row r="371" spans="1:8" ht="12.75" customHeight="1">
      <c r="A371" s="22">
        <v>43630</v>
      </c>
      <c r="B371" s="22"/>
      <c r="C371" s="25">
        <f>ROUND(13.8775,4)</f>
        <v>13.8775</v>
      </c>
      <c r="D371" s="25">
        <f>F371</f>
        <v>15.8642</v>
      </c>
      <c r="E371" s="25">
        <f>F371</f>
        <v>15.8642</v>
      </c>
      <c r="F371" s="25">
        <f>ROUND(15.8642,4)</f>
        <v>15.8642</v>
      </c>
      <c r="G371" s="24"/>
      <c r="H371" s="36"/>
    </row>
    <row r="372" spans="1:8" ht="12.75" customHeight="1">
      <c r="A372" s="22">
        <v>43724</v>
      </c>
      <c r="B372" s="22"/>
      <c r="C372" s="25">
        <f>ROUND(13.8775,4)</f>
        <v>13.8775</v>
      </c>
      <c r="D372" s="25">
        <f>F372</f>
        <v>16.1237</v>
      </c>
      <c r="E372" s="25">
        <f>F372</f>
        <v>16.1237</v>
      </c>
      <c r="F372" s="25">
        <f>ROUND(16.1237,4)</f>
        <v>16.1237</v>
      </c>
      <c r="G372" s="24"/>
      <c r="H372" s="36"/>
    </row>
    <row r="373" spans="1:8" ht="12.75" customHeight="1">
      <c r="A373" s="22">
        <v>43812</v>
      </c>
      <c r="B373" s="22"/>
      <c r="C373" s="25">
        <f>ROUND(13.8775,4)</f>
        <v>13.8775</v>
      </c>
      <c r="D373" s="25">
        <f>F373</f>
        <v>16.3667</v>
      </c>
      <c r="E373" s="25">
        <f>F373</f>
        <v>16.3667</v>
      </c>
      <c r="F373" s="25">
        <f>ROUND(16.3667,4)</f>
        <v>16.3667</v>
      </c>
      <c r="G373" s="24"/>
      <c r="H373" s="36"/>
    </row>
    <row r="374" spans="1:8" ht="12.75" customHeight="1">
      <c r="A374" s="22">
        <v>43906</v>
      </c>
      <c r="B374" s="22"/>
      <c r="C374" s="25">
        <f>ROUND(13.8775,4)</f>
        <v>13.8775</v>
      </c>
      <c r="D374" s="25">
        <f>F374</f>
        <v>16.6262</v>
      </c>
      <c r="E374" s="25">
        <f>F374</f>
        <v>16.6262</v>
      </c>
      <c r="F374" s="25">
        <f>ROUND(16.6262,4)</f>
        <v>16.6262</v>
      </c>
      <c r="G374" s="24"/>
      <c r="H374" s="36"/>
    </row>
    <row r="375" spans="1:8" ht="12.75" customHeight="1">
      <c r="A375" s="22">
        <v>43994</v>
      </c>
      <c r="B375" s="22"/>
      <c r="C375" s="25">
        <f>ROUND(13.8775,4)</f>
        <v>13.8775</v>
      </c>
      <c r="D375" s="25">
        <f>F375</f>
        <v>16.8692</v>
      </c>
      <c r="E375" s="25">
        <f>F375</f>
        <v>16.8692</v>
      </c>
      <c r="F375" s="25">
        <f>ROUND(16.8692,4)</f>
        <v>16.8692</v>
      </c>
      <c r="G375" s="24"/>
      <c r="H375" s="36"/>
    </row>
    <row r="376" spans="1:8" ht="12.75" customHeight="1">
      <c r="A376" s="22" t="s">
        <v>81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42905</v>
      </c>
      <c r="B377" s="22"/>
      <c r="C377" s="25">
        <f>ROUND(1.46433470507545,4)</f>
        <v>1.4643</v>
      </c>
      <c r="D377" s="25">
        <f>F377</f>
        <v>1.446</v>
      </c>
      <c r="E377" s="25">
        <f>F377</f>
        <v>1.446</v>
      </c>
      <c r="F377" s="25">
        <f>ROUND(1.446,4)</f>
        <v>1.446</v>
      </c>
      <c r="G377" s="24"/>
      <c r="H377" s="36"/>
    </row>
    <row r="378" spans="1:8" ht="12.75" customHeight="1">
      <c r="A378" s="22">
        <v>42996</v>
      </c>
      <c r="B378" s="22"/>
      <c r="C378" s="25">
        <f>ROUND(1.46433470507545,4)</f>
        <v>1.4643</v>
      </c>
      <c r="D378" s="25">
        <f>F378</f>
        <v>1.4231</v>
      </c>
      <c r="E378" s="25">
        <f>F378</f>
        <v>1.4231</v>
      </c>
      <c r="F378" s="25">
        <f>ROUND(1.4231,4)</f>
        <v>1.4231</v>
      </c>
      <c r="G378" s="24"/>
      <c r="H378" s="36"/>
    </row>
    <row r="379" spans="1:8" ht="12.75" customHeight="1">
      <c r="A379" s="22">
        <v>43087</v>
      </c>
      <c r="B379" s="22"/>
      <c r="C379" s="25">
        <f>ROUND(1.46433470507545,4)</f>
        <v>1.4643</v>
      </c>
      <c r="D379" s="25">
        <f>F379</f>
        <v>1.4017</v>
      </c>
      <c r="E379" s="25">
        <f>F379</f>
        <v>1.4017</v>
      </c>
      <c r="F379" s="25">
        <f>ROUND(1.4017,4)</f>
        <v>1.4017</v>
      </c>
      <c r="G379" s="24"/>
      <c r="H379" s="36"/>
    </row>
    <row r="380" spans="1:8" ht="12.75" customHeight="1">
      <c r="A380" s="22">
        <v>43178</v>
      </c>
      <c r="B380" s="22"/>
      <c r="C380" s="25">
        <f>ROUND(1.46433470507545,4)</f>
        <v>1.4643</v>
      </c>
      <c r="D380" s="25">
        <f>F380</f>
        <v>1.3821</v>
      </c>
      <c r="E380" s="25">
        <f>F380</f>
        <v>1.3821</v>
      </c>
      <c r="F380" s="25">
        <f>ROUND(1.3821,4)</f>
        <v>1.3821</v>
      </c>
      <c r="G380" s="24"/>
      <c r="H380" s="36"/>
    </row>
    <row r="381" spans="1:8" ht="12.75" customHeight="1">
      <c r="A381" s="22" t="s">
        <v>82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42859</v>
      </c>
      <c r="B382" s="22"/>
      <c r="C382" s="27">
        <f>ROUND(591.073,3)</f>
        <v>591.073</v>
      </c>
      <c r="D382" s="27">
        <f>F382</f>
        <v>593.85</v>
      </c>
      <c r="E382" s="27">
        <f>F382</f>
        <v>593.85</v>
      </c>
      <c r="F382" s="27">
        <f>ROUND(593.85,3)</f>
        <v>593.85</v>
      </c>
      <c r="G382" s="24"/>
      <c r="H382" s="36"/>
    </row>
    <row r="383" spans="1:8" ht="12.75" customHeight="1">
      <c r="A383" s="22">
        <v>42950</v>
      </c>
      <c r="B383" s="22"/>
      <c r="C383" s="27">
        <f>ROUND(591.073,3)</f>
        <v>591.073</v>
      </c>
      <c r="D383" s="27">
        <f>F383</f>
        <v>605.175</v>
      </c>
      <c r="E383" s="27">
        <f>F383</f>
        <v>605.175</v>
      </c>
      <c r="F383" s="27">
        <f>ROUND(605.175,3)</f>
        <v>605.175</v>
      </c>
      <c r="G383" s="24"/>
      <c r="H383" s="36"/>
    </row>
    <row r="384" spans="1:8" ht="12.75" customHeight="1">
      <c r="A384" s="22">
        <v>43041</v>
      </c>
      <c r="B384" s="22"/>
      <c r="C384" s="27">
        <f>ROUND(591.073,3)</f>
        <v>591.073</v>
      </c>
      <c r="D384" s="27">
        <f>F384</f>
        <v>617</v>
      </c>
      <c r="E384" s="27">
        <f>F384</f>
        <v>617</v>
      </c>
      <c r="F384" s="27">
        <f>ROUND(617,3)</f>
        <v>617</v>
      </c>
      <c r="G384" s="24"/>
      <c r="H384" s="36"/>
    </row>
    <row r="385" spans="1:8" ht="12.75" customHeight="1">
      <c r="A385" s="22">
        <v>43132</v>
      </c>
      <c r="B385" s="22"/>
      <c r="C385" s="27">
        <f>ROUND(591.073,3)</f>
        <v>591.073</v>
      </c>
      <c r="D385" s="27">
        <f>F385</f>
        <v>629.3</v>
      </c>
      <c r="E385" s="27">
        <f>F385</f>
        <v>629.3</v>
      </c>
      <c r="F385" s="27">
        <f>ROUND(629.3,3)</f>
        <v>629.3</v>
      </c>
      <c r="G385" s="24"/>
      <c r="H385" s="36"/>
    </row>
    <row r="386" spans="1:8" ht="12.75" customHeight="1">
      <c r="A386" s="22" t="s">
        <v>83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42859</v>
      </c>
      <c r="B387" s="22"/>
      <c r="C387" s="27">
        <f>ROUND(526.153,3)</f>
        <v>526.153</v>
      </c>
      <c r="D387" s="27">
        <f>F387</f>
        <v>528.625</v>
      </c>
      <c r="E387" s="27">
        <f>F387</f>
        <v>528.625</v>
      </c>
      <c r="F387" s="27">
        <f>ROUND(528.625,3)</f>
        <v>528.625</v>
      </c>
      <c r="G387" s="24"/>
      <c r="H387" s="36"/>
    </row>
    <row r="388" spans="1:8" ht="12.75" customHeight="1">
      <c r="A388" s="22">
        <v>42950</v>
      </c>
      <c r="B388" s="22"/>
      <c r="C388" s="27">
        <f>ROUND(526.153,3)</f>
        <v>526.153</v>
      </c>
      <c r="D388" s="27">
        <f>F388</f>
        <v>538.706</v>
      </c>
      <c r="E388" s="27">
        <f>F388</f>
        <v>538.706</v>
      </c>
      <c r="F388" s="27">
        <f>ROUND(538.706,3)</f>
        <v>538.706</v>
      </c>
      <c r="G388" s="24"/>
      <c r="H388" s="36"/>
    </row>
    <row r="389" spans="1:8" ht="12.75" customHeight="1">
      <c r="A389" s="22">
        <v>43041</v>
      </c>
      <c r="B389" s="22"/>
      <c r="C389" s="27">
        <f>ROUND(526.153,3)</f>
        <v>526.153</v>
      </c>
      <c r="D389" s="27">
        <f>F389</f>
        <v>549.232</v>
      </c>
      <c r="E389" s="27">
        <f>F389</f>
        <v>549.232</v>
      </c>
      <c r="F389" s="27">
        <f>ROUND(549.232,3)</f>
        <v>549.232</v>
      </c>
      <c r="G389" s="24"/>
      <c r="H389" s="36"/>
    </row>
    <row r="390" spans="1:8" ht="12.75" customHeight="1">
      <c r="A390" s="22">
        <v>43132</v>
      </c>
      <c r="B390" s="22"/>
      <c r="C390" s="27">
        <f>ROUND(526.153,3)</f>
        <v>526.153</v>
      </c>
      <c r="D390" s="27">
        <f>F390</f>
        <v>560.181</v>
      </c>
      <c r="E390" s="27">
        <f>F390</f>
        <v>560.181</v>
      </c>
      <c r="F390" s="27">
        <f>ROUND(560.181,3)</f>
        <v>560.181</v>
      </c>
      <c r="G390" s="24"/>
      <c r="H390" s="36"/>
    </row>
    <row r="391" spans="1:8" ht="12.75" customHeight="1">
      <c r="A391" s="22" t="s">
        <v>84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42859</v>
      </c>
      <c r="B392" s="22"/>
      <c r="C392" s="27">
        <f>ROUND(600.921,3)</f>
        <v>600.921</v>
      </c>
      <c r="D392" s="27">
        <f>F392</f>
        <v>603.744</v>
      </c>
      <c r="E392" s="27">
        <f>F392</f>
        <v>603.744</v>
      </c>
      <c r="F392" s="27">
        <f>ROUND(603.744,3)</f>
        <v>603.744</v>
      </c>
      <c r="G392" s="24"/>
      <c r="H392" s="36"/>
    </row>
    <row r="393" spans="1:8" ht="12.75" customHeight="1">
      <c r="A393" s="22">
        <v>42950</v>
      </c>
      <c r="B393" s="22"/>
      <c r="C393" s="27">
        <f>ROUND(600.921,3)</f>
        <v>600.921</v>
      </c>
      <c r="D393" s="27">
        <f>F393</f>
        <v>615.258</v>
      </c>
      <c r="E393" s="27">
        <f>F393</f>
        <v>615.258</v>
      </c>
      <c r="F393" s="27">
        <f>ROUND(615.258,3)</f>
        <v>615.258</v>
      </c>
      <c r="G393" s="24"/>
      <c r="H393" s="36"/>
    </row>
    <row r="394" spans="1:8" ht="12.75" customHeight="1">
      <c r="A394" s="22">
        <v>43041</v>
      </c>
      <c r="B394" s="22"/>
      <c r="C394" s="27">
        <f>ROUND(600.921,3)</f>
        <v>600.921</v>
      </c>
      <c r="D394" s="27">
        <f>F394</f>
        <v>627.28</v>
      </c>
      <c r="E394" s="27">
        <f>F394</f>
        <v>627.28</v>
      </c>
      <c r="F394" s="27">
        <f>ROUND(627.28,3)</f>
        <v>627.28</v>
      </c>
      <c r="G394" s="24"/>
      <c r="H394" s="36"/>
    </row>
    <row r="395" spans="1:8" ht="12.75" customHeight="1">
      <c r="A395" s="22">
        <v>43132</v>
      </c>
      <c r="B395" s="22"/>
      <c r="C395" s="27">
        <f>ROUND(600.921,3)</f>
        <v>600.921</v>
      </c>
      <c r="D395" s="27">
        <f>F395</f>
        <v>639.785</v>
      </c>
      <c r="E395" s="27">
        <f>F395</f>
        <v>639.785</v>
      </c>
      <c r="F395" s="27">
        <f>ROUND(639.785,3)</f>
        <v>639.785</v>
      </c>
      <c r="G395" s="24"/>
      <c r="H395" s="36"/>
    </row>
    <row r="396" spans="1:8" ht="12.75" customHeight="1">
      <c r="A396" s="22" t="s">
        <v>85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42859</v>
      </c>
      <c r="B397" s="22"/>
      <c r="C397" s="27">
        <f>ROUND(544.061,3)</f>
        <v>544.061</v>
      </c>
      <c r="D397" s="27">
        <f>F397</f>
        <v>546.617</v>
      </c>
      <c r="E397" s="27">
        <f>F397</f>
        <v>546.617</v>
      </c>
      <c r="F397" s="27">
        <f>ROUND(546.617,3)</f>
        <v>546.617</v>
      </c>
      <c r="G397" s="24"/>
      <c r="H397" s="36"/>
    </row>
    <row r="398" spans="1:8" ht="12.75" customHeight="1">
      <c r="A398" s="22">
        <v>42950</v>
      </c>
      <c r="B398" s="22"/>
      <c r="C398" s="27">
        <f>ROUND(544.061,3)</f>
        <v>544.061</v>
      </c>
      <c r="D398" s="27">
        <f>F398</f>
        <v>557.042</v>
      </c>
      <c r="E398" s="27">
        <f>F398</f>
        <v>557.042</v>
      </c>
      <c r="F398" s="27">
        <f>ROUND(557.042,3)</f>
        <v>557.042</v>
      </c>
      <c r="G398" s="24"/>
      <c r="H398" s="36"/>
    </row>
    <row r="399" spans="1:8" ht="12.75" customHeight="1">
      <c r="A399" s="22">
        <v>43041</v>
      </c>
      <c r="B399" s="22"/>
      <c r="C399" s="27">
        <f>ROUND(544.061,3)</f>
        <v>544.061</v>
      </c>
      <c r="D399" s="27">
        <f>F399</f>
        <v>567.926</v>
      </c>
      <c r="E399" s="27">
        <f>F399</f>
        <v>567.926</v>
      </c>
      <c r="F399" s="27">
        <f>ROUND(567.926,3)</f>
        <v>567.926</v>
      </c>
      <c r="G399" s="24"/>
      <c r="H399" s="36"/>
    </row>
    <row r="400" spans="1:8" ht="12.75" customHeight="1">
      <c r="A400" s="22">
        <v>43132</v>
      </c>
      <c r="B400" s="22"/>
      <c r="C400" s="27">
        <f>ROUND(544.061,3)</f>
        <v>544.061</v>
      </c>
      <c r="D400" s="27">
        <f>F400</f>
        <v>579.248</v>
      </c>
      <c r="E400" s="27">
        <f>F400</f>
        <v>579.248</v>
      </c>
      <c r="F400" s="27">
        <f>ROUND(579.248,3)</f>
        <v>579.248</v>
      </c>
      <c r="G400" s="24"/>
      <c r="H400" s="36"/>
    </row>
    <row r="401" spans="1:8" ht="12.75" customHeight="1">
      <c r="A401" s="22" t="s">
        <v>86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42859</v>
      </c>
      <c r="B402" s="22"/>
      <c r="C402" s="27">
        <f>ROUND(244.911829271219,3)</f>
        <v>244.912</v>
      </c>
      <c r="D402" s="27">
        <f>F402</f>
        <v>246.078</v>
      </c>
      <c r="E402" s="27">
        <f>F402</f>
        <v>246.078</v>
      </c>
      <c r="F402" s="27">
        <f>ROUND(246.078,3)</f>
        <v>246.078</v>
      </c>
      <c r="G402" s="24"/>
      <c r="H402" s="36"/>
    </row>
    <row r="403" spans="1:8" ht="12.75" customHeight="1">
      <c r="A403" s="22">
        <v>42950</v>
      </c>
      <c r="B403" s="22"/>
      <c r="C403" s="27">
        <f>ROUND(244.911829271219,3)</f>
        <v>244.912</v>
      </c>
      <c r="D403" s="27">
        <f>F403</f>
        <v>250.815</v>
      </c>
      <c r="E403" s="27">
        <f>F403</f>
        <v>250.815</v>
      </c>
      <c r="F403" s="27">
        <f>ROUND(250.815,3)</f>
        <v>250.815</v>
      </c>
      <c r="G403" s="24"/>
      <c r="H403" s="36"/>
    </row>
    <row r="404" spans="1:8" ht="12.75" customHeight="1">
      <c r="A404" s="22">
        <v>43041</v>
      </c>
      <c r="B404" s="22"/>
      <c r="C404" s="27">
        <f>ROUND(244.911829271219,3)</f>
        <v>244.912</v>
      </c>
      <c r="D404" s="27">
        <f>F404</f>
        <v>255.775</v>
      </c>
      <c r="E404" s="27">
        <f>F404</f>
        <v>255.775</v>
      </c>
      <c r="F404" s="27">
        <f>ROUND(255.775,3)</f>
        <v>255.775</v>
      </c>
      <c r="G404" s="24"/>
      <c r="H404" s="36"/>
    </row>
    <row r="405" spans="1:8" ht="12.75" customHeight="1">
      <c r="A405" s="22">
        <v>43132</v>
      </c>
      <c r="B405" s="22"/>
      <c r="C405" s="27">
        <f>ROUND(244.911829271219,3)</f>
        <v>244.912</v>
      </c>
      <c r="D405" s="27">
        <f>F405</f>
        <v>260.94</v>
      </c>
      <c r="E405" s="27">
        <f>F405</f>
        <v>260.94</v>
      </c>
      <c r="F405" s="27">
        <f>ROUND(260.94,3)</f>
        <v>260.94</v>
      </c>
      <c r="G405" s="24"/>
      <c r="H405" s="36"/>
    </row>
    <row r="406" spans="1:8" ht="12.75" customHeight="1">
      <c r="A406" s="22" t="s">
        <v>87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42905</v>
      </c>
      <c r="B407" s="22"/>
      <c r="C407" s="24">
        <f>ROUND(23319.49,2)</f>
        <v>23319.49</v>
      </c>
      <c r="D407" s="24">
        <f>F407</f>
        <v>23578.61</v>
      </c>
      <c r="E407" s="24">
        <f>F407</f>
        <v>23578.61</v>
      </c>
      <c r="F407" s="24">
        <f>ROUND(23578.61,2)</f>
        <v>23578.61</v>
      </c>
      <c r="G407" s="24"/>
      <c r="H407" s="36"/>
    </row>
    <row r="408" spans="1:8" ht="12.75" customHeight="1">
      <c r="A408" s="22">
        <v>42996</v>
      </c>
      <c r="B408" s="22"/>
      <c r="C408" s="24">
        <f>ROUND(23319.49,2)</f>
        <v>23319.49</v>
      </c>
      <c r="D408" s="24">
        <f>F408</f>
        <v>23967.71</v>
      </c>
      <c r="E408" s="24">
        <f>F408</f>
        <v>23967.71</v>
      </c>
      <c r="F408" s="24">
        <f>ROUND(23967.71,2)</f>
        <v>23967.71</v>
      </c>
      <c r="G408" s="24"/>
      <c r="H408" s="36"/>
    </row>
    <row r="409" spans="1:8" ht="12.75" customHeight="1">
      <c r="A409" s="22">
        <v>43087</v>
      </c>
      <c r="B409" s="22"/>
      <c r="C409" s="24">
        <f>ROUND(23319.49,2)</f>
        <v>23319.49</v>
      </c>
      <c r="D409" s="24">
        <f>F409</f>
        <v>24363.87</v>
      </c>
      <c r="E409" s="24">
        <f>F409</f>
        <v>24363.87</v>
      </c>
      <c r="F409" s="24">
        <f>ROUND(24363.87,2)</f>
        <v>24363.87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42844</v>
      </c>
      <c r="B411" s="22"/>
      <c r="C411" s="27">
        <f>ROUND(7.35833,3)</f>
        <v>7.358</v>
      </c>
      <c r="D411" s="27">
        <f>ROUND(7.43,3)</f>
        <v>7.43</v>
      </c>
      <c r="E411" s="27">
        <f>ROUND(7.33,3)</f>
        <v>7.33</v>
      </c>
      <c r="F411" s="27">
        <f>ROUND(7.38,3)</f>
        <v>7.38</v>
      </c>
      <c r="G411" s="24"/>
      <c r="H411" s="36"/>
    </row>
    <row r="412" spans="1:8" ht="12.75" customHeight="1">
      <c r="A412" s="22">
        <v>42872</v>
      </c>
      <c r="B412" s="22"/>
      <c r="C412" s="27">
        <f>ROUND(7.35833,3)</f>
        <v>7.358</v>
      </c>
      <c r="D412" s="27">
        <f>ROUND(7.42,3)</f>
        <v>7.42</v>
      </c>
      <c r="E412" s="27">
        <f>ROUND(7.32,3)</f>
        <v>7.32</v>
      </c>
      <c r="F412" s="27">
        <f>ROUND(7.37,3)</f>
        <v>7.37</v>
      </c>
      <c r="G412" s="24"/>
      <c r="H412" s="36"/>
    </row>
    <row r="413" spans="1:8" ht="12.75" customHeight="1">
      <c r="A413" s="22">
        <v>42907</v>
      </c>
      <c r="B413" s="22"/>
      <c r="C413" s="27">
        <f>ROUND(7.35833,3)</f>
        <v>7.358</v>
      </c>
      <c r="D413" s="27">
        <f>ROUND(7.45,3)</f>
        <v>7.45</v>
      </c>
      <c r="E413" s="27">
        <f>ROUND(7.35,3)</f>
        <v>7.35</v>
      </c>
      <c r="F413" s="27">
        <f>ROUND(7.4,3)</f>
        <v>7.4</v>
      </c>
      <c r="G413" s="24"/>
      <c r="H413" s="36"/>
    </row>
    <row r="414" spans="1:8" ht="12.75" customHeight="1">
      <c r="A414" s="22">
        <v>42935</v>
      </c>
      <c r="B414" s="22"/>
      <c r="C414" s="27">
        <f>ROUND(7.35833,3)</f>
        <v>7.358</v>
      </c>
      <c r="D414" s="27">
        <f>ROUND(7.46,3)</f>
        <v>7.46</v>
      </c>
      <c r="E414" s="27">
        <f>ROUND(7.36,3)</f>
        <v>7.36</v>
      </c>
      <c r="F414" s="27">
        <f>ROUND(7.41,3)</f>
        <v>7.41</v>
      </c>
      <c r="G414" s="24"/>
      <c r="H414" s="36"/>
    </row>
    <row r="415" spans="1:8" ht="12.75" customHeight="1">
      <c r="A415" s="22">
        <v>42963</v>
      </c>
      <c r="B415" s="22"/>
      <c r="C415" s="27">
        <f>ROUND(7.35833,3)</f>
        <v>7.358</v>
      </c>
      <c r="D415" s="27">
        <f>ROUND(7.47,3)</f>
        <v>7.47</v>
      </c>
      <c r="E415" s="27">
        <f>ROUND(7.37,3)</f>
        <v>7.37</v>
      </c>
      <c r="F415" s="27">
        <f>ROUND(7.42,3)</f>
        <v>7.42</v>
      </c>
      <c r="G415" s="24"/>
      <c r="H415" s="36"/>
    </row>
    <row r="416" spans="1:8" ht="12.75" customHeight="1">
      <c r="A416" s="22">
        <v>42998</v>
      </c>
      <c r="B416" s="22"/>
      <c r="C416" s="27">
        <f>ROUND(7.35833,3)</f>
        <v>7.358</v>
      </c>
      <c r="D416" s="27">
        <f>ROUND(7.47,3)</f>
        <v>7.47</v>
      </c>
      <c r="E416" s="27">
        <f>ROUND(7.37,3)</f>
        <v>7.37</v>
      </c>
      <c r="F416" s="27">
        <f>ROUND(7.42,3)</f>
        <v>7.42</v>
      </c>
      <c r="G416" s="24"/>
      <c r="H416" s="36"/>
    </row>
    <row r="417" spans="1:8" ht="12.75" customHeight="1">
      <c r="A417" s="22">
        <v>43089</v>
      </c>
      <c r="B417" s="22"/>
      <c r="C417" s="27">
        <f>ROUND(7.35833,3)</f>
        <v>7.358</v>
      </c>
      <c r="D417" s="27">
        <f>ROUND(7.5,3)</f>
        <v>7.5</v>
      </c>
      <c r="E417" s="27">
        <f>ROUND(7.4,3)</f>
        <v>7.4</v>
      </c>
      <c r="F417" s="27">
        <f>ROUND(7.45,3)</f>
        <v>7.45</v>
      </c>
      <c r="G417" s="24"/>
      <c r="H417" s="36"/>
    </row>
    <row r="418" spans="1:8" ht="12.75" customHeight="1">
      <c r="A418" s="22">
        <v>43179</v>
      </c>
      <c r="B418" s="22"/>
      <c r="C418" s="27">
        <f>ROUND(7.35833,3)</f>
        <v>7.358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43271</v>
      </c>
      <c r="B419" s="22"/>
      <c r="C419" s="27">
        <f>ROUND(7.35833,3)</f>
        <v>7.358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43362</v>
      </c>
      <c r="B420" s="22"/>
      <c r="C420" s="27">
        <f>ROUND(7.35833,3)</f>
        <v>7.358</v>
      </c>
      <c r="D420" s="27">
        <f>ROUND(7.54,3)</f>
        <v>7.54</v>
      </c>
      <c r="E420" s="27">
        <f>ROUND(7.44,3)</f>
        <v>7.44</v>
      </c>
      <c r="F420" s="27">
        <f>ROUND(7.49,3)</f>
        <v>7.49</v>
      </c>
      <c r="G420" s="24"/>
      <c r="H420" s="36"/>
    </row>
    <row r="421" spans="1:8" ht="12.75" customHeight="1">
      <c r="A421" s="22">
        <v>43453</v>
      </c>
      <c r="B421" s="22"/>
      <c r="C421" s="27">
        <f>ROUND(7.35833,3)</f>
        <v>7.358</v>
      </c>
      <c r="D421" s="27">
        <f>ROUND(7.6,3)</f>
        <v>7.6</v>
      </c>
      <c r="E421" s="27">
        <f>ROUND(7.5,3)</f>
        <v>7.5</v>
      </c>
      <c r="F421" s="27">
        <f>ROUND(7.55,3)</f>
        <v>7.55</v>
      </c>
      <c r="G421" s="24"/>
      <c r="H421" s="36"/>
    </row>
    <row r="422" spans="1:8" ht="12.75" customHeight="1">
      <c r="A422" s="22">
        <v>43544</v>
      </c>
      <c r="B422" s="22"/>
      <c r="C422" s="27">
        <f>ROUND(7.35833,3)</f>
        <v>7.358</v>
      </c>
      <c r="D422" s="27">
        <f>ROUND(7.61,3)</f>
        <v>7.61</v>
      </c>
      <c r="E422" s="27">
        <f>ROUND(7.51,3)</f>
        <v>7.51</v>
      </c>
      <c r="F422" s="27">
        <f>ROUND(7.56,3)</f>
        <v>7.56</v>
      </c>
      <c r="G422" s="24"/>
      <c r="H422" s="36"/>
    </row>
    <row r="423" spans="1:8" ht="12.75" customHeight="1">
      <c r="A423" s="22" t="s">
        <v>89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42859</v>
      </c>
      <c r="B424" s="22"/>
      <c r="C424" s="27">
        <f>ROUND(542.418,3)</f>
        <v>542.418</v>
      </c>
      <c r="D424" s="27">
        <f>F424</f>
        <v>544.966</v>
      </c>
      <c r="E424" s="27">
        <f>F424</f>
        <v>544.966</v>
      </c>
      <c r="F424" s="27">
        <f>ROUND(544.966,3)</f>
        <v>544.966</v>
      </c>
      <c r="G424" s="24"/>
      <c r="H424" s="36"/>
    </row>
    <row r="425" spans="1:8" ht="12.75" customHeight="1">
      <c r="A425" s="22">
        <v>42950</v>
      </c>
      <c r="B425" s="22"/>
      <c r="C425" s="27">
        <f>ROUND(542.418,3)</f>
        <v>542.418</v>
      </c>
      <c r="D425" s="27">
        <f>F425</f>
        <v>555.359</v>
      </c>
      <c r="E425" s="27">
        <f>F425</f>
        <v>555.359</v>
      </c>
      <c r="F425" s="27">
        <f>ROUND(555.359,3)</f>
        <v>555.359</v>
      </c>
      <c r="G425" s="24"/>
      <c r="H425" s="36"/>
    </row>
    <row r="426" spans="1:8" ht="12.75" customHeight="1">
      <c r="A426" s="22">
        <v>43041</v>
      </c>
      <c r="B426" s="22"/>
      <c r="C426" s="27">
        <f>ROUND(542.418,3)</f>
        <v>542.418</v>
      </c>
      <c r="D426" s="27">
        <f>F426</f>
        <v>566.211</v>
      </c>
      <c r="E426" s="27">
        <f>F426</f>
        <v>566.211</v>
      </c>
      <c r="F426" s="27">
        <f>ROUND(566.211,3)</f>
        <v>566.211</v>
      </c>
      <c r="G426" s="24"/>
      <c r="H426" s="36"/>
    </row>
    <row r="427" spans="1:8" ht="12.75" customHeight="1">
      <c r="A427" s="22">
        <v>43132</v>
      </c>
      <c r="B427" s="22"/>
      <c r="C427" s="27">
        <f>ROUND(542.418,3)</f>
        <v>542.418</v>
      </c>
      <c r="D427" s="27">
        <f>F427</f>
        <v>577.498</v>
      </c>
      <c r="E427" s="27">
        <f>F427</f>
        <v>577.498</v>
      </c>
      <c r="F427" s="27">
        <f>ROUND(577.498,3)</f>
        <v>577.498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42901</v>
      </c>
      <c r="B429" s="22"/>
      <c r="C429" s="26">
        <f>ROUND(100.172158952897,5)</f>
        <v>100.17216</v>
      </c>
      <c r="D429" s="26">
        <f>F429</f>
        <v>99.60705</v>
      </c>
      <c r="E429" s="26">
        <f>F429</f>
        <v>99.60705</v>
      </c>
      <c r="F429" s="26">
        <f>ROUND(99.6070519012817,5)</f>
        <v>99.60705</v>
      </c>
      <c r="G429" s="24"/>
      <c r="H429" s="36"/>
    </row>
    <row r="430" spans="1:8" ht="12.75" customHeight="1">
      <c r="A430" s="22" t="s">
        <v>91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42999</v>
      </c>
      <c r="B431" s="22"/>
      <c r="C431" s="26">
        <f>ROUND(100.172158952897,5)</f>
        <v>100.17216</v>
      </c>
      <c r="D431" s="26">
        <f>F431</f>
        <v>99.62504</v>
      </c>
      <c r="E431" s="26">
        <f>F431</f>
        <v>99.62504</v>
      </c>
      <c r="F431" s="26">
        <f>ROUND(99.6250409339786,5)</f>
        <v>99.62504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43090</v>
      </c>
      <c r="B433" s="22"/>
      <c r="C433" s="26">
        <f>ROUND(100.172158952897,5)</f>
        <v>100.17216</v>
      </c>
      <c r="D433" s="26">
        <f>F433</f>
        <v>99.87545</v>
      </c>
      <c r="E433" s="26">
        <f>F433</f>
        <v>99.87545</v>
      </c>
      <c r="F433" s="26">
        <f>ROUND(99.8754467974825,5)</f>
        <v>99.87545</v>
      </c>
      <c r="G433" s="24"/>
      <c r="H433" s="36"/>
    </row>
    <row r="434" spans="1:8" ht="12.75" customHeight="1">
      <c r="A434" s="22" t="s">
        <v>93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43174</v>
      </c>
      <c r="B435" s="22"/>
      <c r="C435" s="26">
        <f>ROUND(100.172158952897,5)</f>
        <v>100.17216</v>
      </c>
      <c r="D435" s="26">
        <f>F435</f>
        <v>99.90151</v>
      </c>
      <c r="E435" s="26">
        <f>F435</f>
        <v>99.90151</v>
      </c>
      <c r="F435" s="26">
        <f>ROUND(99.901508902765,5)</f>
        <v>99.90151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43272</v>
      </c>
      <c r="B437" s="22"/>
      <c r="C437" s="26">
        <f>ROUND(100.172158952897,5)</f>
        <v>100.17216</v>
      </c>
      <c r="D437" s="26">
        <f>F437</f>
        <v>100.17216</v>
      </c>
      <c r="E437" s="26">
        <f>F437</f>
        <v>100.17216</v>
      </c>
      <c r="F437" s="26">
        <f>ROUND(100.172158952897,5)</f>
        <v>100.17216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6">
        <f>ROUND(100.472329161457,5)</f>
        <v>100.47233</v>
      </c>
      <c r="D439" s="26">
        <f>F439</f>
        <v>99.9019</v>
      </c>
      <c r="E439" s="26">
        <f>F439</f>
        <v>99.9019</v>
      </c>
      <c r="F439" s="26">
        <f>ROUND(99.9019007741278,5)</f>
        <v>99.9019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6">
        <f>ROUND(100.472329161457,5)</f>
        <v>100.47233</v>
      </c>
      <c r="D441" s="26">
        <f>F441</f>
        <v>99.18365</v>
      </c>
      <c r="E441" s="26">
        <f>F441</f>
        <v>99.18365</v>
      </c>
      <c r="F441" s="26">
        <f>ROUND(99.1836518890387,5)</f>
        <v>99.18365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6">
        <f>ROUND(100.472329161457,5)</f>
        <v>100.47233</v>
      </c>
      <c r="D443" s="26">
        <f>F443</f>
        <v>98.85751</v>
      </c>
      <c r="E443" s="26">
        <f>F443</f>
        <v>98.85751</v>
      </c>
      <c r="F443" s="26">
        <f>ROUND(98.8575062384187,5)</f>
        <v>98.85751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6">
        <f>ROUND(100.472329161457,5)</f>
        <v>100.47233</v>
      </c>
      <c r="D445" s="26">
        <f>F445</f>
        <v>98.92016</v>
      </c>
      <c r="E445" s="26">
        <f>F445</f>
        <v>98.92016</v>
      </c>
      <c r="F445" s="26">
        <f>ROUND(98.9201606740558,5)</f>
        <v>98.92016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ROUND(100.472329161457,2)</f>
        <v>100.47</v>
      </c>
      <c r="D447" s="24">
        <f>F447</f>
        <v>99.43</v>
      </c>
      <c r="E447" s="24">
        <f>F447</f>
        <v>99.43</v>
      </c>
      <c r="F447" s="24">
        <f>ROUND(99.4253621907005,2)</f>
        <v>99.43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43539</v>
      </c>
      <c r="B449" s="22"/>
      <c r="C449" s="26">
        <f>ROUND(100.472329161457,5)</f>
        <v>100.47233</v>
      </c>
      <c r="D449" s="26">
        <f>F449</f>
        <v>99.94241</v>
      </c>
      <c r="E449" s="26">
        <f>F449</f>
        <v>99.94241</v>
      </c>
      <c r="F449" s="26">
        <f>ROUND(99.9424131293067,5)</f>
        <v>99.94241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43637</v>
      </c>
      <c r="B451" s="22"/>
      <c r="C451" s="26">
        <f>ROUND(100.472329161457,5)</f>
        <v>100.47233</v>
      </c>
      <c r="D451" s="26">
        <f>F451</f>
        <v>100.47233</v>
      </c>
      <c r="E451" s="26">
        <f>F451</f>
        <v>100.47233</v>
      </c>
      <c r="F451" s="26">
        <f>ROUND(100.472329161457,5)</f>
        <v>100.47233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6">
        <f>ROUND(100.460890186487,5)</f>
        <v>100.46089</v>
      </c>
      <c r="D453" s="26">
        <f>F453</f>
        <v>97.79302</v>
      </c>
      <c r="E453" s="26">
        <f>F453</f>
        <v>97.79302</v>
      </c>
      <c r="F453" s="26">
        <f>ROUND(97.793024038279,5)</f>
        <v>97.79302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6">
        <f>ROUND(100.460890186487,5)</f>
        <v>100.46089</v>
      </c>
      <c r="D455" s="26">
        <f>F455</f>
        <v>97.13428</v>
      </c>
      <c r="E455" s="26">
        <f>F455</f>
        <v>97.13428</v>
      </c>
      <c r="F455" s="26">
        <f>ROUND(97.1342757267109,5)</f>
        <v>97.13428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6">
        <f>ROUND(100.460890186487,5)</f>
        <v>100.46089</v>
      </c>
      <c r="D457" s="26">
        <f>F457</f>
        <v>96.44523</v>
      </c>
      <c r="E457" s="26">
        <f>F457</f>
        <v>96.44523</v>
      </c>
      <c r="F457" s="26">
        <f>ROUND(96.4452332835545,5)</f>
        <v>96.44523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6">
        <f>ROUND(100.460890186487,5)</f>
        <v>100.46089</v>
      </c>
      <c r="D459" s="26">
        <f>F459</f>
        <v>96.72402</v>
      </c>
      <c r="E459" s="26">
        <f>F459</f>
        <v>96.72402</v>
      </c>
      <c r="F459" s="26">
        <f>ROUND(96.7240223332973,5)</f>
        <v>96.72402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44551</v>
      </c>
      <c r="B461" s="22"/>
      <c r="C461" s="26">
        <f>ROUND(100.460890186487,5)</f>
        <v>100.46089</v>
      </c>
      <c r="D461" s="26">
        <f>F461</f>
        <v>98.98241</v>
      </c>
      <c r="E461" s="26">
        <f>F461</f>
        <v>98.98241</v>
      </c>
      <c r="F461" s="26">
        <f>ROUND(98.9824059911589,5)</f>
        <v>98.98241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44635</v>
      </c>
      <c r="B463" s="22"/>
      <c r="C463" s="26">
        <f>ROUND(100.460890186487,5)</f>
        <v>100.46089</v>
      </c>
      <c r="D463" s="26">
        <f>F463</f>
        <v>99.19916</v>
      </c>
      <c r="E463" s="26">
        <f>F463</f>
        <v>99.19916</v>
      </c>
      <c r="F463" s="26">
        <f>ROUND(99.1991577654083,5)</f>
        <v>99.19916</v>
      </c>
      <c r="G463" s="24"/>
      <c r="H463" s="36"/>
    </row>
    <row r="464" spans="1:8" ht="12.75" customHeight="1">
      <c r="A464" s="22" t="s">
        <v>108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44733</v>
      </c>
      <c r="B465" s="22"/>
      <c r="C465" s="26">
        <f>ROUND(100.460890186487,5)</f>
        <v>100.46089</v>
      </c>
      <c r="D465" s="26">
        <f>F465</f>
        <v>100.46089</v>
      </c>
      <c r="E465" s="26">
        <f>F465</f>
        <v>100.46089</v>
      </c>
      <c r="F465" s="26">
        <f>ROUND(100.460890186487,5)</f>
        <v>100.46089</v>
      </c>
      <c r="G465" s="24"/>
      <c r="H465" s="36"/>
    </row>
    <row r="466" spans="1:8" ht="12.75" customHeight="1">
      <c r="A466" s="22" t="s">
        <v>109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46008</v>
      </c>
      <c r="B467" s="22"/>
      <c r="C467" s="26">
        <f>ROUND(100.326345580138,5)</f>
        <v>100.32635</v>
      </c>
      <c r="D467" s="26">
        <f>F467</f>
        <v>97.9044</v>
      </c>
      <c r="E467" s="26">
        <f>F467</f>
        <v>97.9044</v>
      </c>
      <c r="F467" s="26">
        <f>ROUND(97.9043960169701,5)</f>
        <v>97.9044</v>
      </c>
      <c r="G467" s="24"/>
      <c r="H467" s="36"/>
    </row>
    <row r="468" spans="1:8" ht="12.75" customHeight="1">
      <c r="A468" s="22" t="s">
        <v>110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46097</v>
      </c>
      <c r="B469" s="22"/>
      <c r="C469" s="26">
        <f>ROUND(100.326345580138,5)</f>
        <v>100.32635</v>
      </c>
      <c r="D469" s="26">
        <f>F469</f>
        <v>95.00986</v>
      </c>
      <c r="E469" s="26">
        <f>F469</f>
        <v>95.00986</v>
      </c>
      <c r="F469" s="26">
        <f>ROUND(95.0098628110283,5)</f>
        <v>95.00986</v>
      </c>
      <c r="G469" s="24"/>
      <c r="H469" s="36"/>
    </row>
    <row r="470" spans="1:8" ht="12.75" customHeight="1">
      <c r="A470" s="22" t="s">
        <v>111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46188</v>
      </c>
      <c r="B471" s="22"/>
      <c r="C471" s="26">
        <f>ROUND(100.326345580138,5)</f>
        <v>100.32635</v>
      </c>
      <c r="D471" s="26">
        <f>F471</f>
        <v>93.81762</v>
      </c>
      <c r="E471" s="26">
        <f>F471</f>
        <v>93.81762</v>
      </c>
      <c r="F471" s="26">
        <f>ROUND(93.8176231686509,5)</f>
        <v>93.81762</v>
      </c>
      <c r="G471" s="24"/>
      <c r="H471" s="36"/>
    </row>
    <row r="472" spans="1:8" ht="12.75" customHeight="1">
      <c r="A472" s="22" t="s">
        <v>112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46286</v>
      </c>
      <c r="B473" s="22"/>
      <c r="C473" s="26">
        <f>ROUND(100.326345580138,5)</f>
        <v>100.32635</v>
      </c>
      <c r="D473" s="26">
        <f>F473</f>
        <v>95.95123</v>
      </c>
      <c r="E473" s="26">
        <f>F473</f>
        <v>95.95123</v>
      </c>
      <c r="F473" s="26">
        <f>ROUND(95.95122812882,5)</f>
        <v>95.95123</v>
      </c>
      <c r="G473" s="24"/>
      <c r="H473" s="36"/>
    </row>
    <row r="474" spans="1:8" ht="12.75" customHeight="1">
      <c r="A474" s="22" t="s">
        <v>113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46377</v>
      </c>
      <c r="B475" s="22"/>
      <c r="C475" s="26">
        <f>ROUND(100.326345580138,5)</f>
        <v>100.32635</v>
      </c>
      <c r="D475" s="26">
        <f>F475</f>
        <v>99.6612</v>
      </c>
      <c r="E475" s="26">
        <f>F475</f>
        <v>99.6612</v>
      </c>
      <c r="F475" s="26">
        <f>ROUND(99.6612030324153,5)</f>
        <v>99.6612</v>
      </c>
      <c r="G475" s="24"/>
      <c r="H475" s="36"/>
    </row>
    <row r="476" spans="1:8" ht="12.75" customHeight="1">
      <c r="A476" s="22" t="s">
        <v>114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46461</v>
      </c>
      <c r="B477" s="22"/>
      <c r="C477" s="26">
        <f>ROUND(100.326345580138,5)</f>
        <v>100.32635</v>
      </c>
      <c r="D477" s="26">
        <f>F477</f>
        <v>98.28767</v>
      </c>
      <c r="E477" s="26">
        <f>F477</f>
        <v>98.28767</v>
      </c>
      <c r="F477" s="26">
        <f>ROUND(98.2876665121139,5)</f>
        <v>98.28767</v>
      </c>
      <c r="G477" s="24"/>
      <c r="H477" s="36"/>
    </row>
    <row r="478" spans="1:8" ht="12.75" customHeight="1">
      <c r="A478" s="22" t="s">
        <v>115</v>
      </c>
      <c r="B478" s="22"/>
      <c r="C478" s="23"/>
      <c r="D478" s="23"/>
      <c r="E478" s="23"/>
      <c r="F478" s="23"/>
      <c r="G478" s="24"/>
      <c r="H478" s="36"/>
    </row>
    <row r="479" spans="1:8" ht="12.75" customHeight="1" thickBot="1">
      <c r="A479" s="32">
        <v>46559</v>
      </c>
      <c r="B479" s="32"/>
      <c r="C479" s="33">
        <f>ROUND(100.326345580138,5)</f>
        <v>100.32635</v>
      </c>
      <c r="D479" s="33">
        <f>F479</f>
        <v>100.32635</v>
      </c>
      <c r="E479" s="33">
        <f>F479</f>
        <v>100.32635</v>
      </c>
      <c r="F479" s="33">
        <f>ROUND(100.326345580138,5)</f>
        <v>100.32635</v>
      </c>
      <c r="G479" s="34"/>
      <c r="H479" s="37"/>
    </row>
  </sheetData>
  <sheetProtection/>
  <mergeCells count="478"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5:B415"/>
    <mergeCell ref="A416:B416"/>
    <mergeCell ref="A417:B417"/>
    <mergeCell ref="A418:B418"/>
    <mergeCell ref="A419:B419"/>
    <mergeCell ref="A409:B409"/>
    <mergeCell ref="A410:B410"/>
    <mergeCell ref="A411:B411"/>
    <mergeCell ref="A412:B412"/>
    <mergeCell ref="A413:B413"/>
    <mergeCell ref="A414:B414"/>
    <mergeCell ref="A406:B406"/>
    <mergeCell ref="A407:B407"/>
    <mergeCell ref="A408:B408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5:B185"/>
    <mergeCell ref="A186:B186"/>
    <mergeCell ref="A187:B187"/>
    <mergeCell ref="A188:B188"/>
    <mergeCell ref="A189:B189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2017-04-11T16:19:24Z</dcterms:modified>
  <cp:category/>
  <cp:version/>
  <cp:contentType/>
  <cp:contentStatus/>
</cp:coreProperties>
</file>