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<sst xmlns="http://schemas.openxmlformats.org/spreadsheetml/2006/main" count="118" uniqueCount="118">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</sst>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G21" sqref="G2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42845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ROUND(2.28,5)</f>
        <v>2.28</v>
      </c>
      <c r="D6" s="26">
        <f>F6</f>
        <v>2.28</v>
      </c>
      <c r="E6" s="26">
        <f>F6</f>
        <v>2.28</v>
      </c>
      <c r="F6" s="26">
        <f>ROUND(2.28,5)</f>
        <v>2.28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ROUND(2.2,5)</f>
        <v>2.2</v>
      </c>
      <c r="D8" s="26">
        <f>F8</f>
        <v>2.2</v>
      </c>
      <c r="E8" s="26">
        <f>F8</f>
        <v>2.2</v>
      </c>
      <c r="F8" s="26">
        <f>ROUND(2.2,5)</f>
        <v>2.2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ROUND(2.3,5)</f>
        <v>2.3</v>
      </c>
      <c r="D10" s="26">
        <f>F10</f>
        <v>2.3</v>
      </c>
      <c r="E10" s="26">
        <f>F10</f>
        <v>2.3</v>
      </c>
      <c r="F10" s="26">
        <f>ROUND(2.3,5)</f>
        <v>2.3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ROUND(2.95,5)</f>
        <v>2.95</v>
      </c>
      <c r="D12" s="26">
        <f>F12</f>
        <v>2.95</v>
      </c>
      <c r="E12" s="26">
        <f>F12</f>
        <v>2.95</v>
      </c>
      <c r="F12" s="26">
        <f>ROUND(2.95,5)</f>
        <v>2.95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ROUND(10.58,5)</f>
        <v>10.58</v>
      </c>
      <c r="D14" s="26">
        <f>F14</f>
        <v>10.58</v>
      </c>
      <c r="E14" s="26">
        <f>F14</f>
        <v>10.58</v>
      </c>
      <c r="F14" s="26">
        <f>ROUND(10.58,5)</f>
        <v>10.58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ROUND(8.1,5)</f>
        <v>8.1</v>
      </c>
      <c r="D16" s="26">
        <f>F16</f>
        <v>8.1</v>
      </c>
      <c r="E16" s="26">
        <f>F16</f>
        <v>8.1</v>
      </c>
      <c r="F16" s="26">
        <f>ROUND(8.1,5)</f>
        <v>8.1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ROUND(2.26,3)</f>
        <v>2.26</v>
      </c>
      <c r="D20" s="27">
        <f>F20</f>
        <v>2.26</v>
      </c>
      <c r="E20" s="27">
        <f>F20</f>
        <v>2.26</v>
      </c>
      <c r="F20" s="27">
        <f>ROUND(2.26,3)</f>
        <v>2.26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ROUND(2.28,3)</f>
        <v>2.28</v>
      </c>
      <c r="D22" s="27">
        <f>F22</f>
        <v>2.28</v>
      </c>
      <c r="E22" s="27">
        <f>F22</f>
        <v>2.28</v>
      </c>
      <c r="F22" s="27">
        <f>ROUND(2.28,3)</f>
        <v>2.28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ROUND(7.455,3)</f>
        <v>7.455</v>
      </c>
      <c r="D24" s="27">
        <f>F24</f>
        <v>7.455</v>
      </c>
      <c r="E24" s="27">
        <f>F24</f>
        <v>7.455</v>
      </c>
      <c r="F24" s="27">
        <f>ROUND(7.455,3)</f>
        <v>7.455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ROUND(7.455,3)</f>
        <v>7.455</v>
      </c>
      <c r="D26" s="27">
        <f>F26</f>
        <v>7.455</v>
      </c>
      <c r="E26" s="27">
        <f>F26</f>
        <v>7.455</v>
      </c>
      <c r="F26" s="27">
        <f>ROUND(7.455,3)</f>
        <v>7.455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ROUND(7.555,3)</f>
        <v>7.555</v>
      </c>
      <c r="D28" s="27">
        <f>F28</f>
        <v>7.555</v>
      </c>
      <c r="E28" s="27">
        <f>F28</f>
        <v>7.555</v>
      </c>
      <c r="F28" s="27">
        <f>ROUND(7.555,3)</f>
        <v>7.555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ROUND(7.71,3)</f>
        <v>7.71</v>
      </c>
      <c r="D30" s="27">
        <f>F30</f>
        <v>7.71</v>
      </c>
      <c r="E30" s="27">
        <f>F30</f>
        <v>7.71</v>
      </c>
      <c r="F30" s="27">
        <f>ROUND(7.71,3)</f>
        <v>7.71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ROUND(9.43,3)</f>
        <v>9.43</v>
      </c>
      <c r="D32" s="27">
        <f>F32</f>
        <v>9.43</v>
      </c>
      <c r="E32" s="27">
        <f>F32</f>
        <v>9.43</v>
      </c>
      <c r="F32" s="27">
        <f>ROUND(9.43,3)</f>
        <v>9.43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ROUND(2.26,3)</f>
        <v>2.26</v>
      </c>
      <c r="D34" s="27">
        <f>F34</f>
        <v>2.26</v>
      </c>
      <c r="E34" s="27">
        <f>F34</f>
        <v>2.26</v>
      </c>
      <c r="F34" s="27">
        <f>ROUND(2.26,3)</f>
        <v>2.26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ROUND(2.18,3)</f>
        <v>2.18</v>
      </c>
      <c r="D36" s="27">
        <f>F36</f>
        <v>2.18</v>
      </c>
      <c r="E36" s="27">
        <f>F36</f>
        <v>2.18</v>
      </c>
      <c r="F36" s="27">
        <f>ROUND(2.18,3)</f>
        <v>2.18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ROUND(9.155,3)</f>
        <v>9.155</v>
      </c>
      <c r="D38" s="27">
        <f>F38</f>
        <v>9.155</v>
      </c>
      <c r="E38" s="27">
        <f>F38</f>
        <v>9.155</v>
      </c>
      <c r="F38" s="27">
        <f>ROUND(9.155,3)</f>
        <v>9.155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ROUND(2.28,5)</f>
        <v>2.28</v>
      </c>
      <c r="D40" s="26">
        <f>F40</f>
        <v>127.83771</v>
      </c>
      <c r="E40" s="26">
        <f>F40</f>
        <v>127.83771</v>
      </c>
      <c r="F40" s="26">
        <f>ROUND(127.83771,5)</f>
        <v>127.83771</v>
      </c>
      <c r="G40" s="24"/>
      <c r="H40" s="36"/>
    </row>
    <row r="41" spans="1:8" ht="12.75" customHeight="1">
      <c r="A41" s="22">
        <v>42950</v>
      </c>
      <c r="B41" s="22"/>
      <c r="C41" s="26">
        <f>ROUND(2.28,5)</f>
        <v>2.28</v>
      </c>
      <c r="D41" s="26">
        <f>F41</f>
        <v>128.9658</v>
      </c>
      <c r="E41" s="26">
        <f>F41</f>
        <v>128.9658</v>
      </c>
      <c r="F41" s="26">
        <f>ROUND(128.9658,5)</f>
        <v>128.9658</v>
      </c>
      <c r="G41" s="24"/>
      <c r="H41" s="36"/>
    </row>
    <row r="42" spans="1:8" ht="12.75" customHeight="1">
      <c r="A42" s="22">
        <v>43041</v>
      </c>
      <c r="B42" s="22"/>
      <c r="C42" s="26">
        <f>ROUND(2.28,5)</f>
        <v>2.28</v>
      </c>
      <c r="D42" s="26">
        <f>F42</f>
        <v>131.50884</v>
      </c>
      <c r="E42" s="26">
        <f>F42</f>
        <v>131.50884</v>
      </c>
      <c r="F42" s="26">
        <f>ROUND(131.50884,5)</f>
        <v>131.50884</v>
      </c>
      <c r="G42" s="24"/>
      <c r="H42" s="36"/>
    </row>
    <row r="43" spans="1:8" ht="12.75" customHeight="1">
      <c r="A43" s="22">
        <v>43132</v>
      </c>
      <c r="B43" s="22"/>
      <c r="C43" s="26">
        <f>ROUND(2.28,5)</f>
        <v>2.28</v>
      </c>
      <c r="D43" s="26">
        <f>F43</f>
        <v>132.80893</v>
      </c>
      <c r="E43" s="26">
        <f>F43</f>
        <v>132.80893</v>
      </c>
      <c r="F43" s="26">
        <f>ROUND(132.80893,5)</f>
        <v>132.80893</v>
      </c>
      <c r="G43" s="24"/>
      <c r="H43" s="36"/>
    </row>
    <row r="44" spans="1:8" ht="12.75" customHeight="1">
      <c r="A44" s="22">
        <v>43223</v>
      </c>
      <c r="B44" s="22"/>
      <c r="C44" s="26">
        <f>ROUND(2.28,5)</f>
        <v>2.28</v>
      </c>
      <c r="D44" s="26">
        <f>F44</f>
        <v>135.43764</v>
      </c>
      <c r="E44" s="26">
        <f>F44</f>
        <v>135.43764</v>
      </c>
      <c r="F44" s="26">
        <f>ROUND(135.43764,5)</f>
        <v>135.43764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ROUND(99.29322,5)</f>
        <v>99.29322</v>
      </c>
      <c r="D46" s="26">
        <f>F46</f>
        <v>99.57982</v>
      </c>
      <c r="E46" s="26">
        <f>F46</f>
        <v>99.57982</v>
      </c>
      <c r="F46" s="26">
        <f>ROUND(99.57982,5)</f>
        <v>99.57982</v>
      </c>
      <c r="G46" s="24"/>
      <c r="H46" s="36"/>
    </row>
    <row r="47" spans="1:8" ht="12.75" customHeight="1">
      <c r="A47" s="22">
        <v>42950</v>
      </c>
      <c r="B47" s="22"/>
      <c r="C47" s="26">
        <f>ROUND(99.29322,5)</f>
        <v>99.29322</v>
      </c>
      <c r="D47" s="26">
        <f>F47</f>
        <v>101.49472</v>
      </c>
      <c r="E47" s="26">
        <f>F47</f>
        <v>101.49472</v>
      </c>
      <c r="F47" s="26">
        <f>ROUND(101.49472,5)</f>
        <v>101.49472</v>
      </c>
      <c r="G47" s="24"/>
      <c r="H47" s="36"/>
    </row>
    <row r="48" spans="1:8" ht="12.75" customHeight="1">
      <c r="A48" s="22">
        <v>43041</v>
      </c>
      <c r="B48" s="22"/>
      <c r="C48" s="26">
        <f>ROUND(99.29322,5)</f>
        <v>99.29322</v>
      </c>
      <c r="D48" s="26">
        <f>F48</f>
        <v>102.48841</v>
      </c>
      <c r="E48" s="26">
        <f>F48</f>
        <v>102.48841</v>
      </c>
      <c r="F48" s="26">
        <f>ROUND(102.48841,5)</f>
        <v>102.48841</v>
      </c>
      <c r="G48" s="24"/>
      <c r="H48" s="36"/>
    </row>
    <row r="49" spans="1:8" ht="12.75" customHeight="1">
      <c r="A49" s="22">
        <v>43132</v>
      </c>
      <c r="B49" s="22"/>
      <c r="C49" s="26">
        <f>ROUND(99.29322,5)</f>
        <v>99.29322</v>
      </c>
      <c r="D49" s="26">
        <f>F49</f>
        <v>104.55536</v>
      </c>
      <c r="E49" s="26">
        <f>F49</f>
        <v>104.55536</v>
      </c>
      <c r="F49" s="26">
        <f>ROUND(104.55536,5)</f>
        <v>104.55536</v>
      </c>
      <c r="G49" s="24"/>
      <c r="H49" s="36"/>
    </row>
    <row r="50" spans="1:8" ht="12.75" customHeight="1">
      <c r="A50" s="22">
        <v>43223</v>
      </c>
      <c r="B50" s="22"/>
      <c r="C50" s="26">
        <f>ROUND(99.29322,5)</f>
        <v>99.29322</v>
      </c>
      <c r="D50" s="26">
        <f>F50</f>
        <v>105.59678</v>
      </c>
      <c r="E50" s="26">
        <f>F50</f>
        <v>105.59678</v>
      </c>
      <c r="F50" s="26">
        <f>ROUND(105.59678,5)</f>
        <v>105.59678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ROUND(9.115,5)</f>
        <v>9.115</v>
      </c>
      <c r="D52" s="26">
        <f>F52</f>
        <v>9.12312</v>
      </c>
      <c r="E52" s="26">
        <f>F52</f>
        <v>9.12312</v>
      </c>
      <c r="F52" s="26">
        <f>ROUND(9.12312,5)</f>
        <v>9.12312</v>
      </c>
      <c r="G52" s="24"/>
      <c r="H52" s="36"/>
    </row>
    <row r="53" spans="1:8" ht="12.75" customHeight="1">
      <c r="A53" s="22">
        <v>42950</v>
      </c>
      <c r="B53" s="22"/>
      <c r="C53" s="26">
        <f>ROUND(9.115,5)</f>
        <v>9.115</v>
      </c>
      <c r="D53" s="26">
        <f>F53</f>
        <v>9.1717</v>
      </c>
      <c r="E53" s="26">
        <f>F53</f>
        <v>9.1717</v>
      </c>
      <c r="F53" s="26">
        <f>ROUND(9.1717,5)</f>
        <v>9.1717</v>
      </c>
      <c r="G53" s="24"/>
      <c r="H53" s="36"/>
    </row>
    <row r="54" spans="1:8" ht="12.75" customHeight="1">
      <c r="A54" s="22">
        <v>43041</v>
      </c>
      <c r="B54" s="22"/>
      <c r="C54" s="26">
        <f>ROUND(9.115,5)</f>
        <v>9.115</v>
      </c>
      <c r="D54" s="26">
        <f>F54</f>
        <v>9.21116</v>
      </c>
      <c r="E54" s="26">
        <f>F54</f>
        <v>9.21116</v>
      </c>
      <c r="F54" s="26">
        <f>ROUND(9.21116,5)</f>
        <v>9.21116</v>
      </c>
      <c r="G54" s="24"/>
      <c r="H54" s="36"/>
    </row>
    <row r="55" spans="1:8" ht="12.75" customHeight="1">
      <c r="A55" s="22">
        <v>43132</v>
      </c>
      <c r="B55" s="22"/>
      <c r="C55" s="26">
        <f>ROUND(9.115,5)</f>
        <v>9.115</v>
      </c>
      <c r="D55" s="26">
        <f>F55</f>
        <v>9.24733</v>
      </c>
      <c r="E55" s="26">
        <f>F55</f>
        <v>9.24733</v>
      </c>
      <c r="F55" s="26">
        <f>ROUND(9.24733,5)</f>
        <v>9.24733</v>
      </c>
      <c r="G55" s="24"/>
      <c r="H55" s="36"/>
    </row>
    <row r="56" spans="1:8" ht="12.75" customHeight="1">
      <c r="A56" s="22">
        <v>43223</v>
      </c>
      <c r="B56" s="22"/>
      <c r="C56" s="26">
        <f>ROUND(9.115,5)</f>
        <v>9.115</v>
      </c>
      <c r="D56" s="26">
        <f>F56</f>
        <v>9.2919</v>
      </c>
      <c r="E56" s="26">
        <f>F56</f>
        <v>9.2919</v>
      </c>
      <c r="F56" s="26">
        <f>ROUND(9.2919,5)</f>
        <v>9.2919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ROUND(9.28,5)</f>
        <v>9.28</v>
      </c>
      <c r="D58" s="26">
        <f>F58</f>
        <v>9.28776</v>
      </c>
      <c r="E58" s="26">
        <f>F58</f>
        <v>9.28776</v>
      </c>
      <c r="F58" s="26">
        <f>ROUND(9.28776,5)</f>
        <v>9.28776</v>
      </c>
      <c r="G58" s="24"/>
      <c r="H58" s="36"/>
    </row>
    <row r="59" spans="1:8" ht="12.75" customHeight="1">
      <c r="A59" s="22">
        <v>42950</v>
      </c>
      <c r="B59" s="22"/>
      <c r="C59" s="26">
        <f>ROUND(9.28,5)</f>
        <v>9.28</v>
      </c>
      <c r="D59" s="26">
        <f>F59</f>
        <v>9.33485</v>
      </c>
      <c r="E59" s="26">
        <f>F59</f>
        <v>9.33485</v>
      </c>
      <c r="F59" s="26">
        <f>ROUND(9.33485,5)</f>
        <v>9.33485</v>
      </c>
      <c r="G59" s="24"/>
      <c r="H59" s="36"/>
    </row>
    <row r="60" spans="1:8" ht="12.75" customHeight="1">
      <c r="A60" s="22">
        <v>43041</v>
      </c>
      <c r="B60" s="22"/>
      <c r="C60" s="26">
        <f>ROUND(9.28,5)</f>
        <v>9.28</v>
      </c>
      <c r="D60" s="26">
        <f>F60</f>
        <v>9.37926</v>
      </c>
      <c r="E60" s="26">
        <f>F60</f>
        <v>9.37926</v>
      </c>
      <c r="F60" s="26">
        <f>ROUND(9.37926,5)</f>
        <v>9.37926</v>
      </c>
      <c r="G60" s="24"/>
      <c r="H60" s="36"/>
    </row>
    <row r="61" spans="1:8" ht="12.75" customHeight="1">
      <c r="A61" s="22">
        <v>43132</v>
      </c>
      <c r="B61" s="22"/>
      <c r="C61" s="26">
        <f>ROUND(9.28,5)</f>
        <v>9.28</v>
      </c>
      <c r="D61" s="26">
        <f>F61</f>
        <v>9.42052</v>
      </c>
      <c r="E61" s="26">
        <f>F61</f>
        <v>9.42052</v>
      </c>
      <c r="F61" s="26">
        <f>ROUND(9.42052,5)</f>
        <v>9.42052</v>
      </c>
      <c r="G61" s="24"/>
      <c r="H61" s="36"/>
    </row>
    <row r="62" spans="1:8" ht="12.75" customHeight="1">
      <c r="A62" s="22">
        <v>43223</v>
      </c>
      <c r="B62" s="22"/>
      <c r="C62" s="26">
        <f>ROUND(9.28,5)</f>
        <v>9.28</v>
      </c>
      <c r="D62" s="26">
        <f>F62</f>
        <v>9.46535</v>
      </c>
      <c r="E62" s="26">
        <f>F62</f>
        <v>9.46535</v>
      </c>
      <c r="F62" s="26">
        <f>ROUND(9.46535,5)</f>
        <v>9.46535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ROUND(104.8843,5)</f>
        <v>104.8843</v>
      </c>
      <c r="D64" s="26">
        <f>F64</f>
        <v>105.187</v>
      </c>
      <c r="E64" s="26">
        <f>F64</f>
        <v>105.187</v>
      </c>
      <c r="F64" s="26">
        <f>ROUND(105.187,5)</f>
        <v>105.187</v>
      </c>
      <c r="G64" s="24"/>
      <c r="H64" s="36"/>
    </row>
    <row r="65" spans="1:8" ht="12.75" customHeight="1">
      <c r="A65" s="22">
        <v>42950</v>
      </c>
      <c r="B65" s="22"/>
      <c r="C65" s="26">
        <f>ROUND(104.8843,5)</f>
        <v>104.8843</v>
      </c>
      <c r="D65" s="26">
        <f>F65</f>
        <v>107.20985</v>
      </c>
      <c r="E65" s="26">
        <f>F65</f>
        <v>107.20985</v>
      </c>
      <c r="F65" s="26">
        <f>ROUND(107.20985,5)</f>
        <v>107.20985</v>
      </c>
      <c r="G65" s="24"/>
      <c r="H65" s="36"/>
    </row>
    <row r="66" spans="1:8" ht="12.75" customHeight="1">
      <c r="A66" s="22">
        <v>43041</v>
      </c>
      <c r="B66" s="22"/>
      <c r="C66" s="26">
        <f>ROUND(104.8843,5)</f>
        <v>104.8843</v>
      </c>
      <c r="D66" s="26">
        <f>F66</f>
        <v>108.24682</v>
      </c>
      <c r="E66" s="26">
        <f>F66</f>
        <v>108.24682</v>
      </c>
      <c r="F66" s="26">
        <f>ROUND(108.24682,5)</f>
        <v>108.24682</v>
      </c>
      <c r="G66" s="24"/>
      <c r="H66" s="36"/>
    </row>
    <row r="67" spans="1:8" ht="12.75" customHeight="1">
      <c r="A67" s="22">
        <v>43132</v>
      </c>
      <c r="B67" s="22"/>
      <c r="C67" s="26">
        <f>ROUND(104.8843,5)</f>
        <v>104.8843</v>
      </c>
      <c r="D67" s="26">
        <f>F67</f>
        <v>110.42988</v>
      </c>
      <c r="E67" s="26">
        <f>F67</f>
        <v>110.42988</v>
      </c>
      <c r="F67" s="26">
        <f>ROUND(110.42988,5)</f>
        <v>110.42988</v>
      </c>
      <c r="G67" s="24"/>
      <c r="H67" s="36"/>
    </row>
    <row r="68" spans="1:8" ht="12.75" customHeight="1">
      <c r="A68" s="22">
        <v>43223</v>
      </c>
      <c r="B68" s="22"/>
      <c r="C68" s="26">
        <f>ROUND(104.8843,5)</f>
        <v>104.8843</v>
      </c>
      <c r="D68" s="26">
        <f>F68</f>
        <v>111.51673</v>
      </c>
      <c r="E68" s="26">
        <f>F68</f>
        <v>111.51673</v>
      </c>
      <c r="F68" s="26">
        <f>ROUND(111.51673,5)</f>
        <v>111.51673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ROUND(9.53,5)</f>
        <v>9.53</v>
      </c>
      <c r="D70" s="26">
        <f>F70</f>
        <v>9.53864</v>
      </c>
      <c r="E70" s="26">
        <f>F70</f>
        <v>9.53864</v>
      </c>
      <c r="F70" s="26">
        <f>ROUND(9.53864,5)</f>
        <v>9.53864</v>
      </c>
      <c r="G70" s="24"/>
      <c r="H70" s="36"/>
    </row>
    <row r="71" spans="1:8" ht="12.75" customHeight="1">
      <c r="A71" s="22">
        <v>42950</v>
      </c>
      <c r="B71" s="22"/>
      <c r="C71" s="26">
        <f>ROUND(9.53,5)</f>
        <v>9.53</v>
      </c>
      <c r="D71" s="26">
        <f>F71</f>
        <v>9.59138</v>
      </c>
      <c r="E71" s="26">
        <f>F71</f>
        <v>9.59138</v>
      </c>
      <c r="F71" s="26">
        <f>ROUND(9.59138,5)</f>
        <v>9.59138</v>
      </c>
      <c r="G71" s="24"/>
      <c r="H71" s="36"/>
    </row>
    <row r="72" spans="1:8" ht="12.75" customHeight="1">
      <c r="A72" s="22">
        <v>43041</v>
      </c>
      <c r="B72" s="22"/>
      <c r="C72" s="26">
        <f>ROUND(9.53,5)</f>
        <v>9.53</v>
      </c>
      <c r="D72" s="26">
        <f>F72</f>
        <v>9.63597</v>
      </c>
      <c r="E72" s="26">
        <f>F72</f>
        <v>9.63597</v>
      </c>
      <c r="F72" s="26">
        <f>ROUND(9.63597,5)</f>
        <v>9.63597</v>
      </c>
      <c r="G72" s="24"/>
      <c r="H72" s="36"/>
    </row>
    <row r="73" spans="1:8" ht="12.75" customHeight="1">
      <c r="A73" s="22">
        <v>43132</v>
      </c>
      <c r="B73" s="22"/>
      <c r="C73" s="26">
        <f>ROUND(9.53,5)</f>
        <v>9.53</v>
      </c>
      <c r="D73" s="26">
        <f>F73</f>
        <v>9.67812</v>
      </c>
      <c r="E73" s="26">
        <f>F73</f>
        <v>9.67812</v>
      </c>
      <c r="F73" s="26">
        <f>ROUND(9.67812,5)</f>
        <v>9.67812</v>
      </c>
      <c r="G73" s="24"/>
      <c r="H73" s="36"/>
    </row>
    <row r="74" spans="1:8" ht="12.75" customHeight="1">
      <c r="A74" s="22">
        <v>43223</v>
      </c>
      <c r="B74" s="22"/>
      <c r="C74" s="26">
        <f>ROUND(9.53,5)</f>
        <v>9.53</v>
      </c>
      <c r="D74" s="26">
        <f>F74</f>
        <v>9.72723</v>
      </c>
      <c r="E74" s="26">
        <f>F74</f>
        <v>9.72723</v>
      </c>
      <c r="F74" s="26">
        <f>ROUND(9.72723,5)</f>
        <v>9.72723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ROUND(2.2,5)</f>
        <v>2.2</v>
      </c>
      <c r="D76" s="26">
        <f>F76</f>
        <v>131.56449</v>
      </c>
      <c r="E76" s="26">
        <f>F76</f>
        <v>131.56449</v>
      </c>
      <c r="F76" s="26">
        <f>ROUND(131.56449,5)</f>
        <v>131.56449</v>
      </c>
      <c r="G76" s="24"/>
      <c r="H76" s="36"/>
    </row>
    <row r="77" spans="1:8" ht="12.75" customHeight="1">
      <c r="A77" s="22">
        <v>42950</v>
      </c>
      <c r="B77" s="22"/>
      <c r="C77" s="26">
        <f>ROUND(2.2,5)</f>
        <v>2.2</v>
      </c>
      <c r="D77" s="26">
        <f>F77</f>
        <v>132.59788</v>
      </c>
      <c r="E77" s="26">
        <f>F77</f>
        <v>132.59788</v>
      </c>
      <c r="F77" s="26">
        <f>ROUND(132.59788,5)</f>
        <v>132.59788</v>
      </c>
      <c r="G77" s="24"/>
      <c r="H77" s="36"/>
    </row>
    <row r="78" spans="1:8" ht="12.75" customHeight="1">
      <c r="A78" s="22">
        <v>43041</v>
      </c>
      <c r="B78" s="22"/>
      <c r="C78" s="26">
        <f>ROUND(2.2,5)</f>
        <v>2.2</v>
      </c>
      <c r="D78" s="26">
        <f>F78</f>
        <v>135.21255</v>
      </c>
      <c r="E78" s="26">
        <f>F78</f>
        <v>135.21255</v>
      </c>
      <c r="F78" s="26">
        <f>ROUND(135.21255,5)</f>
        <v>135.21255</v>
      </c>
      <c r="G78" s="24"/>
      <c r="H78" s="36"/>
    </row>
    <row r="79" spans="1:8" ht="12.75" customHeight="1">
      <c r="A79" s="22">
        <v>43132</v>
      </c>
      <c r="B79" s="22"/>
      <c r="C79" s="26">
        <f>ROUND(2.2,5)</f>
        <v>2.2</v>
      </c>
      <c r="D79" s="26">
        <f>F79</f>
        <v>136.41817</v>
      </c>
      <c r="E79" s="26">
        <f>F79</f>
        <v>136.41817</v>
      </c>
      <c r="F79" s="26">
        <f>ROUND(136.41817,5)</f>
        <v>136.41817</v>
      </c>
      <c r="G79" s="24"/>
      <c r="H79" s="36"/>
    </row>
    <row r="80" spans="1:8" ht="12.75" customHeight="1">
      <c r="A80" s="22">
        <v>43223</v>
      </c>
      <c r="B80" s="22"/>
      <c r="C80" s="26">
        <f>ROUND(2.2,5)</f>
        <v>2.2</v>
      </c>
      <c r="D80" s="26">
        <f>F80</f>
        <v>139.11832</v>
      </c>
      <c r="E80" s="26">
        <f>F80</f>
        <v>139.11832</v>
      </c>
      <c r="F80" s="26">
        <f>ROUND(139.11832,5)</f>
        <v>139.11832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ROUND(9.6,5)</f>
        <v>9.6</v>
      </c>
      <c r="D82" s="26">
        <f>F82</f>
        <v>9.60868</v>
      </c>
      <c r="E82" s="26">
        <f>F82</f>
        <v>9.60868</v>
      </c>
      <c r="F82" s="26">
        <f>ROUND(9.60868,5)</f>
        <v>9.60868</v>
      </c>
      <c r="G82" s="24"/>
      <c r="H82" s="36"/>
    </row>
    <row r="83" spans="1:8" ht="12.75" customHeight="1">
      <c r="A83" s="22">
        <v>42950</v>
      </c>
      <c r="B83" s="22"/>
      <c r="C83" s="26">
        <f>ROUND(9.6,5)</f>
        <v>9.6</v>
      </c>
      <c r="D83" s="26">
        <f>F83</f>
        <v>9.6618</v>
      </c>
      <c r="E83" s="26">
        <f>F83</f>
        <v>9.6618</v>
      </c>
      <c r="F83" s="26">
        <f>ROUND(9.6618,5)</f>
        <v>9.6618</v>
      </c>
      <c r="G83" s="24"/>
      <c r="H83" s="36"/>
    </row>
    <row r="84" spans="1:8" ht="12.75" customHeight="1">
      <c r="A84" s="22">
        <v>43041</v>
      </c>
      <c r="B84" s="22"/>
      <c r="C84" s="26">
        <f>ROUND(9.6,5)</f>
        <v>9.6</v>
      </c>
      <c r="D84" s="26">
        <f>F84</f>
        <v>9.7069</v>
      </c>
      <c r="E84" s="26">
        <f>F84</f>
        <v>9.7069</v>
      </c>
      <c r="F84" s="26">
        <f>ROUND(9.7069,5)</f>
        <v>9.7069</v>
      </c>
      <c r="G84" s="24"/>
      <c r="H84" s="36"/>
    </row>
    <row r="85" spans="1:8" ht="12.75" customHeight="1">
      <c r="A85" s="22">
        <v>43132</v>
      </c>
      <c r="B85" s="22"/>
      <c r="C85" s="26">
        <f>ROUND(9.6,5)</f>
        <v>9.6</v>
      </c>
      <c r="D85" s="26">
        <f>F85</f>
        <v>9.74968</v>
      </c>
      <c r="E85" s="26">
        <f>F85</f>
        <v>9.74968</v>
      </c>
      <c r="F85" s="26">
        <f>ROUND(9.74968,5)</f>
        <v>9.74968</v>
      </c>
      <c r="G85" s="24"/>
      <c r="H85" s="36"/>
    </row>
    <row r="86" spans="1:8" ht="12.75" customHeight="1">
      <c r="A86" s="22">
        <v>43223</v>
      </c>
      <c r="B86" s="22"/>
      <c r="C86" s="26">
        <f>ROUND(9.6,5)</f>
        <v>9.6</v>
      </c>
      <c r="D86" s="26">
        <f>F86</f>
        <v>9.79917</v>
      </c>
      <c r="E86" s="26">
        <f>F86</f>
        <v>9.79917</v>
      </c>
      <c r="F86" s="26">
        <f>ROUND(9.79917,5)</f>
        <v>9.79917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ROUND(9.63,5)</f>
        <v>9.63</v>
      </c>
      <c r="D88" s="26">
        <f>F88</f>
        <v>9.63845</v>
      </c>
      <c r="E88" s="26">
        <f>F88</f>
        <v>9.63845</v>
      </c>
      <c r="F88" s="26">
        <f>ROUND(9.63845,5)</f>
        <v>9.63845</v>
      </c>
      <c r="G88" s="24"/>
      <c r="H88" s="36"/>
    </row>
    <row r="89" spans="1:8" ht="12.75" customHeight="1">
      <c r="A89" s="22">
        <v>42950</v>
      </c>
      <c r="B89" s="22"/>
      <c r="C89" s="26">
        <f>ROUND(9.63,5)</f>
        <v>9.63</v>
      </c>
      <c r="D89" s="26">
        <f>F89</f>
        <v>9.69013</v>
      </c>
      <c r="E89" s="26">
        <f>F89</f>
        <v>9.69013</v>
      </c>
      <c r="F89" s="26">
        <f>ROUND(9.69013,5)</f>
        <v>9.69013</v>
      </c>
      <c r="G89" s="24"/>
      <c r="H89" s="36"/>
    </row>
    <row r="90" spans="1:8" ht="12.75" customHeight="1">
      <c r="A90" s="22">
        <v>43041</v>
      </c>
      <c r="B90" s="22"/>
      <c r="C90" s="26">
        <f>ROUND(9.63,5)</f>
        <v>9.63</v>
      </c>
      <c r="D90" s="26">
        <f>F90</f>
        <v>9.73405</v>
      </c>
      <c r="E90" s="26">
        <f>F90</f>
        <v>9.73405</v>
      </c>
      <c r="F90" s="26">
        <f>ROUND(9.73405,5)</f>
        <v>9.73405</v>
      </c>
      <c r="G90" s="24"/>
      <c r="H90" s="36"/>
    </row>
    <row r="91" spans="1:8" ht="12.75" customHeight="1">
      <c r="A91" s="22">
        <v>43132</v>
      </c>
      <c r="B91" s="22"/>
      <c r="C91" s="26">
        <f>ROUND(9.63,5)</f>
        <v>9.63</v>
      </c>
      <c r="D91" s="26">
        <f>F91</f>
        <v>9.77569</v>
      </c>
      <c r="E91" s="26">
        <f>F91</f>
        <v>9.77569</v>
      </c>
      <c r="F91" s="26">
        <f>ROUND(9.77569,5)</f>
        <v>9.77569</v>
      </c>
      <c r="G91" s="24"/>
      <c r="H91" s="36"/>
    </row>
    <row r="92" spans="1:8" ht="12.75" customHeight="1">
      <c r="A92" s="22">
        <v>43223</v>
      </c>
      <c r="B92" s="22"/>
      <c r="C92" s="26">
        <f>ROUND(9.63,5)</f>
        <v>9.63</v>
      </c>
      <c r="D92" s="26">
        <f>F92</f>
        <v>9.82368</v>
      </c>
      <c r="E92" s="26">
        <f>F92</f>
        <v>9.82368</v>
      </c>
      <c r="F92" s="26">
        <f>ROUND(9.82368,5)</f>
        <v>9.82368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ROUND(127.33846,5)</f>
        <v>127.33846</v>
      </c>
      <c r="D94" s="26">
        <f>F94</f>
        <v>127.70596</v>
      </c>
      <c r="E94" s="26">
        <f>F94</f>
        <v>127.70596</v>
      </c>
      <c r="F94" s="26">
        <f>ROUND(127.70596,5)</f>
        <v>127.70596</v>
      </c>
      <c r="G94" s="24"/>
      <c r="H94" s="36"/>
    </row>
    <row r="95" spans="1:8" ht="12.75" customHeight="1">
      <c r="A95" s="22">
        <v>42950</v>
      </c>
      <c r="B95" s="22"/>
      <c r="C95" s="26">
        <f>ROUND(127.33846,5)</f>
        <v>127.33846</v>
      </c>
      <c r="D95" s="26">
        <f>F95</f>
        <v>130.16191</v>
      </c>
      <c r="E95" s="26">
        <f>F95</f>
        <v>130.16191</v>
      </c>
      <c r="F95" s="26">
        <f>ROUND(130.16191,5)</f>
        <v>130.16191</v>
      </c>
      <c r="G95" s="24"/>
      <c r="H95" s="36"/>
    </row>
    <row r="96" spans="1:8" ht="12.75" customHeight="1">
      <c r="A96" s="22">
        <v>43041</v>
      </c>
      <c r="B96" s="22"/>
      <c r="C96" s="26">
        <f>ROUND(127.33846,5)</f>
        <v>127.33846</v>
      </c>
      <c r="D96" s="26">
        <f>F96</f>
        <v>131.14499</v>
      </c>
      <c r="E96" s="26">
        <f>F96</f>
        <v>131.14499</v>
      </c>
      <c r="F96" s="26">
        <f>ROUND(131.14499,5)</f>
        <v>131.14499</v>
      </c>
      <c r="G96" s="24"/>
      <c r="H96" s="36"/>
    </row>
    <row r="97" spans="1:8" ht="12.75" customHeight="1">
      <c r="A97" s="22">
        <v>43132</v>
      </c>
      <c r="B97" s="22"/>
      <c r="C97" s="26">
        <f>ROUND(127.33846,5)</f>
        <v>127.33846</v>
      </c>
      <c r="D97" s="26">
        <f>F97</f>
        <v>133.78983</v>
      </c>
      <c r="E97" s="26">
        <f>F97</f>
        <v>133.78983</v>
      </c>
      <c r="F97" s="26">
        <f>ROUND(133.78983,5)</f>
        <v>133.78983</v>
      </c>
      <c r="G97" s="24"/>
      <c r="H97" s="36"/>
    </row>
    <row r="98" spans="1:8" ht="12.75" customHeight="1">
      <c r="A98" s="22">
        <v>43223</v>
      </c>
      <c r="B98" s="22"/>
      <c r="C98" s="26">
        <f>ROUND(127.33846,5)</f>
        <v>127.33846</v>
      </c>
      <c r="D98" s="26">
        <f>F98</f>
        <v>134.82244</v>
      </c>
      <c r="E98" s="26">
        <f>F98</f>
        <v>134.82244</v>
      </c>
      <c r="F98" s="26">
        <f>ROUND(134.82244,5)</f>
        <v>134.82244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ROUND(2.3,5)</f>
        <v>2.3</v>
      </c>
      <c r="D100" s="26">
        <f>F100</f>
        <v>136.77711</v>
      </c>
      <c r="E100" s="26">
        <f>F100</f>
        <v>136.77711</v>
      </c>
      <c r="F100" s="26">
        <f>ROUND(136.77711,5)</f>
        <v>136.77711</v>
      </c>
      <c r="G100" s="24"/>
      <c r="H100" s="36"/>
    </row>
    <row r="101" spans="1:8" ht="12.75" customHeight="1">
      <c r="A101" s="22">
        <v>42950</v>
      </c>
      <c r="B101" s="22"/>
      <c r="C101" s="26">
        <f>ROUND(2.3,5)</f>
        <v>2.3</v>
      </c>
      <c r="D101" s="26">
        <f>F101</f>
        <v>137.74582</v>
      </c>
      <c r="E101" s="26">
        <f>F101</f>
        <v>137.74582</v>
      </c>
      <c r="F101" s="26">
        <f>ROUND(137.74582,5)</f>
        <v>137.74582</v>
      </c>
      <c r="G101" s="24"/>
      <c r="H101" s="36"/>
    </row>
    <row r="102" spans="1:8" ht="12.75" customHeight="1">
      <c r="A102" s="22">
        <v>43041</v>
      </c>
      <c r="B102" s="22"/>
      <c r="C102" s="26">
        <f>ROUND(2.3,5)</f>
        <v>2.3</v>
      </c>
      <c r="D102" s="26">
        <f>F102</f>
        <v>140.46193</v>
      </c>
      <c r="E102" s="26">
        <f>F102</f>
        <v>140.46193</v>
      </c>
      <c r="F102" s="26">
        <f>ROUND(140.46193,5)</f>
        <v>140.46193</v>
      </c>
      <c r="G102" s="24"/>
      <c r="H102" s="36"/>
    </row>
    <row r="103" spans="1:8" ht="12.75" customHeight="1">
      <c r="A103" s="22">
        <v>43132</v>
      </c>
      <c r="B103" s="22"/>
      <c r="C103" s="26">
        <f>ROUND(2.3,5)</f>
        <v>2.3</v>
      </c>
      <c r="D103" s="26">
        <f>F103</f>
        <v>141.60259</v>
      </c>
      <c r="E103" s="26">
        <f>F103</f>
        <v>141.60259</v>
      </c>
      <c r="F103" s="26">
        <f>ROUND(141.60259,5)</f>
        <v>141.60259</v>
      </c>
      <c r="G103" s="24"/>
      <c r="H103" s="36"/>
    </row>
    <row r="104" spans="1:8" ht="12.75" customHeight="1">
      <c r="A104" s="22">
        <v>43223</v>
      </c>
      <c r="B104" s="22"/>
      <c r="C104" s="26">
        <f>ROUND(2.3,5)</f>
        <v>2.3</v>
      </c>
      <c r="D104" s="26">
        <f>F104</f>
        <v>144.4055</v>
      </c>
      <c r="E104" s="26">
        <f>F104</f>
        <v>144.4055</v>
      </c>
      <c r="F104" s="26">
        <f>ROUND(144.4055,5)</f>
        <v>144.4055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ROUND(2.95,5)</f>
        <v>2.95</v>
      </c>
      <c r="D106" s="26">
        <f>F106</f>
        <v>126.99069</v>
      </c>
      <c r="E106" s="26">
        <f>F106</f>
        <v>126.99069</v>
      </c>
      <c r="F106" s="26">
        <f>ROUND(126.99069,5)</f>
        <v>126.99069</v>
      </c>
      <c r="G106" s="24"/>
      <c r="H106" s="36"/>
    </row>
    <row r="107" spans="1:8" ht="12.75" customHeight="1">
      <c r="A107" s="22">
        <v>42950</v>
      </c>
      <c r="B107" s="22"/>
      <c r="C107" s="26">
        <f>ROUND(2.95,5)</f>
        <v>2.95</v>
      </c>
      <c r="D107" s="26">
        <f>F107</f>
        <v>129.43278</v>
      </c>
      <c r="E107" s="26">
        <f>F107</f>
        <v>129.43278</v>
      </c>
      <c r="F107" s="26">
        <f>ROUND(129.43278,5)</f>
        <v>129.43278</v>
      </c>
      <c r="G107" s="24"/>
      <c r="H107" s="36"/>
    </row>
    <row r="108" spans="1:8" ht="12.75" customHeight="1">
      <c r="A108" s="22">
        <v>43041</v>
      </c>
      <c r="B108" s="22"/>
      <c r="C108" s="26">
        <f>ROUND(2.95,5)</f>
        <v>2.95</v>
      </c>
      <c r="D108" s="26">
        <f>F108</f>
        <v>130.24124</v>
      </c>
      <c r="E108" s="26">
        <f>F108</f>
        <v>130.24124</v>
      </c>
      <c r="F108" s="26">
        <f>ROUND(130.24124,5)</f>
        <v>130.24124</v>
      </c>
      <c r="G108" s="24"/>
      <c r="H108" s="36"/>
    </row>
    <row r="109" spans="1:8" ht="12.75" customHeight="1">
      <c r="A109" s="22">
        <v>43132</v>
      </c>
      <c r="B109" s="22"/>
      <c r="C109" s="26">
        <f>ROUND(2.95,5)</f>
        <v>2.95</v>
      </c>
      <c r="D109" s="26">
        <f>F109</f>
        <v>132.86792</v>
      </c>
      <c r="E109" s="26">
        <f>F109</f>
        <v>132.86792</v>
      </c>
      <c r="F109" s="26">
        <f>ROUND(132.86792,5)</f>
        <v>132.86792</v>
      </c>
      <c r="G109" s="24"/>
      <c r="H109" s="36"/>
    </row>
    <row r="110" spans="1:8" ht="12.75" customHeight="1">
      <c r="A110" s="22">
        <v>43223</v>
      </c>
      <c r="B110" s="22"/>
      <c r="C110" s="26">
        <f>ROUND(2.95,5)</f>
        <v>2.95</v>
      </c>
      <c r="D110" s="26">
        <f>F110</f>
        <v>135.49805</v>
      </c>
      <c r="E110" s="26">
        <f>F110</f>
        <v>135.49805</v>
      </c>
      <c r="F110" s="26">
        <f>ROUND(135.49805,5)</f>
        <v>135.49805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ROUND(10.58,5)</f>
        <v>10.58</v>
      </c>
      <c r="D112" s="26">
        <f>F112</f>
        <v>10.59329</v>
      </c>
      <c r="E112" s="26">
        <f>F112</f>
        <v>10.59329</v>
      </c>
      <c r="F112" s="26">
        <f>ROUND(10.59329,5)</f>
        <v>10.59329</v>
      </c>
      <c r="G112" s="24"/>
      <c r="H112" s="36"/>
    </row>
    <row r="113" spans="1:8" ht="12.75" customHeight="1">
      <c r="A113" s="22">
        <v>42950</v>
      </c>
      <c r="B113" s="22"/>
      <c r="C113" s="26">
        <f>ROUND(10.58,5)</f>
        <v>10.58</v>
      </c>
      <c r="D113" s="26">
        <f>F113</f>
        <v>10.67768</v>
      </c>
      <c r="E113" s="26">
        <f>F113</f>
        <v>10.67768</v>
      </c>
      <c r="F113" s="26">
        <f>ROUND(10.67768,5)</f>
        <v>10.67768</v>
      </c>
      <c r="G113" s="24"/>
      <c r="H113" s="36"/>
    </row>
    <row r="114" spans="1:8" ht="12.75" customHeight="1">
      <c r="A114" s="22">
        <v>43041</v>
      </c>
      <c r="B114" s="22"/>
      <c r="C114" s="26">
        <f>ROUND(10.58,5)</f>
        <v>10.58</v>
      </c>
      <c r="D114" s="26">
        <f>F114</f>
        <v>10.76279</v>
      </c>
      <c r="E114" s="26">
        <f>F114</f>
        <v>10.76279</v>
      </c>
      <c r="F114" s="26">
        <f>ROUND(10.76279,5)</f>
        <v>10.76279</v>
      </c>
      <c r="G114" s="24"/>
      <c r="H114" s="36"/>
    </row>
    <row r="115" spans="1:8" ht="12.75" customHeight="1">
      <c r="A115" s="22">
        <v>43132</v>
      </c>
      <c r="B115" s="22"/>
      <c r="C115" s="26">
        <f>ROUND(10.58,5)</f>
        <v>10.58</v>
      </c>
      <c r="D115" s="26">
        <f>F115</f>
        <v>10.84832</v>
      </c>
      <c r="E115" s="26">
        <f>F115</f>
        <v>10.84832</v>
      </c>
      <c r="F115" s="26">
        <f>ROUND(10.84832,5)</f>
        <v>10.84832</v>
      </c>
      <c r="G115" s="24"/>
      <c r="H115" s="36"/>
    </row>
    <row r="116" spans="1:8" ht="12.75" customHeight="1">
      <c r="A116" s="22">
        <v>43223</v>
      </c>
      <c r="B116" s="22"/>
      <c r="C116" s="26">
        <f>ROUND(10.58,5)</f>
        <v>10.58</v>
      </c>
      <c r="D116" s="26">
        <f>F116</f>
        <v>10.93603</v>
      </c>
      <c r="E116" s="26">
        <f>F116</f>
        <v>10.93603</v>
      </c>
      <c r="F116" s="26">
        <f>ROUND(10.93603,5)</f>
        <v>10.93603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ROUND(10.765,5)</f>
        <v>10.765</v>
      </c>
      <c r="D118" s="26">
        <f>F118</f>
        <v>10.77821</v>
      </c>
      <c r="E118" s="26">
        <f>F118</f>
        <v>10.77821</v>
      </c>
      <c r="F118" s="26">
        <f>ROUND(10.77821,5)</f>
        <v>10.77821</v>
      </c>
      <c r="G118" s="24"/>
      <c r="H118" s="36"/>
    </row>
    <row r="119" spans="1:8" ht="12.75" customHeight="1">
      <c r="A119" s="22">
        <v>42950</v>
      </c>
      <c r="B119" s="22"/>
      <c r="C119" s="26">
        <f>ROUND(10.765,5)</f>
        <v>10.765</v>
      </c>
      <c r="D119" s="26">
        <f>F119</f>
        <v>10.8623</v>
      </c>
      <c r="E119" s="26">
        <f>F119</f>
        <v>10.8623</v>
      </c>
      <c r="F119" s="26">
        <f>ROUND(10.8623,5)</f>
        <v>10.8623</v>
      </c>
      <c r="G119" s="24"/>
      <c r="H119" s="36"/>
    </row>
    <row r="120" spans="1:8" ht="12.75" customHeight="1">
      <c r="A120" s="22">
        <v>43041</v>
      </c>
      <c r="B120" s="22"/>
      <c r="C120" s="26">
        <f>ROUND(10.765,5)</f>
        <v>10.765</v>
      </c>
      <c r="D120" s="26">
        <f>F120</f>
        <v>10.94618</v>
      </c>
      <c r="E120" s="26">
        <f>F120</f>
        <v>10.94618</v>
      </c>
      <c r="F120" s="26">
        <f>ROUND(10.94618,5)</f>
        <v>10.94618</v>
      </c>
      <c r="G120" s="24"/>
      <c r="H120" s="36"/>
    </row>
    <row r="121" spans="1:8" ht="12.75" customHeight="1">
      <c r="A121" s="22">
        <v>43132</v>
      </c>
      <c r="B121" s="22"/>
      <c r="C121" s="26">
        <f>ROUND(10.765,5)</f>
        <v>10.765</v>
      </c>
      <c r="D121" s="26">
        <f>F121</f>
        <v>11.02765</v>
      </c>
      <c r="E121" s="26">
        <f>F121</f>
        <v>11.02765</v>
      </c>
      <c r="F121" s="26">
        <f>ROUND(11.02765,5)</f>
        <v>11.02765</v>
      </c>
      <c r="G121" s="24"/>
      <c r="H121" s="36"/>
    </row>
    <row r="122" spans="1:8" ht="12.75" customHeight="1">
      <c r="A122" s="22">
        <v>43223</v>
      </c>
      <c r="B122" s="22"/>
      <c r="C122" s="26">
        <f>ROUND(10.765,5)</f>
        <v>10.765</v>
      </c>
      <c r="D122" s="26">
        <f>F122</f>
        <v>11.11556</v>
      </c>
      <c r="E122" s="26">
        <f>F122</f>
        <v>11.11556</v>
      </c>
      <c r="F122" s="26">
        <f>ROUND(11.11556,5)</f>
        <v>11.11556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ROUND(8.1,5)</f>
        <v>8.1</v>
      </c>
      <c r="D124" s="26">
        <f>F124</f>
        <v>8.10398</v>
      </c>
      <c r="E124" s="26">
        <f>F124</f>
        <v>8.10398</v>
      </c>
      <c r="F124" s="26">
        <f>ROUND(8.10398,5)</f>
        <v>8.10398</v>
      </c>
      <c r="G124" s="24"/>
      <c r="H124" s="36"/>
    </row>
    <row r="125" spans="1:8" ht="12.75" customHeight="1">
      <c r="A125" s="22">
        <v>42950</v>
      </c>
      <c r="B125" s="22"/>
      <c r="C125" s="26">
        <f>ROUND(8.1,5)</f>
        <v>8.1</v>
      </c>
      <c r="D125" s="26">
        <f>F125</f>
        <v>8.12201</v>
      </c>
      <c r="E125" s="26">
        <f>F125</f>
        <v>8.12201</v>
      </c>
      <c r="F125" s="26">
        <f>ROUND(8.12201,5)</f>
        <v>8.12201</v>
      </c>
      <c r="G125" s="24"/>
      <c r="H125" s="36"/>
    </row>
    <row r="126" spans="1:8" ht="12.75" customHeight="1">
      <c r="A126" s="22">
        <v>43041</v>
      </c>
      <c r="B126" s="22"/>
      <c r="C126" s="26">
        <f>ROUND(8.1,5)</f>
        <v>8.1</v>
      </c>
      <c r="D126" s="26">
        <f>F126</f>
        <v>8.13723</v>
      </c>
      <c r="E126" s="26">
        <f>F126</f>
        <v>8.13723</v>
      </c>
      <c r="F126" s="26">
        <f>ROUND(8.13723,5)</f>
        <v>8.13723</v>
      </c>
      <c r="G126" s="24"/>
      <c r="H126" s="36"/>
    </row>
    <row r="127" spans="1:8" ht="12.75" customHeight="1">
      <c r="A127" s="22">
        <v>43132</v>
      </c>
      <c r="B127" s="22"/>
      <c r="C127" s="26">
        <f>ROUND(8.1,5)</f>
        <v>8.1</v>
      </c>
      <c r="D127" s="26">
        <f>F127</f>
        <v>8.14518</v>
      </c>
      <c r="E127" s="26">
        <f>F127</f>
        <v>8.14518</v>
      </c>
      <c r="F127" s="26">
        <f>ROUND(8.14518,5)</f>
        <v>8.14518</v>
      </c>
      <c r="G127" s="24"/>
      <c r="H127" s="36"/>
    </row>
    <row r="128" spans="1:8" ht="12.75" customHeight="1">
      <c r="A128" s="22">
        <v>43223</v>
      </c>
      <c r="B128" s="22"/>
      <c r="C128" s="26">
        <f>ROUND(8.1,5)</f>
        <v>8.1</v>
      </c>
      <c r="D128" s="26">
        <f>F128</f>
        <v>8.15213</v>
      </c>
      <c r="E128" s="26">
        <f>F128</f>
        <v>8.15213</v>
      </c>
      <c r="F128" s="26">
        <f>ROUND(8.15213,5)</f>
        <v>8.15213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ROUND(9.46,5)</f>
        <v>9.46</v>
      </c>
      <c r="D130" s="26">
        <f>F130</f>
        <v>9.46796</v>
      </c>
      <c r="E130" s="26">
        <f>F130</f>
        <v>9.46796</v>
      </c>
      <c r="F130" s="26">
        <f>ROUND(9.46796,5)</f>
        <v>9.46796</v>
      </c>
      <c r="G130" s="24"/>
      <c r="H130" s="36"/>
    </row>
    <row r="131" spans="1:8" ht="12.75" customHeight="1">
      <c r="A131" s="22">
        <v>42950</v>
      </c>
      <c r="B131" s="22"/>
      <c r="C131" s="26">
        <f>ROUND(9.46,5)</f>
        <v>9.46</v>
      </c>
      <c r="D131" s="26">
        <f>F131</f>
        <v>9.51652</v>
      </c>
      <c r="E131" s="26">
        <f>F131</f>
        <v>9.51652</v>
      </c>
      <c r="F131" s="26">
        <f>ROUND(9.51652,5)</f>
        <v>9.51652</v>
      </c>
      <c r="G131" s="24"/>
      <c r="H131" s="36"/>
    </row>
    <row r="132" spans="1:8" ht="12.75" customHeight="1">
      <c r="A132" s="22">
        <v>43041</v>
      </c>
      <c r="B132" s="22"/>
      <c r="C132" s="26">
        <f>ROUND(9.46,5)</f>
        <v>9.46</v>
      </c>
      <c r="D132" s="26">
        <f>F132</f>
        <v>9.56461</v>
      </c>
      <c r="E132" s="26">
        <f>F132</f>
        <v>9.56461</v>
      </c>
      <c r="F132" s="26">
        <f>ROUND(9.56461,5)</f>
        <v>9.56461</v>
      </c>
      <c r="G132" s="24"/>
      <c r="H132" s="36"/>
    </row>
    <row r="133" spans="1:8" ht="12.75" customHeight="1">
      <c r="A133" s="22">
        <v>43132</v>
      </c>
      <c r="B133" s="22"/>
      <c r="C133" s="26">
        <f>ROUND(9.46,5)</f>
        <v>9.46</v>
      </c>
      <c r="D133" s="26">
        <f>F133</f>
        <v>9.61085</v>
      </c>
      <c r="E133" s="26">
        <f>F133</f>
        <v>9.61085</v>
      </c>
      <c r="F133" s="26">
        <f>ROUND(9.61085,5)</f>
        <v>9.61085</v>
      </c>
      <c r="G133" s="24"/>
      <c r="H133" s="36"/>
    </row>
    <row r="134" spans="1:8" ht="12.75" customHeight="1">
      <c r="A134" s="22">
        <v>43223</v>
      </c>
      <c r="B134" s="22"/>
      <c r="C134" s="26">
        <f>ROUND(9.46,5)</f>
        <v>9.46</v>
      </c>
      <c r="D134" s="26">
        <f>F134</f>
        <v>9.65696</v>
      </c>
      <c r="E134" s="26">
        <f>F134</f>
        <v>9.65696</v>
      </c>
      <c r="F134" s="26">
        <f>ROUND(9.65696,5)</f>
        <v>9.65696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ROUND(8.68,5)</f>
        <v>8.68</v>
      </c>
      <c r="D136" s="26">
        <f>F136</f>
        <v>8.68714</v>
      </c>
      <c r="E136" s="26">
        <f>F136</f>
        <v>8.68714</v>
      </c>
      <c r="F136" s="26">
        <f>ROUND(8.68714,5)</f>
        <v>8.68714</v>
      </c>
      <c r="G136" s="24"/>
      <c r="H136" s="36"/>
    </row>
    <row r="137" spans="1:8" ht="12.75" customHeight="1">
      <c r="A137" s="22">
        <v>42950</v>
      </c>
      <c r="B137" s="22"/>
      <c r="C137" s="26">
        <f>ROUND(8.68,5)</f>
        <v>8.68</v>
      </c>
      <c r="D137" s="26">
        <f>F137</f>
        <v>8.72667</v>
      </c>
      <c r="E137" s="26">
        <f>F137</f>
        <v>8.72667</v>
      </c>
      <c r="F137" s="26">
        <f>ROUND(8.72667,5)</f>
        <v>8.72667</v>
      </c>
      <c r="G137" s="24"/>
      <c r="H137" s="36"/>
    </row>
    <row r="138" spans="1:8" ht="12.75" customHeight="1">
      <c r="A138" s="22">
        <v>43041</v>
      </c>
      <c r="B138" s="22"/>
      <c r="C138" s="26">
        <f>ROUND(8.68,5)</f>
        <v>8.68</v>
      </c>
      <c r="D138" s="26">
        <f>F138</f>
        <v>8.76027</v>
      </c>
      <c r="E138" s="26">
        <f>F138</f>
        <v>8.76027</v>
      </c>
      <c r="F138" s="26">
        <f>ROUND(8.76027,5)</f>
        <v>8.76027</v>
      </c>
      <c r="G138" s="24"/>
      <c r="H138" s="36"/>
    </row>
    <row r="139" spans="1:8" ht="12.75" customHeight="1">
      <c r="A139" s="22">
        <v>43132</v>
      </c>
      <c r="B139" s="22"/>
      <c r="C139" s="26">
        <f>ROUND(8.68,5)</f>
        <v>8.68</v>
      </c>
      <c r="D139" s="26">
        <f>F139</f>
        <v>8.78922</v>
      </c>
      <c r="E139" s="26">
        <f>F139</f>
        <v>8.78922</v>
      </c>
      <c r="F139" s="26">
        <f>ROUND(8.78922,5)</f>
        <v>8.78922</v>
      </c>
      <c r="G139" s="24"/>
      <c r="H139" s="36"/>
    </row>
    <row r="140" spans="1:8" ht="12.75" customHeight="1">
      <c r="A140" s="22">
        <v>43223</v>
      </c>
      <c r="B140" s="22"/>
      <c r="C140" s="26">
        <f>ROUND(8.68,5)</f>
        <v>8.68</v>
      </c>
      <c r="D140" s="26">
        <f>F140</f>
        <v>8.82421</v>
      </c>
      <c r="E140" s="26">
        <f>F140</f>
        <v>8.82421</v>
      </c>
      <c r="F140" s="26">
        <f>ROUND(8.82421,5)</f>
        <v>8.82421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ROUND(2.26,5)</f>
        <v>2.26</v>
      </c>
      <c r="D142" s="26">
        <f>F142</f>
        <v>298.37608</v>
      </c>
      <c r="E142" s="26">
        <f>F142</f>
        <v>298.37608</v>
      </c>
      <c r="F142" s="26">
        <f>ROUND(298.37608,5)</f>
        <v>298.37608</v>
      </c>
      <c r="G142" s="24"/>
      <c r="H142" s="36"/>
    </row>
    <row r="143" spans="1:8" ht="12.75" customHeight="1">
      <c r="A143" s="22">
        <v>42950</v>
      </c>
      <c r="B143" s="22"/>
      <c r="C143" s="26">
        <f>ROUND(2.26,5)</f>
        <v>2.26</v>
      </c>
      <c r="D143" s="26">
        <f>F143</f>
        <v>297.22202</v>
      </c>
      <c r="E143" s="26">
        <f>F143</f>
        <v>297.22202</v>
      </c>
      <c r="F143" s="26">
        <f>ROUND(297.22202,5)</f>
        <v>297.22202</v>
      </c>
      <c r="G143" s="24"/>
      <c r="H143" s="36"/>
    </row>
    <row r="144" spans="1:8" ht="12.75" customHeight="1">
      <c r="A144" s="22">
        <v>43041</v>
      </c>
      <c r="B144" s="22"/>
      <c r="C144" s="26">
        <f>ROUND(2.26,5)</f>
        <v>2.26</v>
      </c>
      <c r="D144" s="26">
        <f>F144</f>
        <v>303.08294</v>
      </c>
      <c r="E144" s="26">
        <f>F144</f>
        <v>303.08294</v>
      </c>
      <c r="F144" s="26">
        <f>ROUND(303.08294,5)</f>
        <v>303.08294</v>
      </c>
      <c r="G144" s="24"/>
      <c r="H144" s="36"/>
    </row>
    <row r="145" spans="1:8" ht="12.75" customHeight="1">
      <c r="A145" s="22">
        <v>43132</v>
      </c>
      <c r="B145" s="22"/>
      <c r="C145" s="26">
        <f>ROUND(2.26,5)</f>
        <v>2.26</v>
      </c>
      <c r="D145" s="26">
        <f>F145</f>
        <v>302.14046</v>
      </c>
      <c r="E145" s="26">
        <f>F145</f>
        <v>302.14046</v>
      </c>
      <c r="F145" s="26">
        <f>ROUND(302.14046,5)</f>
        <v>302.14046</v>
      </c>
      <c r="G145" s="24"/>
      <c r="H145" s="36"/>
    </row>
    <row r="146" spans="1:8" ht="12.75" customHeight="1">
      <c r="A146" s="22">
        <v>43223</v>
      </c>
      <c r="B146" s="22"/>
      <c r="C146" s="26">
        <f>ROUND(2.26,5)</f>
        <v>2.26</v>
      </c>
      <c r="D146" s="26">
        <f>F146</f>
        <v>308.11954</v>
      </c>
      <c r="E146" s="26">
        <f>F146</f>
        <v>308.11954</v>
      </c>
      <c r="F146" s="26">
        <f>ROUND(308.11954,5)</f>
        <v>308.11954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ROUND(2.28,5)</f>
        <v>2.28</v>
      </c>
      <c r="D148" s="26">
        <f>F148</f>
        <v>243.35671</v>
      </c>
      <c r="E148" s="26">
        <f>F148</f>
        <v>243.35671</v>
      </c>
      <c r="F148" s="26">
        <f>ROUND(243.35671,5)</f>
        <v>243.35671</v>
      </c>
      <c r="G148" s="24"/>
      <c r="H148" s="36"/>
    </row>
    <row r="149" spans="1:8" ht="12.75" customHeight="1">
      <c r="A149" s="22">
        <v>42950</v>
      </c>
      <c r="B149" s="22"/>
      <c r="C149" s="26">
        <f>ROUND(2.28,5)</f>
        <v>2.28</v>
      </c>
      <c r="D149" s="26">
        <f>F149</f>
        <v>244.37597</v>
      </c>
      <c r="E149" s="26">
        <f>F149</f>
        <v>244.37597</v>
      </c>
      <c r="F149" s="26">
        <f>ROUND(244.37597,5)</f>
        <v>244.37597</v>
      </c>
      <c r="G149" s="24"/>
      <c r="H149" s="36"/>
    </row>
    <row r="150" spans="1:8" ht="12.75" customHeight="1">
      <c r="A150" s="22">
        <v>43041</v>
      </c>
      <c r="B150" s="22"/>
      <c r="C150" s="26">
        <f>ROUND(2.28,5)</f>
        <v>2.28</v>
      </c>
      <c r="D150" s="26">
        <f>F150</f>
        <v>249.19473</v>
      </c>
      <c r="E150" s="26">
        <f>F150</f>
        <v>249.19473</v>
      </c>
      <c r="F150" s="26">
        <f>ROUND(249.19473,5)</f>
        <v>249.19473</v>
      </c>
      <c r="G150" s="24"/>
      <c r="H150" s="36"/>
    </row>
    <row r="151" spans="1:8" ht="12.75" customHeight="1">
      <c r="A151" s="22">
        <v>43132</v>
      </c>
      <c r="B151" s="22"/>
      <c r="C151" s="26">
        <f>ROUND(2.28,5)</f>
        <v>2.28</v>
      </c>
      <c r="D151" s="26">
        <f>F151</f>
        <v>250.47334</v>
      </c>
      <c r="E151" s="26">
        <f>F151</f>
        <v>250.47334</v>
      </c>
      <c r="F151" s="26">
        <f>ROUND(250.47334,5)</f>
        <v>250.47334</v>
      </c>
      <c r="G151" s="24"/>
      <c r="H151" s="36"/>
    </row>
    <row r="152" spans="1:8" ht="12.75" customHeight="1">
      <c r="A152" s="22">
        <v>43223</v>
      </c>
      <c r="B152" s="22"/>
      <c r="C152" s="26">
        <f>ROUND(2.28,5)</f>
        <v>2.28</v>
      </c>
      <c r="D152" s="26">
        <f>F152</f>
        <v>255.43084</v>
      </c>
      <c r="E152" s="26">
        <f>F152</f>
        <v>255.43084</v>
      </c>
      <c r="F152" s="26">
        <f>ROUND(255.43084,5)</f>
        <v>255.43084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ROUND(7.455,5)</f>
        <v>7.455</v>
      </c>
      <c r="D154" s="26">
        <f>F154</f>
        <v>7.43802</v>
      </c>
      <c r="E154" s="26">
        <f>F154</f>
        <v>7.43802</v>
      </c>
      <c r="F154" s="26">
        <f>ROUND(7.43802,5)</f>
        <v>7.43802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6">
        <f>ROUND(7.455,5)</f>
        <v>7.455</v>
      </c>
      <c r="D156" s="26">
        <f>F156</f>
        <v>7.45324</v>
      </c>
      <c r="E156" s="26">
        <f>F156</f>
        <v>7.45324</v>
      </c>
      <c r="F156" s="26">
        <f>ROUND(7.45324,5)</f>
        <v>7.45324</v>
      </c>
      <c r="G156" s="24"/>
      <c r="H156" s="36"/>
    </row>
    <row r="157" spans="1:8" ht="12.75" customHeight="1">
      <c r="A157" s="22">
        <v>42950</v>
      </c>
      <c r="B157" s="22"/>
      <c r="C157" s="26">
        <f>ROUND(7.455,5)</f>
        <v>7.455</v>
      </c>
      <c r="D157" s="26">
        <f>F157</f>
        <v>7.40271</v>
      </c>
      <c r="E157" s="26">
        <f>F157</f>
        <v>7.40271</v>
      </c>
      <c r="F157" s="26">
        <f>ROUND(7.40271,5)</f>
        <v>7.40271</v>
      </c>
      <c r="G157" s="24"/>
      <c r="H157" s="36"/>
    </row>
    <row r="158" spans="1:8" ht="12.75" customHeight="1">
      <c r="A158" s="22">
        <v>43041</v>
      </c>
      <c r="B158" s="22"/>
      <c r="C158" s="26">
        <f>ROUND(7.455,5)</f>
        <v>7.455</v>
      </c>
      <c r="D158" s="26">
        <f>F158</f>
        <v>7.28363</v>
      </c>
      <c r="E158" s="26">
        <f>F158</f>
        <v>7.28363</v>
      </c>
      <c r="F158" s="26">
        <f>ROUND(7.28363,5)</f>
        <v>7.28363</v>
      </c>
      <c r="G158" s="24"/>
      <c r="H158" s="36"/>
    </row>
    <row r="159" spans="1:8" ht="12.75" customHeight="1">
      <c r="A159" s="22">
        <v>43132</v>
      </c>
      <c r="B159" s="22"/>
      <c r="C159" s="26">
        <f>ROUND(7.455,5)</f>
        <v>7.455</v>
      </c>
      <c r="D159" s="26">
        <f>F159</f>
        <v>7.0486</v>
      </c>
      <c r="E159" s="26">
        <f>F159</f>
        <v>7.0486</v>
      </c>
      <c r="F159" s="26">
        <f>ROUND(7.0486,5)</f>
        <v>7.0486</v>
      </c>
      <c r="G159" s="24"/>
      <c r="H159" s="36"/>
    </row>
    <row r="160" spans="1:8" ht="12.75" customHeight="1">
      <c r="A160" s="22">
        <v>43223</v>
      </c>
      <c r="B160" s="22"/>
      <c r="C160" s="26">
        <f>ROUND(7.455,5)</f>
        <v>7.455</v>
      </c>
      <c r="D160" s="26">
        <f>F160</f>
        <v>6.66331</v>
      </c>
      <c r="E160" s="26">
        <f>F160</f>
        <v>6.66331</v>
      </c>
      <c r="F160" s="26">
        <f>ROUND(6.66331,5)</f>
        <v>6.66331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6">
        <f>ROUND(7.555,5)</f>
        <v>7.555</v>
      </c>
      <c r="D162" s="26">
        <f>F162</f>
        <v>7.55617</v>
      </c>
      <c r="E162" s="26">
        <f>F162</f>
        <v>7.55617</v>
      </c>
      <c r="F162" s="26">
        <f>ROUND(7.55617,5)</f>
        <v>7.55617</v>
      </c>
      <c r="G162" s="24"/>
      <c r="H162" s="36"/>
    </row>
    <row r="163" spans="1:8" ht="12.75" customHeight="1">
      <c r="A163" s="22">
        <v>42950</v>
      </c>
      <c r="B163" s="22"/>
      <c r="C163" s="26">
        <f>ROUND(7.555,5)</f>
        <v>7.555</v>
      </c>
      <c r="D163" s="26">
        <f>F163</f>
        <v>7.54189</v>
      </c>
      <c r="E163" s="26">
        <f>F163</f>
        <v>7.54189</v>
      </c>
      <c r="F163" s="26">
        <f>ROUND(7.54189,5)</f>
        <v>7.54189</v>
      </c>
      <c r="G163" s="24"/>
      <c r="H163" s="36"/>
    </row>
    <row r="164" spans="1:8" ht="12.75" customHeight="1">
      <c r="A164" s="22">
        <v>43041</v>
      </c>
      <c r="B164" s="22"/>
      <c r="C164" s="26">
        <f>ROUND(7.555,5)</f>
        <v>7.555</v>
      </c>
      <c r="D164" s="26">
        <f>F164</f>
        <v>7.49107</v>
      </c>
      <c r="E164" s="26">
        <f>F164</f>
        <v>7.49107</v>
      </c>
      <c r="F164" s="26">
        <f>ROUND(7.49107,5)</f>
        <v>7.49107</v>
      </c>
      <c r="G164" s="24"/>
      <c r="H164" s="36"/>
    </row>
    <row r="165" spans="1:8" ht="12.75" customHeight="1">
      <c r="A165" s="22">
        <v>43132</v>
      </c>
      <c r="B165" s="22"/>
      <c r="C165" s="26">
        <f>ROUND(7.555,5)</f>
        <v>7.555</v>
      </c>
      <c r="D165" s="26">
        <f>F165</f>
        <v>7.40536</v>
      </c>
      <c r="E165" s="26">
        <f>F165</f>
        <v>7.40536</v>
      </c>
      <c r="F165" s="26">
        <f>ROUND(7.40536,5)</f>
        <v>7.40536</v>
      </c>
      <c r="G165" s="24"/>
      <c r="H165" s="36"/>
    </row>
    <row r="166" spans="1:8" ht="12.75" customHeight="1">
      <c r="A166" s="22">
        <v>43223</v>
      </c>
      <c r="B166" s="22"/>
      <c r="C166" s="26">
        <f>ROUND(7.555,5)</f>
        <v>7.555</v>
      </c>
      <c r="D166" s="26">
        <f>F166</f>
        <v>7.32168</v>
      </c>
      <c r="E166" s="26">
        <f>F166</f>
        <v>7.32168</v>
      </c>
      <c r="F166" s="26">
        <f>ROUND(7.32168,5)</f>
        <v>7.32168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6">
        <f>ROUND(7.71,5)</f>
        <v>7.71</v>
      </c>
      <c r="D168" s="26">
        <f>F168</f>
        <v>7.7116</v>
      </c>
      <c r="E168" s="26">
        <f>F168</f>
        <v>7.7116</v>
      </c>
      <c r="F168" s="26">
        <f>ROUND(7.7116,5)</f>
        <v>7.7116</v>
      </c>
      <c r="G168" s="24"/>
      <c r="H168" s="36"/>
    </row>
    <row r="169" spans="1:8" ht="12.75" customHeight="1">
      <c r="A169" s="22">
        <v>42950</v>
      </c>
      <c r="B169" s="22"/>
      <c r="C169" s="26">
        <f>ROUND(7.71,5)</f>
        <v>7.71</v>
      </c>
      <c r="D169" s="26">
        <f>F169</f>
        <v>7.70972</v>
      </c>
      <c r="E169" s="26">
        <f>F169</f>
        <v>7.70972</v>
      </c>
      <c r="F169" s="26">
        <f>ROUND(7.70972,5)</f>
        <v>7.70972</v>
      </c>
      <c r="G169" s="24"/>
      <c r="H169" s="36"/>
    </row>
    <row r="170" spans="1:8" ht="12.75" customHeight="1">
      <c r="A170" s="22">
        <v>43041</v>
      </c>
      <c r="B170" s="22"/>
      <c r="C170" s="26">
        <f>ROUND(7.71,5)</f>
        <v>7.71</v>
      </c>
      <c r="D170" s="26">
        <f>F170</f>
        <v>7.69444</v>
      </c>
      <c r="E170" s="26">
        <f>F170</f>
        <v>7.69444</v>
      </c>
      <c r="F170" s="26">
        <f>ROUND(7.69444,5)</f>
        <v>7.69444</v>
      </c>
      <c r="G170" s="24"/>
      <c r="H170" s="36"/>
    </row>
    <row r="171" spans="1:8" ht="12.75" customHeight="1">
      <c r="A171" s="22">
        <v>43132</v>
      </c>
      <c r="B171" s="22"/>
      <c r="C171" s="26">
        <f>ROUND(7.71,5)</f>
        <v>7.71</v>
      </c>
      <c r="D171" s="26">
        <f>F171</f>
        <v>7.66274</v>
      </c>
      <c r="E171" s="26">
        <f>F171</f>
        <v>7.66274</v>
      </c>
      <c r="F171" s="26">
        <f>ROUND(7.66274,5)</f>
        <v>7.66274</v>
      </c>
      <c r="G171" s="24"/>
      <c r="H171" s="36"/>
    </row>
    <row r="172" spans="1:8" ht="12.75" customHeight="1">
      <c r="A172" s="22">
        <v>43223</v>
      </c>
      <c r="B172" s="22"/>
      <c r="C172" s="26">
        <f>ROUND(7.71,5)</f>
        <v>7.71</v>
      </c>
      <c r="D172" s="26">
        <f>F172</f>
        <v>7.63071</v>
      </c>
      <c r="E172" s="26">
        <f>F172</f>
        <v>7.63071</v>
      </c>
      <c r="F172" s="26">
        <f>ROUND(7.63071,5)</f>
        <v>7.63071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6">
        <f>ROUND(9.43,5)</f>
        <v>9.43</v>
      </c>
      <c r="D174" s="26">
        <f>F174</f>
        <v>9.43726</v>
      </c>
      <c r="E174" s="26">
        <f>F174</f>
        <v>9.43726</v>
      </c>
      <c r="F174" s="26">
        <f>ROUND(9.43726,5)</f>
        <v>9.43726</v>
      </c>
      <c r="G174" s="24"/>
      <c r="H174" s="36"/>
    </row>
    <row r="175" spans="1:8" ht="12.75" customHeight="1">
      <c r="A175" s="22">
        <v>42950</v>
      </c>
      <c r="B175" s="22"/>
      <c r="C175" s="26">
        <f>ROUND(9.43,5)</f>
        <v>9.43</v>
      </c>
      <c r="D175" s="26">
        <f>F175</f>
        <v>9.48148</v>
      </c>
      <c r="E175" s="26">
        <f>F175</f>
        <v>9.48148</v>
      </c>
      <c r="F175" s="26">
        <f>ROUND(9.48148,5)</f>
        <v>9.48148</v>
      </c>
      <c r="G175" s="24"/>
      <c r="H175" s="36"/>
    </row>
    <row r="176" spans="1:8" ht="12.75" customHeight="1">
      <c r="A176" s="22">
        <v>43041</v>
      </c>
      <c r="B176" s="22"/>
      <c r="C176" s="26">
        <f>ROUND(9.43,5)</f>
        <v>9.43</v>
      </c>
      <c r="D176" s="26">
        <f>F176</f>
        <v>9.52325</v>
      </c>
      <c r="E176" s="26">
        <f>F176</f>
        <v>9.52325</v>
      </c>
      <c r="F176" s="26">
        <f>ROUND(9.52325,5)</f>
        <v>9.52325</v>
      </c>
      <c r="G176" s="24"/>
      <c r="H176" s="36"/>
    </row>
    <row r="177" spans="1:8" ht="12.75" customHeight="1">
      <c r="A177" s="22">
        <v>43132</v>
      </c>
      <c r="B177" s="22"/>
      <c r="C177" s="26">
        <f>ROUND(9.43,5)</f>
        <v>9.43</v>
      </c>
      <c r="D177" s="26">
        <f>F177</f>
        <v>9.56219</v>
      </c>
      <c r="E177" s="26">
        <f>F177</f>
        <v>9.56219</v>
      </c>
      <c r="F177" s="26">
        <f>ROUND(9.56219,5)</f>
        <v>9.56219</v>
      </c>
      <c r="G177" s="24"/>
      <c r="H177" s="36"/>
    </row>
    <row r="178" spans="1:8" ht="12.75" customHeight="1">
      <c r="A178" s="22">
        <v>43223</v>
      </c>
      <c r="B178" s="22"/>
      <c r="C178" s="26">
        <f>ROUND(9.43,5)</f>
        <v>9.43</v>
      </c>
      <c r="D178" s="26">
        <f>F178</f>
        <v>9.60398</v>
      </c>
      <c r="E178" s="26">
        <f>F178</f>
        <v>9.60398</v>
      </c>
      <c r="F178" s="26">
        <f>ROUND(9.60398,5)</f>
        <v>9.60398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6">
        <f>ROUND(2.26,5)</f>
        <v>2.26</v>
      </c>
      <c r="D180" s="26">
        <f>F180</f>
        <v>184.49744</v>
      </c>
      <c r="E180" s="26">
        <f>F180</f>
        <v>184.49744</v>
      </c>
      <c r="F180" s="26">
        <f>ROUND(184.49744,5)</f>
        <v>184.49744</v>
      </c>
      <c r="G180" s="24"/>
      <c r="H180" s="36"/>
    </row>
    <row r="181" spans="1:8" ht="12.75" customHeight="1">
      <c r="A181" s="22">
        <v>42950</v>
      </c>
      <c r="B181" s="22"/>
      <c r="C181" s="26">
        <f>ROUND(2.26,5)</f>
        <v>2.26</v>
      </c>
      <c r="D181" s="26">
        <f>F181</f>
        <v>188.04553</v>
      </c>
      <c r="E181" s="26">
        <f>F181</f>
        <v>188.04553</v>
      </c>
      <c r="F181" s="26">
        <f>ROUND(188.04553,5)</f>
        <v>188.04553</v>
      </c>
      <c r="G181" s="24"/>
      <c r="H181" s="36"/>
    </row>
    <row r="182" spans="1:8" ht="12.75" customHeight="1">
      <c r="A182" s="22">
        <v>43041</v>
      </c>
      <c r="B182" s="22"/>
      <c r="C182" s="26">
        <f>ROUND(2.26,5)</f>
        <v>2.26</v>
      </c>
      <c r="D182" s="26">
        <f>F182</f>
        <v>189.35312</v>
      </c>
      <c r="E182" s="26">
        <f>F182</f>
        <v>189.35312</v>
      </c>
      <c r="F182" s="26">
        <f>ROUND(189.35312,5)</f>
        <v>189.35312</v>
      </c>
      <c r="G182" s="24"/>
      <c r="H182" s="36"/>
    </row>
    <row r="183" spans="1:8" ht="12.75" customHeight="1">
      <c r="A183" s="22">
        <v>43132</v>
      </c>
      <c r="B183" s="22"/>
      <c r="C183" s="26">
        <f>ROUND(2.26,5)</f>
        <v>2.26</v>
      </c>
      <c r="D183" s="26">
        <f>F183</f>
        <v>193.17189</v>
      </c>
      <c r="E183" s="26">
        <f>F183</f>
        <v>193.17189</v>
      </c>
      <c r="F183" s="26">
        <f>ROUND(193.17189,5)</f>
        <v>193.17189</v>
      </c>
      <c r="G183" s="24"/>
      <c r="H183" s="36"/>
    </row>
    <row r="184" spans="1:8" ht="12.75" customHeight="1">
      <c r="A184" s="22">
        <v>43223</v>
      </c>
      <c r="B184" s="22"/>
      <c r="C184" s="26">
        <f>ROUND(2.26,5)</f>
        <v>2.26</v>
      </c>
      <c r="D184" s="26">
        <f>F184</f>
        <v>194.54621</v>
      </c>
      <c r="E184" s="26">
        <f>F184</f>
        <v>194.54621</v>
      </c>
      <c r="F184" s="26">
        <f>ROUND(194.54621,5)</f>
        <v>194.54621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6">
        <f>ROUND(0,5)</f>
        <v>0</v>
      </c>
      <c r="D186" s="26">
        <f>F186</f>
        <v>141.66256</v>
      </c>
      <c r="E186" s="26">
        <f>F186</f>
        <v>141.66256</v>
      </c>
      <c r="F186" s="26">
        <f>ROUND(141.66256,5)</f>
        <v>141.66256</v>
      </c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42859</v>
      </c>
      <c r="B190" s="22"/>
      <c r="C190" s="26">
        <f>ROUND(2.18,5)</f>
        <v>2.18</v>
      </c>
      <c r="D190" s="26">
        <f>F190</f>
        <v>148.45771</v>
      </c>
      <c r="E190" s="26">
        <f>F190</f>
        <v>148.45771</v>
      </c>
      <c r="F190" s="26">
        <f>ROUND(148.45771,5)</f>
        <v>148.45771</v>
      </c>
      <c r="G190" s="24"/>
      <c r="H190" s="36"/>
    </row>
    <row r="191" spans="1:8" ht="12.75" customHeight="1">
      <c r="A191" s="22">
        <v>42950</v>
      </c>
      <c r="B191" s="22"/>
      <c r="C191" s="26">
        <f>ROUND(2.18,5)</f>
        <v>2.18</v>
      </c>
      <c r="D191" s="26">
        <f>F191</f>
        <v>149.28556</v>
      </c>
      <c r="E191" s="26">
        <f>F191</f>
        <v>149.28556</v>
      </c>
      <c r="F191" s="26">
        <f>ROUND(149.28556,5)</f>
        <v>149.28556</v>
      </c>
      <c r="G191" s="24"/>
      <c r="H191" s="36"/>
    </row>
    <row r="192" spans="1:8" ht="12.75" customHeight="1">
      <c r="A192" s="22">
        <v>43041</v>
      </c>
      <c r="B192" s="22"/>
      <c r="C192" s="26">
        <f>ROUND(2.18,5)</f>
        <v>2.18</v>
      </c>
      <c r="D192" s="26">
        <f>F192</f>
        <v>152.22939</v>
      </c>
      <c r="E192" s="26">
        <f>F192</f>
        <v>152.22939</v>
      </c>
      <c r="F192" s="26">
        <f>ROUND(152.22939,5)</f>
        <v>152.22939</v>
      </c>
      <c r="G192" s="24"/>
      <c r="H192" s="36"/>
    </row>
    <row r="193" spans="1:8" ht="12.75" customHeight="1">
      <c r="A193" s="22">
        <v>43132</v>
      </c>
      <c r="B193" s="22"/>
      <c r="C193" s="26">
        <f>ROUND(2.18,5)</f>
        <v>2.18</v>
      </c>
      <c r="D193" s="26">
        <f>F193</f>
        <v>153.23926</v>
      </c>
      <c r="E193" s="26">
        <f>F193</f>
        <v>153.23926</v>
      </c>
      <c r="F193" s="26">
        <f>ROUND(153.23926,5)</f>
        <v>153.23926</v>
      </c>
      <c r="G193" s="24"/>
      <c r="H193" s="36"/>
    </row>
    <row r="194" spans="1:8" ht="12.75" customHeight="1">
      <c r="A194" s="22">
        <v>43223</v>
      </c>
      <c r="B194" s="22"/>
      <c r="C194" s="26">
        <f>ROUND(2.18,5)</f>
        <v>2.18</v>
      </c>
      <c r="D194" s="26">
        <f>F194</f>
        <v>156.27204</v>
      </c>
      <c r="E194" s="26">
        <f>F194</f>
        <v>156.27204</v>
      </c>
      <c r="F194" s="26">
        <f>ROUND(156.27204,5)</f>
        <v>156.27204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42859</v>
      </c>
      <c r="B196" s="22"/>
      <c r="C196" s="26">
        <f>ROUND(9.155,5)</f>
        <v>9.155</v>
      </c>
      <c r="D196" s="26">
        <f>F196</f>
        <v>9.162</v>
      </c>
      <c r="E196" s="26">
        <f>F196</f>
        <v>9.162</v>
      </c>
      <c r="F196" s="26">
        <f>ROUND(9.162,5)</f>
        <v>9.162</v>
      </c>
      <c r="G196" s="24"/>
      <c r="H196" s="36"/>
    </row>
    <row r="197" spans="1:8" ht="12.75" customHeight="1">
      <c r="A197" s="22">
        <v>42950</v>
      </c>
      <c r="B197" s="22"/>
      <c r="C197" s="26">
        <f>ROUND(9.155,5)</f>
        <v>9.155</v>
      </c>
      <c r="D197" s="26">
        <f>F197</f>
        <v>9.20391</v>
      </c>
      <c r="E197" s="26">
        <f>F197</f>
        <v>9.20391</v>
      </c>
      <c r="F197" s="26">
        <f>ROUND(9.20391,5)</f>
        <v>9.20391</v>
      </c>
      <c r="G197" s="24"/>
      <c r="H197" s="36"/>
    </row>
    <row r="198" spans="1:8" ht="12.75" customHeight="1">
      <c r="A198" s="22">
        <v>43041</v>
      </c>
      <c r="B198" s="22"/>
      <c r="C198" s="26">
        <f>ROUND(9.155,5)</f>
        <v>9.155</v>
      </c>
      <c r="D198" s="26">
        <f>F198</f>
        <v>9.2452</v>
      </c>
      <c r="E198" s="26">
        <f>F198</f>
        <v>9.2452</v>
      </c>
      <c r="F198" s="26">
        <f>ROUND(9.2452,5)</f>
        <v>9.2452</v>
      </c>
      <c r="G198" s="24"/>
      <c r="H198" s="36"/>
    </row>
    <row r="199" spans="1:8" ht="12.75" customHeight="1">
      <c r="A199" s="22">
        <v>43132</v>
      </c>
      <c r="B199" s="22"/>
      <c r="C199" s="26">
        <f>ROUND(9.155,5)</f>
        <v>9.155</v>
      </c>
      <c r="D199" s="26">
        <f>F199</f>
        <v>9.28419</v>
      </c>
      <c r="E199" s="26">
        <f>F199</f>
        <v>9.28419</v>
      </c>
      <c r="F199" s="26">
        <f>ROUND(9.28419,5)</f>
        <v>9.28419</v>
      </c>
      <c r="G199" s="24"/>
      <c r="H199" s="36"/>
    </row>
    <row r="200" spans="1:8" ht="12.75" customHeight="1">
      <c r="A200" s="22">
        <v>43223</v>
      </c>
      <c r="B200" s="22"/>
      <c r="C200" s="26">
        <f>ROUND(9.155,5)</f>
        <v>9.155</v>
      </c>
      <c r="D200" s="26">
        <f>F200</f>
        <v>9.32313</v>
      </c>
      <c r="E200" s="26">
        <f>F200</f>
        <v>9.32313</v>
      </c>
      <c r="F200" s="26">
        <f>ROUND(9.32313,5)</f>
        <v>9.32313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42859</v>
      </c>
      <c r="B202" s="22"/>
      <c r="C202" s="26">
        <f>ROUND(9.555,5)</f>
        <v>9.555</v>
      </c>
      <c r="D202" s="26">
        <f>F202</f>
        <v>9.56224</v>
      </c>
      <c r="E202" s="26">
        <f>F202</f>
        <v>9.56224</v>
      </c>
      <c r="F202" s="26">
        <f>ROUND(9.56224,5)</f>
        <v>9.56224</v>
      </c>
      <c r="G202" s="24"/>
      <c r="H202" s="36"/>
    </row>
    <row r="203" spans="1:8" ht="12.75" customHeight="1">
      <c r="A203" s="22">
        <v>42950</v>
      </c>
      <c r="B203" s="22"/>
      <c r="C203" s="26">
        <f>ROUND(9.555,5)</f>
        <v>9.555</v>
      </c>
      <c r="D203" s="26">
        <f>F203</f>
        <v>9.60644</v>
      </c>
      <c r="E203" s="26">
        <f>F203</f>
        <v>9.60644</v>
      </c>
      <c r="F203" s="26">
        <f>ROUND(9.60644,5)</f>
        <v>9.60644</v>
      </c>
      <c r="G203" s="24"/>
      <c r="H203" s="36"/>
    </row>
    <row r="204" spans="1:8" ht="12.75" customHeight="1">
      <c r="A204" s="22">
        <v>43041</v>
      </c>
      <c r="B204" s="22"/>
      <c r="C204" s="26">
        <f>ROUND(9.555,5)</f>
        <v>9.555</v>
      </c>
      <c r="D204" s="26">
        <f>F204</f>
        <v>9.65004</v>
      </c>
      <c r="E204" s="26">
        <f>F204</f>
        <v>9.65004</v>
      </c>
      <c r="F204" s="26">
        <f>ROUND(9.65004,5)</f>
        <v>9.65004</v>
      </c>
      <c r="G204" s="24"/>
      <c r="H204" s="36"/>
    </row>
    <row r="205" spans="1:8" ht="12.75" customHeight="1">
      <c r="A205" s="22">
        <v>43132</v>
      </c>
      <c r="B205" s="22"/>
      <c r="C205" s="26">
        <f>ROUND(9.555,5)</f>
        <v>9.555</v>
      </c>
      <c r="D205" s="26">
        <f>F205</f>
        <v>9.69185</v>
      </c>
      <c r="E205" s="26">
        <f>F205</f>
        <v>9.69185</v>
      </c>
      <c r="F205" s="26">
        <f>ROUND(9.69185,5)</f>
        <v>9.69185</v>
      </c>
      <c r="G205" s="24"/>
      <c r="H205" s="36"/>
    </row>
    <row r="206" spans="1:8" ht="12.75" customHeight="1">
      <c r="A206" s="22">
        <v>43223</v>
      </c>
      <c r="B206" s="22"/>
      <c r="C206" s="26">
        <f>ROUND(9.555,5)</f>
        <v>9.555</v>
      </c>
      <c r="D206" s="26">
        <f>F206</f>
        <v>9.73329</v>
      </c>
      <c r="E206" s="26">
        <f>F206</f>
        <v>9.73329</v>
      </c>
      <c r="F206" s="26">
        <f>ROUND(9.73329,5)</f>
        <v>9.73329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42859</v>
      </c>
      <c r="B208" s="22"/>
      <c r="C208" s="26">
        <f>ROUND(9.62,5)</f>
        <v>9.62</v>
      </c>
      <c r="D208" s="26">
        <f>F208</f>
        <v>9.62752</v>
      </c>
      <c r="E208" s="26">
        <f>F208</f>
        <v>9.62752</v>
      </c>
      <c r="F208" s="26">
        <f>ROUND(9.62752,5)</f>
        <v>9.62752</v>
      </c>
      <c r="G208" s="24"/>
      <c r="H208" s="36"/>
    </row>
    <row r="209" spans="1:8" ht="12.75" customHeight="1">
      <c r="A209" s="22">
        <v>42950</v>
      </c>
      <c r="B209" s="22"/>
      <c r="C209" s="26">
        <f>ROUND(9.62,5)</f>
        <v>9.62</v>
      </c>
      <c r="D209" s="26">
        <f>F209</f>
        <v>9.67366</v>
      </c>
      <c r="E209" s="26">
        <f>F209</f>
        <v>9.67366</v>
      </c>
      <c r="F209" s="26">
        <f>ROUND(9.67366,5)</f>
        <v>9.67366</v>
      </c>
      <c r="G209" s="24"/>
      <c r="H209" s="36"/>
    </row>
    <row r="210" spans="1:8" ht="12.75" customHeight="1">
      <c r="A210" s="22">
        <v>43041</v>
      </c>
      <c r="B210" s="22"/>
      <c r="C210" s="26">
        <f>ROUND(9.62,5)</f>
        <v>9.62</v>
      </c>
      <c r="D210" s="26">
        <f>F210</f>
        <v>9.71919</v>
      </c>
      <c r="E210" s="26">
        <f>F210</f>
        <v>9.71919</v>
      </c>
      <c r="F210" s="26">
        <f>ROUND(9.71919,5)</f>
        <v>9.71919</v>
      </c>
      <c r="G210" s="24"/>
      <c r="H210" s="36"/>
    </row>
    <row r="211" spans="1:8" ht="12.75" customHeight="1">
      <c r="A211" s="22">
        <v>43132</v>
      </c>
      <c r="B211" s="22"/>
      <c r="C211" s="26">
        <f>ROUND(9.62,5)</f>
        <v>9.62</v>
      </c>
      <c r="D211" s="26">
        <f>F211</f>
        <v>9.76303</v>
      </c>
      <c r="E211" s="26">
        <f>F211</f>
        <v>9.76303</v>
      </c>
      <c r="F211" s="26">
        <f>ROUND(9.76303,5)</f>
        <v>9.76303</v>
      </c>
      <c r="G211" s="24"/>
      <c r="H211" s="36"/>
    </row>
    <row r="212" spans="1:8" ht="12.75" customHeight="1">
      <c r="A212" s="22">
        <v>43223</v>
      </c>
      <c r="B212" s="22"/>
      <c r="C212" s="26">
        <f>ROUND(9.62,5)</f>
        <v>9.62</v>
      </c>
      <c r="D212" s="26">
        <f>F212</f>
        <v>9.80649</v>
      </c>
      <c r="E212" s="26">
        <f>F212</f>
        <v>9.80649</v>
      </c>
      <c r="F212" s="26">
        <f>ROUND(9.80649,5)</f>
        <v>9.80649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42857</v>
      </c>
      <c r="B214" s="22"/>
      <c r="C214" s="25">
        <f>ROUND(1.93134911698256,4)</f>
        <v>1.9313</v>
      </c>
      <c r="D214" s="25">
        <f>F214</f>
        <v>1.9143</v>
      </c>
      <c r="E214" s="25">
        <f>F214</f>
        <v>1.9143</v>
      </c>
      <c r="F214" s="25">
        <f>ROUND(1.9143,4)</f>
        <v>1.9143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42853</v>
      </c>
      <c r="B216" s="22"/>
      <c r="C216" s="25">
        <f>ROUND(14.1732486875,4)</f>
        <v>14.1732</v>
      </c>
      <c r="D216" s="25">
        <f>F216</f>
        <v>14.1849</v>
      </c>
      <c r="E216" s="25">
        <f>F216</f>
        <v>14.1849</v>
      </c>
      <c r="F216" s="25">
        <f>ROUND(14.1849,4)</f>
        <v>14.1849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42849</v>
      </c>
      <c r="B218" s="22"/>
      <c r="C218" s="25">
        <f>ROUND(16.898004125,4)</f>
        <v>16.898</v>
      </c>
      <c r="D218" s="25">
        <f>F218</f>
        <v>16.9079</v>
      </c>
      <c r="E218" s="25">
        <f>F218</f>
        <v>16.9079</v>
      </c>
      <c r="F218" s="25">
        <f>ROUND(16.9079,4)</f>
        <v>16.9079</v>
      </c>
      <c r="G218" s="24"/>
      <c r="H218" s="36"/>
    </row>
    <row r="219" spans="1:8" ht="12.75" customHeight="1">
      <c r="A219" s="22">
        <v>42850</v>
      </c>
      <c r="B219" s="22"/>
      <c r="C219" s="25">
        <f>ROUND(16.898004125,4)</f>
        <v>16.898</v>
      </c>
      <c r="D219" s="25">
        <f>F219</f>
        <v>16.9013</v>
      </c>
      <c r="E219" s="25">
        <f>F219</f>
        <v>16.9013</v>
      </c>
      <c r="F219" s="25">
        <f>ROUND(16.9013,4)</f>
        <v>16.9013</v>
      </c>
      <c r="G219" s="24"/>
      <c r="H219" s="36"/>
    </row>
    <row r="220" spans="1:8" ht="12.75" customHeight="1">
      <c r="A220" s="22">
        <v>42853</v>
      </c>
      <c r="B220" s="22"/>
      <c r="C220" s="25">
        <f>ROUND(16.898004125,4)</f>
        <v>16.898</v>
      </c>
      <c r="D220" s="25">
        <f>F220</f>
        <v>16.9103</v>
      </c>
      <c r="E220" s="25">
        <f>F220</f>
        <v>16.9103</v>
      </c>
      <c r="F220" s="25">
        <f>ROUND(16.9103,4)</f>
        <v>16.9103</v>
      </c>
      <c r="G220" s="24"/>
      <c r="H220" s="36"/>
    </row>
    <row r="221" spans="1:8" ht="12.75" customHeight="1">
      <c r="A221" s="22">
        <v>42886</v>
      </c>
      <c r="B221" s="22"/>
      <c r="C221" s="25">
        <f>ROUND(16.898004125,4)</f>
        <v>16.898</v>
      </c>
      <c r="D221" s="25">
        <f>F221</f>
        <v>17.0208</v>
      </c>
      <c r="E221" s="25">
        <f>F221</f>
        <v>17.0208</v>
      </c>
      <c r="F221" s="25">
        <f>ROUND(17.0208,4)</f>
        <v>17.0208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42845</v>
      </c>
      <c r="B223" s="22"/>
      <c r="C223" s="25">
        <f>ROUND(13.16625,4)</f>
        <v>13.1663</v>
      </c>
      <c r="D223" s="25">
        <f>F223</f>
        <v>13.1688</v>
      </c>
      <c r="E223" s="25">
        <f>F223</f>
        <v>13.1688</v>
      </c>
      <c r="F223" s="25">
        <f>ROUND(13.1688,4)</f>
        <v>13.1688</v>
      </c>
      <c r="G223" s="24"/>
      <c r="H223" s="36"/>
    </row>
    <row r="224" spans="1:8" ht="12.75" customHeight="1">
      <c r="A224" s="22">
        <v>42846</v>
      </c>
      <c r="B224" s="22"/>
      <c r="C224" s="25">
        <f>ROUND(13.16625,4)</f>
        <v>13.1663</v>
      </c>
      <c r="D224" s="25">
        <f>F224</f>
        <v>13.173</v>
      </c>
      <c r="E224" s="25">
        <f>F224</f>
        <v>13.173</v>
      </c>
      <c r="F224" s="25">
        <f>ROUND(13.173,4)</f>
        <v>13.173</v>
      </c>
      <c r="G224" s="24"/>
      <c r="H224" s="36"/>
    </row>
    <row r="225" spans="1:8" ht="12.75" customHeight="1">
      <c r="A225" s="22">
        <v>42849</v>
      </c>
      <c r="B225" s="22"/>
      <c r="C225" s="25">
        <f>ROUND(13.16625,4)</f>
        <v>13.1663</v>
      </c>
      <c r="D225" s="25">
        <f>F225</f>
        <v>13.173</v>
      </c>
      <c r="E225" s="25">
        <f>F225</f>
        <v>13.173</v>
      </c>
      <c r="F225" s="25">
        <f>ROUND(13.173,4)</f>
        <v>13.173</v>
      </c>
      <c r="G225" s="24"/>
      <c r="H225" s="36"/>
    </row>
    <row r="226" spans="1:8" ht="12.75" customHeight="1">
      <c r="A226" s="22">
        <v>42850</v>
      </c>
      <c r="B226" s="22"/>
      <c r="C226" s="25">
        <f>ROUND(13.16625,4)</f>
        <v>13.1663</v>
      </c>
      <c r="D226" s="25">
        <f>F226</f>
        <v>13.1685</v>
      </c>
      <c r="E226" s="25">
        <f>F226</f>
        <v>13.1685</v>
      </c>
      <c r="F226" s="25">
        <f>ROUND(13.1685,4)</f>
        <v>13.1685</v>
      </c>
      <c r="G226" s="24"/>
      <c r="H226" s="36"/>
    </row>
    <row r="227" spans="1:8" ht="12.75" customHeight="1">
      <c r="A227" s="22">
        <v>42851</v>
      </c>
      <c r="B227" s="22"/>
      <c r="C227" s="25">
        <f>ROUND(13.16625,4)</f>
        <v>13.1663</v>
      </c>
      <c r="D227" s="25">
        <f>F227</f>
        <v>13.1705</v>
      </c>
      <c r="E227" s="25">
        <f>F227</f>
        <v>13.1705</v>
      </c>
      <c r="F227" s="25">
        <f>ROUND(13.1705,4)</f>
        <v>13.1705</v>
      </c>
      <c r="G227" s="24"/>
      <c r="H227" s="36"/>
    </row>
    <row r="228" spans="1:8" ht="12.75" customHeight="1">
      <c r="A228" s="22">
        <v>42853</v>
      </c>
      <c r="B228" s="22"/>
      <c r="C228" s="25">
        <f>ROUND(13.16625,4)</f>
        <v>13.1663</v>
      </c>
      <c r="D228" s="25">
        <f>F228</f>
        <v>13.1745</v>
      </c>
      <c r="E228" s="25">
        <f>F228</f>
        <v>13.1745</v>
      </c>
      <c r="F228" s="25">
        <f>ROUND(13.1745,4)</f>
        <v>13.1745</v>
      </c>
      <c r="G228" s="24"/>
      <c r="H228" s="36"/>
    </row>
    <row r="229" spans="1:8" ht="12.75" customHeight="1">
      <c r="A229" s="22">
        <v>42857</v>
      </c>
      <c r="B229" s="22"/>
      <c r="C229" s="25">
        <f>ROUND(13.16625,4)</f>
        <v>13.1663</v>
      </c>
      <c r="D229" s="25">
        <f>F229</f>
        <v>13.1824</v>
      </c>
      <c r="E229" s="25">
        <f>F229</f>
        <v>13.1824</v>
      </c>
      <c r="F229" s="25">
        <f>ROUND(13.1824,4)</f>
        <v>13.1824</v>
      </c>
      <c r="G229" s="24"/>
      <c r="H229" s="36"/>
    </row>
    <row r="230" spans="1:8" ht="12.75" customHeight="1">
      <c r="A230" s="22">
        <v>42859</v>
      </c>
      <c r="B230" s="22"/>
      <c r="C230" s="25">
        <f>ROUND(13.16625,4)</f>
        <v>13.1663</v>
      </c>
      <c r="D230" s="25">
        <f>F230</f>
        <v>13.1867</v>
      </c>
      <c r="E230" s="25">
        <f>F230</f>
        <v>13.1867</v>
      </c>
      <c r="F230" s="25">
        <f>ROUND(13.1867,4)</f>
        <v>13.1867</v>
      </c>
      <c r="G230" s="24"/>
      <c r="H230" s="36"/>
    </row>
    <row r="231" spans="1:8" ht="12.75" customHeight="1">
      <c r="A231" s="22">
        <v>42866</v>
      </c>
      <c r="B231" s="22"/>
      <c r="C231" s="25">
        <f>ROUND(13.16625,4)</f>
        <v>13.1663</v>
      </c>
      <c r="D231" s="25">
        <f>F231</f>
        <v>13.2032</v>
      </c>
      <c r="E231" s="25">
        <f>F231</f>
        <v>13.2032</v>
      </c>
      <c r="F231" s="25">
        <f>ROUND(13.2032,4)</f>
        <v>13.2032</v>
      </c>
      <c r="G231" s="24"/>
      <c r="H231" s="36"/>
    </row>
    <row r="232" spans="1:8" ht="12.75" customHeight="1">
      <c r="A232" s="22">
        <v>42867</v>
      </c>
      <c r="B232" s="22"/>
      <c r="C232" s="25">
        <f>ROUND(13.16625,4)</f>
        <v>13.1663</v>
      </c>
      <c r="D232" s="25">
        <f>F232</f>
        <v>13.2056</v>
      </c>
      <c r="E232" s="25">
        <f>F232</f>
        <v>13.2056</v>
      </c>
      <c r="F232" s="25">
        <f>ROUND(13.2056,4)</f>
        <v>13.2056</v>
      </c>
      <c r="G232" s="24"/>
      <c r="H232" s="36"/>
    </row>
    <row r="233" spans="1:8" ht="12.75" customHeight="1">
      <c r="A233" s="22">
        <v>42870</v>
      </c>
      <c r="B233" s="22"/>
      <c r="C233" s="25">
        <f>ROUND(13.16625,4)</f>
        <v>13.1663</v>
      </c>
      <c r="D233" s="25">
        <f>F233</f>
        <v>13.2127</v>
      </c>
      <c r="E233" s="25">
        <f>F233</f>
        <v>13.2127</v>
      </c>
      <c r="F233" s="25">
        <f>ROUND(13.2127,4)</f>
        <v>13.2127</v>
      </c>
      <c r="G233" s="24"/>
      <c r="H233" s="36"/>
    </row>
    <row r="234" spans="1:8" ht="12.75" customHeight="1">
      <c r="A234" s="22">
        <v>42874</v>
      </c>
      <c r="B234" s="22"/>
      <c r="C234" s="25">
        <f>ROUND(13.16625,4)</f>
        <v>13.1663</v>
      </c>
      <c r="D234" s="25">
        <f>F234</f>
        <v>13.2221</v>
      </c>
      <c r="E234" s="25">
        <f>F234</f>
        <v>13.2221</v>
      </c>
      <c r="F234" s="25">
        <f>ROUND(13.2221,4)</f>
        <v>13.2221</v>
      </c>
      <c r="G234" s="24"/>
      <c r="H234" s="36"/>
    </row>
    <row r="235" spans="1:8" ht="12.75" customHeight="1">
      <c r="A235" s="22">
        <v>42881</v>
      </c>
      <c r="B235" s="22"/>
      <c r="C235" s="25">
        <f>ROUND(13.16625,4)</f>
        <v>13.1663</v>
      </c>
      <c r="D235" s="25">
        <f>F235</f>
        <v>13.2384</v>
      </c>
      <c r="E235" s="25">
        <f>F235</f>
        <v>13.2384</v>
      </c>
      <c r="F235" s="25">
        <f>ROUND(13.2384,4)</f>
        <v>13.2384</v>
      </c>
      <c r="G235" s="24"/>
      <c r="H235" s="36"/>
    </row>
    <row r="236" spans="1:8" ht="12.75" customHeight="1">
      <c r="A236" s="22">
        <v>42886</v>
      </c>
      <c r="B236" s="22"/>
      <c r="C236" s="25">
        <f>ROUND(13.16625,4)</f>
        <v>13.1663</v>
      </c>
      <c r="D236" s="25">
        <f>F236</f>
        <v>13.2498</v>
      </c>
      <c r="E236" s="25">
        <f>F236</f>
        <v>13.2498</v>
      </c>
      <c r="F236" s="25">
        <f>ROUND(13.2498,4)</f>
        <v>13.2498</v>
      </c>
      <c r="G236" s="24"/>
      <c r="H236" s="36"/>
    </row>
    <row r="237" spans="1:8" ht="12.75" customHeight="1">
      <c r="A237" s="22">
        <v>42914</v>
      </c>
      <c r="B237" s="22"/>
      <c r="C237" s="25">
        <f>ROUND(13.16625,4)</f>
        <v>13.1663</v>
      </c>
      <c r="D237" s="25">
        <f>F237</f>
        <v>13.3131</v>
      </c>
      <c r="E237" s="25">
        <f>F237</f>
        <v>13.3131</v>
      </c>
      <c r="F237" s="25">
        <f>ROUND(13.3131,4)</f>
        <v>13.3131</v>
      </c>
      <c r="G237" s="24"/>
      <c r="H237" s="36"/>
    </row>
    <row r="238" spans="1:8" ht="12.75" customHeight="1">
      <c r="A238" s="22">
        <v>42916</v>
      </c>
      <c r="B238" s="22"/>
      <c r="C238" s="25">
        <f>ROUND(13.16625,4)</f>
        <v>13.1663</v>
      </c>
      <c r="D238" s="25">
        <f>F238</f>
        <v>13.3176</v>
      </c>
      <c r="E238" s="25">
        <f>F238</f>
        <v>13.3176</v>
      </c>
      <c r="F238" s="25">
        <f>ROUND(13.3176,4)</f>
        <v>13.3176</v>
      </c>
      <c r="G238" s="24"/>
      <c r="H238" s="36"/>
    </row>
    <row r="239" spans="1:8" ht="12.75" customHeight="1">
      <c r="A239" s="22">
        <v>42921</v>
      </c>
      <c r="B239" s="22"/>
      <c r="C239" s="25">
        <f>ROUND(13.16625,4)</f>
        <v>13.1663</v>
      </c>
      <c r="D239" s="25">
        <f>F239</f>
        <v>13.3289</v>
      </c>
      <c r="E239" s="25">
        <f>F239</f>
        <v>13.3289</v>
      </c>
      <c r="F239" s="25">
        <f>ROUND(13.3289,4)</f>
        <v>13.3289</v>
      </c>
      <c r="G239" s="24"/>
      <c r="H239" s="36"/>
    </row>
    <row r="240" spans="1:8" ht="12.75" customHeight="1">
      <c r="A240" s="22">
        <v>42926</v>
      </c>
      <c r="B240" s="22"/>
      <c r="C240" s="25">
        <f>ROUND(13.16625,4)</f>
        <v>13.1663</v>
      </c>
      <c r="D240" s="25">
        <f>F240</f>
        <v>13.3402</v>
      </c>
      <c r="E240" s="25">
        <f>F240</f>
        <v>13.3402</v>
      </c>
      <c r="F240" s="25">
        <f>ROUND(13.3402,4)</f>
        <v>13.3402</v>
      </c>
      <c r="G240" s="24"/>
      <c r="H240" s="36"/>
    </row>
    <row r="241" spans="1:8" ht="12.75" customHeight="1">
      <c r="A241" s="22">
        <v>42928</v>
      </c>
      <c r="B241" s="22"/>
      <c r="C241" s="25">
        <f>ROUND(13.16625,4)</f>
        <v>13.1663</v>
      </c>
      <c r="D241" s="25">
        <f>F241</f>
        <v>13.3447</v>
      </c>
      <c r="E241" s="25">
        <f>F241</f>
        <v>13.3447</v>
      </c>
      <c r="F241" s="25">
        <f>ROUND(13.3447,4)</f>
        <v>13.3447</v>
      </c>
      <c r="G241" s="24"/>
      <c r="H241" s="36"/>
    </row>
    <row r="242" spans="1:8" ht="12.75" customHeight="1">
      <c r="A242" s="22">
        <v>42933</v>
      </c>
      <c r="B242" s="22"/>
      <c r="C242" s="25">
        <f>ROUND(13.16625,4)</f>
        <v>13.1663</v>
      </c>
      <c r="D242" s="25">
        <f>F242</f>
        <v>13.356</v>
      </c>
      <c r="E242" s="25">
        <f>F242</f>
        <v>13.356</v>
      </c>
      <c r="F242" s="25">
        <f>ROUND(13.356,4)</f>
        <v>13.356</v>
      </c>
      <c r="G242" s="24"/>
      <c r="H242" s="36"/>
    </row>
    <row r="243" spans="1:8" ht="12.75" customHeight="1">
      <c r="A243" s="22">
        <v>42937</v>
      </c>
      <c r="B243" s="22"/>
      <c r="C243" s="25">
        <f>ROUND(13.16625,4)</f>
        <v>13.1663</v>
      </c>
      <c r="D243" s="25">
        <f>F243</f>
        <v>13.365</v>
      </c>
      <c r="E243" s="25">
        <f>F243</f>
        <v>13.365</v>
      </c>
      <c r="F243" s="25">
        <f>ROUND(13.365,4)</f>
        <v>13.365</v>
      </c>
      <c r="G243" s="24"/>
      <c r="H243" s="36"/>
    </row>
    <row r="244" spans="1:8" ht="12.75" customHeight="1">
      <c r="A244" s="22">
        <v>42941</v>
      </c>
      <c r="B244" s="22"/>
      <c r="C244" s="25">
        <f>ROUND(13.16625,4)</f>
        <v>13.1663</v>
      </c>
      <c r="D244" s="25">
        <f>F244</f>
        <v>13.374</v>
      </c>
      <c r="E244" s="25">
        <f>F244</f>
        <v>13.374</v>
      </c>
      <c r="F244" s="25">
        <f>ROUND(13.374,4)</f>
        <v>13.374</v>
      </c>
      <c r="G244" s="24"/>
      <c r="H244" s="36"/>
    </row>
    <row r="245" spans="1:8" ht="12.75" customHeight="1">
      <c r="A245" s="22">
        <v>42943</v>
      </c>
      <c r="B245" s="22"/>
      <c r="C245" s="25">
        <f>ROUND(13.16625,4)</f>
        <v>13.1663</v>
      </c>
      <c r="D245" s="25">
        <f>F245</f>
        <v>13.3784</v>
      </c>
      <c r="E245" s="25">
        <f>F245</f>
        <v>13.3784</v>
      </c>
      <c r="F245" s="25">
        <f>ROUND(13.3784,4)</f>
        <v>13.3784</v>
      </c>
      <c r="G245" s="24"/>
      <c r="H245" s="36"/>
    </row>
    <row r="246" spans="1:8" ht="12.75" customHeight="1">
      <c r="A246" s="22">
        <v>42947</v>
      </c>
      <c r="B246" s="22"/>
      <c r="C246" s="25">
        <f>ROUND(13.16625,4)</f>
        <v>13.1663</v>
      </c>
      <c r="D246" s="25">
        <f>F246</f>
        <v>13.3873</v>
      </c>
      <c r="E246" s="25">
        <f>F246</f>
        <v>13.3873</v>
      </c>
      <c r="F246" s="25">
        <f>ROUND(13.3873,4)</f>
        <v>13.3873</v>
      </c>
      <c r="G246" s="24"/>
      <c r="H246" s="36"/>
    </row>
    <row r="247" spans="1:8" ht="12.75" customHeight="1">
      <c r="A247" s="22">
        <v>42958</v>
      </c>
      <c r="B247" s="22"/>
      <c r="C247" s="25">
        <f>ROUND(13.16625,4)</f>
        <v>13.1663</v>
      </c>
      <c r="D247" s="25">
        <f>F247</f>
        <v>13.4119</v>
      </c>
      <c r="E247" s="25">
        <f>F247</f>
        <v>13.4119</v>
      </c>
      <c r="F247" s="25">
        <f>ROUND(13.4119,4)</f>
        <v>13.4119</v>
      </c>
      <c r="G247" s="24"/>
      <c r="H247" s="36"/>
    </row>
    <row r="248" spans="1:8" ht="12.75" customHeight="1">
      <c r="A248" s="22">
        <v>42976</v>
      </c>
      <c r="B248" s="22"/>
      <c r="C248" s="25">
        <f>ROUND(13.16625,4)</f>
        <v>13.1663</v>
      </c>
      <c r="D248" s="25">
        <f>F248</f>
        <v>13.4521</v>
      </c>
      <c r="E248" s="25">
        <f>F248</f>
        <v>13.4521</v>
      </c>
      <c r="F248" s="25">
        <f>ROUND(13.4521,4)</f>
        <v>13.4521</v>
      </c>
      <c r="G248" s="24"/>
      <c r="H248" s="36"/>
    </row>
    <row r="249" spans="1:8" ht="12.75" customHeight="1">
      <c r="A249" s="22">
        <v>43005</v>
      </c>
      <c r="B249" s="22"/>
      <c r="C249" s="25">
        <f>ROUND(13.16625,4)</f>
        <v>13.1663</v>
      </c>
      <c r="D249" s="25">
        <f>F249</f>
        <v>13.5168</v>
      </c>
      <c r="E249" s="25">
        <f>F249</f>
        <v>13.5168</v>
      </c>
      <c r="F249" s="25">
        <f>ROUND(13.5168,4)</f>
        <v>13.5168</v>
      </c>
      <c r="G249" s="24"/>
      <c r="H249" s="36"/>
    </row>
    <row r="250" spans="1:8" ht="12.75" customHeight="1">
      <c r="A250" s="22">
        <v>43006</v>
      </c>
      <c r="B250" s="22"/>
      <c r="C250" s="25">
        <f>ROUND(13.16625,4)</f>
        <v>13.1663</v>
      </c>
      <c r="D250" s="25">
        <f>F250</f>
        <v>13.519</v>
      </c>
      <c r="E250" s="25">
        <f>F250</f>
        <v>13.519</v>
      </c>
      <c r="F250" s="25">
        <f>ROUND(13.519,4)</f>
        <v>13.519</v>
      </c>
      <c r="G250" s="24"/>
      <c r="H250" s="36"/>
    </row>
    <row r="251" spans="1:8" ht="12.75" customHeight="1">
      <c r="A251" s="22">
        <v>43031</v>
      </c>
      <c r="B251" s="22"/>
      <c r="C251" s="25">
        <f>ROUND(13.16625,4)</f>
        <v>13.1663</v>
      </c>
      <c r="D251" s="25">
        <f>F251</f>
        <v>13.5748</v>
      </c>
      <c r="E251" s="25">
        <f>F251</f>
        <v>13.5748</v>
      </c>
      <c r="F251" s="25">
        <f>ROUND(13.5748,4)</f>
        <v>13.5748</v>
      </c>
      <c r="G251" s="24"/>
      <c r="H251" s="36"/>
    </row>
    <row r="252" spans="1:8" ht="12.75" customHeight="1">
      <c r="A252" s="22">
        <v>43035</v>
      </c>
      <c r="B252" s="22"/>
      <c r="C252" s="25">
        <f>ROUND(13.16625,4)</f>
        <v>13.1663</v>
      </c>
      <c r="D252" s="25">
        <f>F252</f>
        <v>13.5837</v>
      </c>
      <c r="E252" s="25">
        <f>F252</f>
        <v>13.5837</v>
      </c>
      <c r="F252" s="25">
        <f>ROUND(13.5837,4)</f>
        <v>13.5837</v>
      </c>
      <c r="G252" s="24"/>
      <c r="H252" s="36"/>
    </row>
    <row r="253" spans="1:8" ht="12.75" customHeight="1">
      <c r="A253" s="22">
        <v>43052</v>
      </c>
      <c r="B253" s="22"/>
      <c r="C253" s="25">
        <f>ROUND(13.16625,4)</f>
        <v>13.1663</v>
      </c>
      <c r="D253" s="25">
        <f>F253</f>
        <v>13.6209</v>
      </c>
      <c r="E253" s="25">
        <f>F253</f>
        <v>13.6209</v>
      </c>
      <c r="F253" s="25">
        <f>ROUND(13.6209,4)</f>
        <v>13.6209</v>
      </c>
      <c r="G253" s="24"/>
      <c r="H253" s="36"/>
    </row>
    <row r="254" spans="1:8" ht="12.75" customHeight="1">
      <c r="A254" s="22">
        <v>43067</v>
      </c>
      <c r="B254" s="22"/>
      <c r="C254" s="25">
        <f>ROUND(13.16625,4)</f>
        <v>13.1663</v>
      </c>
      <c r="D254" s="25">
        <f>F254</f>
        <v>13.6538</v>
      </c>
      <c r="E254" s="25">
        <f>F254</f>
        <v>13.6538</v>
      </c>
      <c r="F254" s="25">
        <f>ROUND(13.6538,4)</f>
        <v>13.6538</v>
      </c>
      <c r="G254" s="24"/>
      <c r="H254" s="36"/>
    </row>
    <row r="255" spans="1:8" ht="12.75" customHeight="1">
      <c r="A255" s="22">
        <v>43091</v>
      </c>
      <c r="B255" s="22"/>
      <c r="C255" s="25">
        <f>ROUND(13.16625,4)</f>
        <v>13.1663</v>
      </c>
      <c r="D255" s="25">
        <f>F255</f>
        <v>13.7065</v>
      </c>
      <c r="E255" s="25">
        <f>F255</f>
        <v>13.7065</v>
      </c>
      <c r="F255" s="25">
        <f>ROUND(13.7065,4)</f>
        <v>13.7065</v>
      </c>
      <c r="G255" s="24"/>
      <c r="H255" s="36"/>
    </row>
    <row r="256" spans="1:8" ht="12.75" customHeight="1">
      <c r="A256" s="22">
        <v>43144</v>
      </c>
      <c r="B256" s="22"/>
      <c r="C256" s="25">
        <f>ROUND(13.16625,4)</f>
        <v>13.1663</v>
      </c>
      <c r="D256" s="25">
        <f>F256</f>
        <v>13.8225</v>
      </c>
      <c r="E256" s="25">
        <f>F256</f>
        <v>13.8225</v>
      </c>
      <c r="F256" s="25">
        <f>ROUND(13.8225,4)</f>
        <v>13.8225</v>
      </c>
      <c r="G256" s="24"/>
      <c r="H256" s="36"/>
    </row>
    <row r="257" spans="1:8" ht="12.75" customHeight="1">
      <c r="A257" s="22">
        <v>43146</v>
      </c>
      <c r="B257" s="22"/>
      <c r="C257" s="25">
        <f>ROUND(13.16625,4)</f>
        <v>13.1663</v>
      </c>
      <c r="D257" s="25">
        <f>F257</f>
        <v>13.8269</v>
      </c>
      <c r="E257" s="25">
        <f>F257</f>
        <v>13.8269</v>
      </c>
      <c r="F257" s="25">
        <f>ROUND(13.8269,4)</f>
        <v>13.8269</v>
      </c>
      <c r="G257" s="24"/>
      <c r="H257" s="36"/>
    </row>
    <row r="258" spans="1:8" ht="12.75" customHeight="1">
      <c r="A258" s="22">
        <v>43215</v>
      </c>
      <c r="B258" s="22"/>
      <c r="C258" s="25">
        <f>ROUND(13.16625,4)</f>
        <v>13.1663</v>
      </c>
      <c r="D258" s="25">
        <f>F258</f>
        <v>13.9776</v>
      </c>
      <c r="E258" s="25">
        <f>F258</f>
        <v>13.9776</v>
      </c>
      <c r="F258" s="25">
        <f>ROUND(13.9776,4)</f>
        <v>13.9776</v>
      </c>
      <c r="G258" s="24"/>
      <c r="H258" s="36"/>
    </row>
    <row r="259" spans="1:8" ht="12.75" customHeight="1">
      <c r="A259" s="22">
        <v>43231</v>
      </c>
      <c r="B259" s="22"/>
      <c r="C259" s="25">
        <f>ROUND(13.16625,4)</f>
        <v>13.1663</v>
      </c>
      <c r="D259" s="25">
        <f>F259</f>
        <v>14.0139</v>
      </c>
      <c r="E259" s="25">
        <f>F259</f>
        <v>14.0139</v>
      </c>
      <c r="F259" s="25">
        <f>ROUND(14.0139,4)</f>
        <v>14.0139</v>
      </c>
      <c r="G259" s="24"/>
      <c r="H259" s="36"/>
    </row>
    <row r="260" spans="1:8" ht="12.75" customHeight="1">
      <c r="A260" s="22">
        <v>43235</v>
      </c>
      <c r="B260" s="22"/>
      <c r="C260" s="25">
        <f>ROUND(13.16625,4)</f>
        <v>13.1663</v>
      </c>
      <c r="D260" s="25">
        <f>F260</f>
        <v>14.0229</v>
      </c>
      <c r="E260" s="25">
        <f>F260</f>
        <v>14.0229</v>
      </c>
      <c r="F260" s="25">
        <f>ROUND(14.0229,4)</f>
        <v>14.0229</v>
      </c>
      <c r="G260" s="24"/>
      <c r="H260" s="36"/>
    </row>
    <row r="261" spans="1:8" ht="12.75" customHeight="1">
      <c r="A261" s="22">
        <v>43325</v>
      </c>
      <c r="B261" s="22"/>
      <c r="C261" s="25">
        <f>ROUND(13.16625,4)</f>
        <v>13.1663</v>
      </c>
      <c r="D261" s="25">
        <f>F261</f>
        <v>14.2272</v>
      </c>
      <c r="E261" s="25">
        <f>F261</f>
        <v>14.2272</v>
      </c>
      <c r="F261" s="25">
        <f>ROUND(14.2272,4)</f>
        <v>14.2272</v>
      </c>
      <c r="G261" s="24"/>
      <c r="H261" s="36"/>
    </row>
    <row r="262" spans="1:8" ht="12.75" customHeight="1">
      <c r="A262" s="22">
        <v>43417</v>
      </c>
      <c r="B262" s="22"/>
      <c r="C262" s="25">
        <f>ROUND(13.16625,4)</f>
        <v>13.1663</v>
      </c>
      <c r="D262" s="25">
        <f>F262</f>
        <v>14.436</v>
      </c>
      <c r="E262" s="25">
        <f>F262</f>
        <v>14.436</v>
      </c>
      <c r="F262" s="25">
        <f>ROUND(14.436,4)</f>
        <v>14.436</v>
      </c>
      <c r="G262" s="24"/>
      <c r="H262" s="36"/>
    </row>
    <row r="263" spans="1:8" ht="12.75" customHeight="1">
      <c r="A263" s="22">
        <v>43509</v>
      </c>
      <c r="B263" s="22"/>
      <c r="C263" s="25">
        <f>ROUND(13.16625,4)</f>
        <v>13.1663</v>
      </c>
      <c r="D263" s="25">
        <f>F263</f>
        <v>14.6449</v>
      </c>
      <c r="E263" s="25">
        <f>F263</f>
        <v>14.6449</v>
      </c>
      <c r="F263" s="25">
        <f>ROUND(14.6449,4)</f>
        <v>14.6449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5">
        <f>ROUND(1.07648333333333,4)</f>
        <v>1.0765</v>
      </c>
      <c r="D265" s="25">
        <f>F265</f>
        <v>1.0793</v>
      </c>
      <c r="E265" s="25">
        <f>F265</f>
        <v>1.0793</v>
      </c>
      <c r="F265" s="25">
        <f>ROUND(1.0793,4)</f>
        <v>1.0793</v>
      </c>
      <c r="G265" s="24"/>
      <c r="H265" s="36"/>
    </row>
    <row r="266" spans="1:8" ht="12.75" customHeight="1">
      <c r="A266" s="22">
        <v>42996</v>
      </c>
      <c r="B266" s="22"/>
      <c r="C266" s="25">
        <f>ROUND(1.07648333333333,4)</f>
        <v>1.0765</v>
      </c>
      <c r="D266" s="25">
        <f>F266</f>
        <v>1.0844</v>
      </c>
      <c r="E266" s="25">
        <f>F266</f>
        <v>1.0844</v>
      </c>
      <c r="F266" s="25">
        <f>ROUND(1.0844,4)</f>
        <v>1.0844</v>
      </c>
      <c r="G266" s="24"/>
      <c r="H266" s="36"/>
    </row>
    <row r="267" spans="1:8" ht="12.75" customHeight="1">
      <c r="A267" s="22">
        <v>43087</v>
      </c>
      <c r="B267" s="22"/>
      <c r="C267" s="25">
        <f>ROUND(1.07648333333333,4)</f>
        <v>1.0765</v>
      </c>
      <c r="D267" s="25">
        <f>F267</f>
        <v>1.0898</v>
      </c>
      <c r="E267" s="25">
        <f>F267</f>
        <v>1.0898</v>
      </c>
      <c r="F267" s="25">
        <f>ROUND(1.0898,4)</f>
        <v>1.0898</v>
      </c>
      <c r="G267" s="24"/>
      <c r="H267" s="36"/>
    </row>
    <row r="268" spans="1:8" ht="12.75" customHeight="1">
      <c r="A268" s="22">
        <v>43178</v>
      </c>
      <c r="B268" s="22"/>
      <c r="C268" s="25">
        <f>ROUND(1.07648333333333,4)</f>
        <v>1.0765</v>
      </c>
      <c r="D268" s="25">
        <f>F268</f>
        <v>1.0956</v>
      </c>
      <c r="E268" s="25">
        <f>F268</f>
        <v>1.0956</v>
      </c>
      <c r="F268" s="25">
        <f>ROUND(1.0956,4)</f>
        <v>1.0956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42905</v>
      </c>
      <c r="B270" s="22"/>
      <c r="C270" s="25">
        <f>ROUND(1.28343333333333,4)</f>
        <v>1.2834</v>
      </c>
      <c r="D270" s="25">
        <f>F270</f>
        <v>1.2852</v>
      </c>
      <c r="E270" s="25">
        <f>F270</f>
        <v>1.2852</v>
      </c>
      <c r="F270" s="25">
        <f>ROUND(1.2852,4)</f>
        <v>1.2852</v>
      </c>
      <c r="G270" s="24"/>
      <c r="H270" s="36"/>
    </row>
    <row r="271" spans="1:8" ht="12.75" customHeight="1">
      <c r="A271" s="22">
        <v>42996</v>
      </c>
      <c r="B271" s="22"/>
      <c r="C271" s="25">
        <f>ROUND(1.28343333333333,4)</f>
        <v>1.2834</v>
      </c>
      <c r="D271" s="25">
        <f>F271</f>
        <v>1.2884</v>
      </c>
      <c r="E271" s="25">
        <f>F271</f>
        <v>1.2884</v>
      </c>
      <c r="F271" s="25">
        <f>ROUND(1.2884,4)</f>
        <v>1.2884</v>
      </c>
      <c r="G271" s="24"/>
      <c r="H271" s="36"/>
    </row>
    <row r="272" spans="1:8" ht="12.75" customHeight="1">
      <c r="A272" s="22">
        <v>43087</v>
      </c>
      <c r="B272" s="22"/>
      <c r="C272" s="25">
        <f>ROUND(1.28343333333333,4)</f>
        <v>1.2834</v>
      </c>
      <c r="D272" s="25">
        <f>F272</f>
        <v>1.2918</v>
      </c>
      <c r="E272" s="25">
        <f>F272</f>
        <v>1.2918</v>
      </c>
      <c r="F272" s="25">
        <f>ROUND(1.2918,4)</f>
        <v>1.2918</v>
      </c>
      <c r="G272" s="24"/>
      <c r="H272" s="36"/>
    </row>
    <row r="273" spans="1:8" ht="12.75" customHeight="1">
      <c r="A273" s="22">
        <v>43178</v>
      </c>
      <c r="B273" s="22"/>
      <c r="C273" s="25">
        <f>ROUND(1.28343333333333,4)</f>
        <v>1.2834</v>
      </c>
      <c r="D273" s="25">
        <f>F273</f>
        <v>1.2955</v>
      </c>
      <c r="E273" s="25">
        <f>F273</f>
        <v>1.2955</v>
      </c>
      <c r="F273" s="25">
        <f>ROUND(1.2955,4)</f>
        <v>1.2955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5">
        <f>ROUND(9.919013875,4)</f>
        <v>9.919</v>
      </c>
      <c r="D275" s="25">
        <f>F275</f>
        <v>10.0043</v>
      </c>
      <c r="E275" s="25">
        <f>F275</f>
        <v>10.0043</v>
      </c>
      <c r="F275" s="25">
        <f>ROUND(10.0043,4)</f>
        <v>10.0043</v>
      </c>
      <c r="G275" s="24"/>
      <c r="H275" s="36"/>
    </row>
    <row r="276" spans="1:8" ht="12.75" customHeight="1">
      <c r="A276" s="22">
        <v>42996</v>
      </c>
      <c r="B276" s="22"/>
      <c r="C276" s="25">
        <f>ROUND(9.919013875,4)</f>
        <v>9.919</v>
      </c>
      <c r="D276" s="25">
        <f>F276</f>
        <v>10.1442</v>
      </c>
      <c r="E276" s="25">
        <f>F276</f>
        <v>10.1442</v>
      </c>
      <c r="F276" s="25">
        <f>ROUND(10.1442,4)</f>
        <v>10.1442</v>
      </c>
      <c r="G276" s="24"/>
      <c r="H276" s="36"/>
    </row>
    <row r="277" spans="1:8" ht="12.75" customHeight="1">
      <c r="A277" s="22">
        <v>43087</v>
      </c>
      <c r="B277" s="22"/>
      <c r="C277" s="25">
        <f>ROUND(9.919013875,4)</f>
        <v>9.919</v>
      </c>
      <c r="D277" s="25">
        <f>F277</f>
        <v>10.2831</v>
      </c>
      <c r="E277" s="25">
        <f>F277</f>
        <v>10.2831</v>
      </c>
      <c r="F277" s="25">
        <f>ROUND(10.2831,4)</f>
        <v>10.2831</v>
      </c>
      <c r="G277" s="24"/>
      <c r="H277" s="36"/>
    </row>
    <row r="278" spans="1:8" ht="12.75" customHeight="1">
      <c r="A278" s="22">
        <v>43178</v>
      </c>
      <c r="B278" s="22"/>
      <c r="C278" s="25">
        <f>ROUND(9.919013875,4)</f>
        <v>9.919</v>
      </c>
      <c r="D278" s="25">
        <f>F278</f>
        <v>10.4206</v>
      </c>
      <c r="E278" s="25">
        <f>F278</f>
        <v>10.4206</v>
      </c>
      <c r="F278" s="25">
        <f>ROUND(10.4206,4)</f>
        <v>10.4206</v>
      </c>
      <c r="G278" s="24"/>
      <c r="H278" s="36"/>
    </row>
    <row r="279" spans="1:8" ht="12.75" customHeight="1">
      <c r="A279" s="22">
        <v>43269</v>
      </c>
      <c r="B279" s="22"/>
      <c r="C279" s="25">
        <f>ROUND(9.919013875,4)</f>
        <v>9.919</v>
      </c>
      <c r="D279" s="25">
        <f>F279</f>
        <v>10.5622</v>
      </c>
      <c r="E279" s="25">
        <f>F279</f>
        <v>10.5622</v>
      </c>
      <c r="F279" s="25">
        <f>ROUND(10.5622,4)</f>
        <v>10.5622</v>
      </c>
      <c r="G279" s="24"/>
      <c r="H279" s="36"/>
    </row>
    <row r="280" spans="1:8" ht="12.75" customHeight="1">
      <c r="A280" s="22">
        <v>43360</v>
      </c>
      <c r="B280" s="22"/>
      <c r="C280" s="25">
        <f>ROUND(9.919013875,4)</f>
        <v>9.919</v>
      </c>
      <c r="D280" s="25">
        <f>F280</f>
        <v>10.7057</v>
      </c>
      <c r="E280" s="25">
        <f>F280</f>
        <v>10.7057</v>
      </c>
      <c r="F280" s="25">
        <f>ROUND(10.7057,4)</f>
        <v>10.7057</v>
      </c>
      <c r="G280" s="24"/>
      <c r="H280" s="36"/>
    </row>
    <row r="281" spans="1:8" ht="12.75" customHeight="1">
      <c r="A281" s="22">
        <v>43448</v>
      </c>
      <c r="B281" s="22"/>
      <c r="C281" s="25">
        <f>ROUND(9.919013875,4)</f>
        <v>9.919</v>
      </c>
      <c r="D281" s="25">
        <f>F281</f>
        <v>10.844</v>
      </c>
      <c r="E281" s="25">
        <f>F281</f>
        <v>10.844</v>
      </c>
      <c r="F281" s="25">
        <f>ROUND(10.844,4)</f>
        <v>10.844</v>
      </c>
      <c r="G281" s="24"/>
      <c r="H281" s="36"/>
    </row>
    <row r="282" spans="1:8" ht="12.75" customHeight="1">
      <c r="A282" s="22" t="s">
        <v>66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ROUND(3.58460386604955,4)</f>
        <v>3.5846</v>
      </c>
      <c r="D283" s="25">
        <f>F283</f>
        <v>3.9495</v>
      </c>
      <c r="E283" s="25">
        <f>F283</f>
        <v>3.9495</v>
      </c>
      <c r="F283" s="25">
        <f>ROUND(3.9495,4)</f>
        <v>3.9495</v>
      </c>
      <c r="G283" s="24"/>
      <c r="H283" s="36"/>
    </row>
    <row r="284" spans="1:8" ht="12.75" customHeight="1">
      <c r="A284" s="22">
        <v>42996</v>
      </c>
      <c r="B284" s="22"/>
      <c r="C284" s="25">
        <f>ROUND(3.58460386604955,4)</f>
        <v>3.5846</v>
      </c>
      <c r="D284" s="25">
        <f>F284</f>
        <v>4.0076</v>
      </c>
      <c r="E284" s="25">
        <f>F284</f>
        <v>4.0076</v>
      </c>
      <c r="F284" s="25">
        <f>ROUND(4.0076,4)</f>
        <v>4.0076</v>
      </c>
      <c r="G284" s="24"/>
      <c r="H284" s="36"/>
    </row>
    <row r="285" spans="1:8" ht="12.75" customHeight="1">
      <c r="A285" s="22">
        <v>43087</v>
      </c>
      <c r="B285" s="22"/>
      <c r="C285" s="25">
        <f>ROUND(3.58460386604955,4)</f>
        <v>3.5846</v>
      </c>
      <c r="D285" s="25">
        <f>F285</f>
        <v>4.0659</v>
      </c>
      <c r="E285" s="25">
        <f>F285</f>
        <v>4.0659</v>
      </c>
      <c r="F285" s="25">
        <f>ROUND(4.0659,4)</f>
        <v>4.0659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5">
        <f>ROUND(1.267909875,4)</f>
        <v>1.2679</v>
      </c>
      <c r="D287" s="25">
        <f>F287</f>
        <v>1.277</v>
      </c>
      <c r="E287" s="25">
        <f>F287</f>
        <v>1.277</v>
      </c>
      <c r="F287" s="25">
        <f>ROUND(1.277,4)</f>
        <v>1.277</v>
      </c>
      <c r="G287" s="24"/>
      <c r="H287" s="36"/>
    </row>
    <row r="288" spans="1:8" ht="12.75" customHeight="1">
      <c r="A288" s="22">
        <v>42996</v>
      </c>
      <c r="B288" s="22"/>
      <c r="C288" s="25">
        <f>ROUND(1.267909875,4)</f>
        <v>1.2679</v>
      </c>
      <c r="D288" s="25">
        <f>F288</f>
        <v>1.2924</v>
      </c>
      <c r="E288" s="25">
        <f>F288</f>
        <v>1.2924</v>
      </c>
      <c r="F288" s="25">
        <f>ROUND(1.2924,4)</f>
        <v>1.2924</v>
      </c>
      <c r="G288" s="24"/>
      <c r="H288" s="36"/>
    </row>
    <row r="289" spans="1:8" ht="12.75" customHeight="1">
      <c r="A289" s="22">
        <v>43087</v>
      </c>
      <c r="B289" s="22"/>
      <c r="C289" s="25">
        <f>ROUND(1.267909875,4)</f>
        <v>1.2679</v>
      </c>
      <c r="D289" s="25">
        <f>F289</f>
        <v>1.3069</v>
      </c>
      <c r="E289" s="25">
        <f>F289</f>
        <v>1.3069</v>
      </c>
      <c r="F289" s="25">
        <f>ROUND(1.3069,4)</f>
        <v>1.3069</v>
      </c>
      <c r="G289" s="24"/>
      <c r="H289" s="36"/>
    </row>
    <row r="290" spans="1:8" ht="12.75" customHeight="1">
      <c r="A290" s="22">
        <v>43178</v>
      </c>
      <c r="B290" s="22"/>
      <c r="C290" s="25">
        <f>ROUND(1.267909875,4)</f>
        <v>1.2679</v>
      </c>
      <c r="D290" s="25">
        <f>F290</f>
        <v>1.3203</v>
      </c>
      <c r="E290" s="25">
        <f>F290</f>
        <v>1.3203</v>
      </c>
      <c r="F290" s="25">
        <f>ROUND(1.3203,4)</f>
        <v>1.3203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5">
        <f>ROUND(9.75422284782931,4)</f>
        <v>9.7542</v>
      </c>
      <c r="D292" s="25">
        <f>F292</f>
        <v>9.8553</v>
      </c>
      <c r="E292" s="25">
        <f>F292</f>
        <v>9.8553</v>
      </c>
      <c r="F292" s="25">
        <f>ROUND(9.8553,4)</f>
        <v>9.8553</v>
      </c>
      <c r="G292" s="24"/>
      <c r="H292" s="36"/>
    </row>
    <row r="293" spans="1:8" ht="12.75" customHeight="1">
      <c r="A293" s="22">
        <v>42996</v>
      </c>
      <c r="B293" s="22"/>
      <c r="C293" s="25">
        <f>ROUND(9.75422284782931,4)</f>
        <v>9.7542</v>
      </c>
      <c r="D293" s="25">
        <f>F293</f>
        <v>10.0204</v>
      </c>
      <c r="E293" s="25">
        <f>F293</f>
        <v>10.0204</v>
      </c>
      <c r="F293" s="25">
        <f>ROUND(10.0204,4)</f>
        <v>10.0204</v>
      </c>
      <c r="G293" s="24"/>
      <c r="H293" s="36"/>
    </row>
    <row r="294" spans="1:8" ht="12.75" customHeight="1">
      <c r="A294" s="22">
        <v>43087</v>
      </c>
      <c r="B294" s="22"/>
      <c r="C294" s="25">
        <f>ROUND(9.75422284782931,4)</f>
        <v>9.7542</v>
      </c>
      <c r="D294" s="25">
        <f>F294</f>
        <v>10.1848</v>
      </c>
      <c r="E294" s="25">
        <f>F294</f>
        <v>10.1848</v>
      </c>
      <c r="F294" s="25">
        <f>ROUND(10.1848,4)</f>
        <v>10.1848</v>
      </c>
      <c r="G294" s="24"/>
      <c r="H294" s="36"/>
    </row>
    <row r="295" spans="1:8" ht="12.75" customHeight="1">
      <c r="A295" s="22">
        <v>43178</v>
      </c>
      <c r="B295" s="22"/>
      <c r="C295" s="25">
        <f>ROUND(9.75422284782931,4)</f>
        <v>9.7542</v>
      </c>
      <c r="D295" s="25">
        <f>F295</f>
        <v>10.3487</v>
      </c>
      <c r="E295" s="25">
        <f>F295</f>
        <v>10.3487</v>
      </c>
      <c r="F295" s="25">
        <f>ROUND(10.3487,4)</f>
        <v>10.3487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5">
        <f>ROUND(1.93134911698256,4)</f>
        <v>1.9313</v>
      </c>
      <c r="D297" s="25">
        <f>F297</f>
        <v>1.9242</v>
      </c>
      <c r="E297" s="25">
        <f>F297</f>
        <v>1.9242</v>
      </c>
      <c r="F297" s="25">
        <f>ROUND(1.9242,4)</f>
        <v>1.9242</v>
      </c>
      <c r="G297" s="24"/>
      <c r="H297" s="36"/>
    </row>
    <row r="298" spans="1:8" ht="12.75" customHeight="1">
      <c r="A298" s="22">
        <v>42996</v>
      </c>
      <c r="B298" s="22"/>
      <c r="C298" s="25">
        <f>ROUND(1.93134911698256,4)</f>
        <v>1.9313</v>
      </c>
      <c r="D298" s="25">
        <f>F298</f>
        <v>1.9415</v>
      </c>
      <c r="E298" s="25">
        <f>F298</f>
        <v>1.9415</v>
      </c>
      <c r="F298" s="25">
        <f>ROUND(1.9415,4)</f>
        <v>1.9415</v>
      </c>
      <c r="G298" s="24"/>
      <c r="H298" s="36"/>
    </row>
    <row r="299" spans="1:8" ht="12.75" customHeight="1">
      <c r="A299" s="22">
        <v>43087</v>
      </c>
      <c r="B299" s="22"/>
      <c r="C299" s="25">
        <f>ROUND(1.93134911698256,4)</f>
        <v>1.9313</v>
      </c>
      <c r="D299" s="25">
        <f>F299</f>
        <v>1.9591</v>
      </c>
      <c r="E299" s="25">
        <f>F299</f>
        <v>1.9591</v>
      </c>
      <c r="F299" s="25">
        <f>ROUND(1.9591,4)</f>
        <v>1.9591</v>
      </c>
      <c r="G299" s="24"/>
      <c r="H299" s="36"/>
    </row>
    <row r="300" spans="1:8" ht="12.75" customHeight="1">
      <c r="A300" s="22">
        <v>43178</v>
      </c>
      <c r="B300" s="22"/>
      <c r="C300" s="25">
        <f>ROUND(1.93134911698256,4)</f>
        <v>1.9313</v>
      </c>
      <c r="D300" s="25">
        <f>F300</f>
        <v>1.9757</v>
      </c>
      <c r="E300" s="25">
        <f>F300</f>
        <v>1.9757</v>
      </c>
      <c r="F300" s="25">
        <f>ROUND(1.9757,4)</f>
        <v>1.9757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42905</v>
      </c>
      <c r="B302" s="22"/>
      <c r="C302" s="25">
        <f>ROUND(1.90574927265622,4)</f>
        <v>1.9057</v>
      </c>
      <c r="D302" s="25">
        <f>F302</f>
        <v>1.9315</v>
      </c>
      <c r="E302" s="25">
        <f>F302</f>
        <v>1.9315</v>
      </c>
      <c r="F302" s="25">
        <f>ROUND(1.9315,4)</f>
        <v>1.9315</v>
      </c>
      <c r="G302" s="24"/>
      <c r="H302" s="36"/>
    </row>
    <row r="303" spans="1:8" ht="12.75" customHeight="1">
      <c r="A303" s="22">
        <v>42996</v>
      </c>
      <c r="B303" s="22"/>
      <c r="C303" s="25">
        <f>ROUND(1.90574927265622,4)</f>
        <v>1.9057</v>
      </c>
      <c r="D303" s="25">
        <f>F303</f>
        <v>1.9711</v>
      </c>
      <c r="E303" s="25">
        <f>F303</f>
        <v>1.9711</v>
      </c>
      <c r="F303" s="25">
        <f>ROUND(1.9711,4)</f>
        <v>1.9711</v>
      </c>
      <c r="G303" s="24"/>
      <c r="H303" s="36"/>
    </row>
    <row r="304" spans="1:8" ht="12.75" customHeight="1">
      <c r="A304" s="22">
        <v>43087</v>
      </c>
      <c r="B304" s="22"/>
      <c r="C304" s="25">
        <f>ROUND(1.90574927265622,4)</f>
        <v>1.9057</v>
      </c>
      <c r="D304" s="25">
        <f>F304</f>
        <v>2.0115</v>
      </c>
      <c r="E304" s="25">
        <f>F304</f>
        <v>2.0115</v>
      </c>
      <c r="F304" s="25">
        <f>ROUND(2.0115,4)</f>
        <v>2.0115</v>
      </c>
      <c r="G304" s="24"/>
      <c r="H304" s="36"/>
    </row>
    <row r="305" spans="1:8" ht="12.75" customHeight="1">
      <c r="A305" s="22">
        <v>43178</v>
      </c>
      <c r="B305" s="22"/>
      <c r="C305" s="25">
        <f>ROUND(1.90574927265622,4)</f>
        <v>1.9057</v>
      </c>
      <c r="D305" s="25">
        <f>F305</f>
        <v>2.0526</v>
      </c>
      <c r="E305" s="25">
        <f>F305</f>
        <v>2.0526</v>
      </c>
      <c r="F305" s="25">
        <f>ROUND(2.0526,4)</f>
        <v>2.0526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5">
        <f>ROUND(14.1732486875,4)</f>
        <v>14.1732</v>
      </c>
      <c r="D307" s="25">
        <f>F307</f>
        <v>14.3469</v>
      </c>
      <c r="E307" s="25">
        <f>F307</f>
        <v>14.3469</v>
      </c>
      <c r="F307" s="25">
        <f>ROUND(14.3469,4)</f>
        <v>14.3469</v>
      </c>
      <c r="G307" s="24"/>
      <c r="H307" s="36"/>
    </row>
    <row r="308" spans="1:8" ht="12.75" customHeight="1">
      <c r="A308" s="22">
        <v>42996</v>
      </c>
      <c r="B308" s="22"/>
      <c r="C308" s="25">
        <f>ROUND(14.1732486875,4)</f>
        <v>14.1732</v>
      </c>
      <c r="D308" s="25">
        <f>F308</f>
        <v>14.6357</v>
      </c>
      <c r="E308" s="25">
        <f>F308</f>
        <v>14.6357</v>
      </c>
      <c r="F308" s="25">
        <f>ROUND(14.6357,4)</f>
        <v>14.6357</v>
      </c>
      <c r="G308" s="24"/>
      <c r="H308" s="36"/>
    </row>
    <row r="309" spans="1:8" ht="12.75" customHeight="1">
      <c r="A309" s="22">
        <v>43087</v>
      </c>
      <c r="B309" s="22"/>
      <c r="C309" s="25">
        <f>ROUND(14.1732486875,4)</f>
        <v>14.1732</v>
      </c>
      <c r="D309" s="25">
        <f>F309</f>
        <v>14.9279</v>
      </c>
      <c r="E309" s="25">
        <f>F309</f>
        <v>14.9279</v>
      </c>
      <c r="F309" s="25">
        <f>ROUND(14.9279,4)</f>
        <v>14.9279</v>
      </c>
      <c r="G309" s="24"/>
      <c r="H309" s="36"/>
    </row>
    <row r="310" spans="1:8" ht="12.75" customHeight="1">
      <c r="A310" s="22">
        <v>43178</v>
      </c>
      <c r="B310" s="22"/>
      <c r="C310" s="25">
        <f>ROUND(14.1732486875,4)</f>
        <v>14.1732</v>
      </c>
      <c r="D310" s="25">
        <f>F310</f>
        <v>15.2255</v>
      </c>
      <c r="E310" s="25">
        <f>F310</f>
        <v>15.2255</v>
      </c>
      <c r="F310" s="25">
        <f>ROUND(15.2255,4)</f>
        <v>15.2255</v>
      </c>
      <c r="G310" s="24"/>
      <c r="H310" s="36"/>
    </row>
    <row r="311" spans="1:8" ht="12.75" customHeight="1">
      <c r="A311" s="22">
        <v>43269</v>
      </c>
      <c r="B311" s="22"/>
      <c r="C311" s="25">
        <f>ROUND(14.1732486875,4)</f>
        <v>14.1732</v>
      </c>
      <c r="D311" s="25">
        <f>F311</f>
        <v>15.5091</v>
      </c>
      <c r="E311" s="25">
        <f>F311</f>
        <v>15.5091</v>
      </c>
      <c r="F311" s="25">
        <f>ROUND(15.5091,4)</f>
        <v>15.5091</v>
      </c>
      <c r="G311" s="24"/>
      <c r="H311" s="36"/>
    </row>
    <row r="312" spans="1:8" ht="12.75" customHeight="1">
      <c r="A312" s="22">
        <v>43360</v>
      </c>
      <c r="B312" s="22"/>
      <c r="C312" s="25">
        <f>ROUND(14.1732486875,4)</f>
        <v>14.1732</v>
      </c>
      <c r="D312" s="25">
        <f>F312</f>
        <v>15.8306</v>
      </c>
      <c r="E312" s="25">
        <f>F312</f>
        <v>15.8306</v>
      </c>
      <c r="F312" s="25">
        <f>ROUND(15.8306,4)</f>
        <v>15.8306</v>
      </c>
      <c r="G312" s="24"/>
      <c r="H312" s="36"/>
    </row>
    <row r="313" spans="1:8" ht="12.75" customHeight="1">
      <c r="A313" s="22">
        <v>43448</v>
      </c>
      <c r="B313" s="22"/>
      <c r="C313" s="25">
        <f>ROUND(14.1732486875,4)</f>
        <v>14.1732</v>
      </c>
      <c r="D313" s="25">
        <f>F313</f>
        <v>16.1768</v>
      </c>
      <c r="E313" s="25">
        <f>F313</f>
        <v>16.1768</v>
      </c>
      <c r="F313" s="25">
        <f>ROUND(16.1768,4)</f>
        <v>16.1768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5">
        <f>ROUND(13.2324120603015,4)</f>
        <v>13.2324</v>
      </c>
      <c r="D315" s="25">
        <f>F315</f>
        <v>13.4032</v>
      </c>
      <c r="E315" s="25">
        <f>F315</f>
        <v>13.4032</v>
      </c>
      <c r="F315" s="25">
        <f>ROUND(13.4032,4)</f>
        <v>13.4032</v>
      </c>
      <c r="G315" s="24"/>
      <c r="H315" s="36"/>
    </row>
    <row r="316" spans="1:8" ht="12.75" customHeight="1">
      <c r="A316" s="22">
        <v>42996</v>
      </c>
      <c r="B316" s="22"/>
      <c r="C316" s="25">
        <f>ROUND(13.2324120603015,4)</f>
        <v>13.2324</v>
      </c>
      <c r="D316" s="25">
        <f>F316</f>
        <v>13.6901</v>
      </c>
      <c r="E316" s="25">
        <f>F316</f>
        <v>13.6901</v>
      </c>
      <c r="F316" s="25">
        <f>ROUND(13.6901,4)</f>
        <v>13.6901</v>
      </c>
      <c r="G316" s="24"/>
      <c r="H316" s="36"/>
    </row>
    <row r="317" spans="1:8" ht="12.75" customHeight="1">
      <c r="A317" s="22">
        <v>43087</v>
      </c>
      <c r="B317" s="22"/>
      <c r="C317" s="25">
        <f>ROUND(13.2324120603015,4)</f>
        <v>13.2324</v>
      </c>
      <c r="D317" s="25">
        <f>F317</f>
        <v>13.9817</v>
      </c>
      <c r="E317" s="25">
        <f>F317</f>
        <v>13.9817</v>
      </c>
      <c r="F317" s="25">
        <f>ROUND(13.9817,4)</f>
        <v>13.9817</v>
      </c>
      <c r="G317" s="24"/>
      <c r="H317" s="36"/>
    </row>
    <row r="318" spans="1:8" ht="12.75" customHeight="1">
      <c r="A318" s="22">
        <v>43178</v>
      </c>
      <c r="B318" s="22"/>
      <c r="C318" s="25">
        <f>ROUND(13.2324120603015,4)</f>
        <v>13.2324</v>
      </c>
      <c r="D318" s="25">
        <f>F318</f>
        <v>14.2802</v>
      </c>
      <c r="E318" s="25">
        <f>F318</f>
        <v>14.2802</v>
      </c>
      <c r="F318" s="25">
        <f>ROUND(14.2802,4)</f>
        <v>14.2802</v>
      </c>
      <c r="G318" s="24"/>
      <c r="H318" s="36"/>
    </row>
    <row r="319" spans="1:8" ht="12.75" customHeight="1">
      <c r="A319" s="22">
        <v>43269</v>
      </c>
      <c r="B319" s="22"/>
      <c r="C319" s="25">
        <f>ROUND(13.2324120603015,4)</f>
        <v>13.2324</v>
      </c>
      <c r="D319" s="25">
        <f>F319</f>
        <v>14.5593</v>
      </c>
      <c r="E319" s="25">
        <f>F319</f>
        <v>14.5593</v>
      </c>
      <c r="F319" s="25">
        <f>ROUND(14.5593,4)</f>
        <v>14.5593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5">
        <f>ROUND(16.898004125,4)</f>
        <v>16.898</v>
      </c>
      <c r="D321" s="25">
        <f>F321</f>
        <v>17.0837</v>
      </c>
      <c r="E321" s="25">
        <f>F321</f>
        <v>17.0837</v>
      </c>
      <c r="F321" s="25">
        <f>ROUND(17.0837,4)</f>
        <v>17.0837</v>
      </c>
      <c r="G321" s="24"/>
      <c r="H321" s="36"/>
    </row>
    <row r="322" spans="1:8" ht="12.75" customHeight="1">
      <c r="A322" s="22">
        <v>42996</v>
      </c>
      <c r="B322" s="22"/>
      <c r="C322" s="25">
        <f>ROUND(16.898004125,4)</f>
        <v>16.898</v>
      </c>
      <c r="D322" s="25">
        <f>F322</f>
        <v>17.3891</v>
      </c>
      <c r="E322" s="25">
        <f>F322</f>
        <v>17.3891</v>
      </c>
      <c r="F322" s="25">
        <f>ROUND(17.3891,4)</f>
        <v>17.3891</v>
      </c>
      <c r="G322" s="24"/>
      <c r="H322" s="36"/>
    </row>
    <row r="323" spans="1:8" ht="12.75" customHeight="1">
      <c r="A323" s="22">
        <v>43087</v>
      </c>
      <c r="B323" s="22"/>
      <c r="C323" s="25">
        <f>ROUND(16.898004125,4)</f>
        <v>16.898</v>
      </c>
      <c r="D323" s="25">
        <f>F323</f>
        <v>17.6946</v>
      </c>
      <c r="E323" s="25">
        <f>F323</f>
        <v>17.6946</v>
      </c>
      <c r="F323" s="25">
        <f>ROUND(17.6946,4)</f>
        <v>17.6946</v>
      </c>
      <c r="G323" s="24"/>
      <c r="H323" s="36"/>
    </row>
    <row r="324" spans="1:8" ht="12.75" customHeight="1">
      <c r="A324" s="22">
        <v>43178</v>
      </c>
      <c r="B324" s="22"/>
      <c r="C324" s="25">
        <f>ROUND(16.898004125,4)</f>
        <v>16.898</v>
      </c>
      <c r="D324" s="25">
        <f>F324</f>
        <v>18.0038</v>
      </c>
      <c r="E324" s="25">
        <f>F324</f>
        <v>18.0038</v>
      </c>
      <c r="F324" s="25">
        <f>ROUND(18.0038,4)</f>
        <v>18.0038</v>
      </c>
      <c r="G324" s="24"/>
      <c r="H324" s="36"/>
    </row>
    <row r="325" spans="1:8" ht="12.75" customHeight="1">
      <c r="A325" s="22">
        <v>43269</v>
      </c>
      <c r="B325" s="22"/>
      <c r="C325" s="25">
        <f>ROUND(16.898004125,4)</f>
        <v>16.898</v>
      </c>
      <c r="D325" s="25">
        <f>F325</f>
        <v>18.3262</v>
      </c>
      <c r="E325" s="25">
        <f>F325</f>
        <v>18.3262</v>
      </c>
      <c r="F325" s="25">
        <f>ROUND(18.3262,4)</f>
        <v>18.3262</v>
      </c>
      <c r="G325" s="24"/>
      <c r="H325" s="36"/>
    </row>
    <row r="326" spans="1:8" ht="12.75" customHeight="1">
      <c r="A326" s="22">
        <v>43360</v>
      </c>
      <c r="B326" s="22"/>
      <c r="C326" s="25">
        <f>ROUND(16.898004125,4)</f>
        <v>16.898</v>
      </c>
      <c r="D326" s="25">
        <f>F326</f>
        <v>18.6538</v>
      </c>
      <c r="E326" s="25">
        <f>F326</f>
        <v>18.6538</v>
      </c>
      <c r="F326" s="25">
        <f>ROUND(18.6538,4)</f>
        <v>18.6538</v>
      </c>
      <c r="G326" s="24"/>
      <c r="H326" s="36"/>
    </row>
    <row r="327" spans="1:8" ht="12.75" customHeight="1">
      <c r="A327" s="22">
        <v>43448</v>
      </c>
      <c r="B327" s="22"/>
      <c r="C327" s="25">
        <f>ROUND(16.898004125,4)</f>
        <v>16.898</v>
      </c>
      <c r="D327" s="25">
        <f>F327</f>
        <v>18.7122</v>
      </c>
      <c r="E327" s="25">
        <f>F327</f>
        <v>18.7122</v>
      </c>
      <c r="F327" s="25">
        <f>ROUND(18.7122,4)</f>
        <v>18.7122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42905</v>
      </c>
      <c r="B329" s="22"/>
      <c r="C329" s="25">
        <f>ROUND(1.69326680084623,4)</f>
        <v>1.6933</v>
      </c>
      <c r="D329" s="25">
        <f>F329</f>
        <v>1.7117</v>
      </c>
      <c r="E329" s="25">
        <f>F329</f>
        <v>1.7117</v>
      </c>
      <c r="F329" s="25">
        <f>ROUND(1.7117,4)</f>
        <v>1.7117</v>
      </c>
      <c r="G329" s="24"/>
      <c r="H329" s="36"/>
    </row>
    <row r="330" spans="1:8" ht="12.75" customHeight="1">
      <c r="A330" s="22">
        <v>42996</v>
      </c>
      <c r="B330" s="22"/>
      <c r="C330" s="25">
        <f>ROUND(1.69326680084623,4)</f>
        <v>1.6933</v>
      </c>
      <c r="D330" s="25">
        <f>F330</f>
        <v>1.7406</v>
      </c>
      <c r="E330" s="25">
        <f>F330</f>
        <v>1.7406</v>
      </c>
      <c r="F330" s="25">
        <f>ROUND(1.7406,4)</f>
        <v>1.7406</v>
      </c>
      <c r="G330" s="24"/>
      <c r="H330" s="36"/>
    </row>
    <row r="331" spans="1:8" ht="12.75" customHeight="1">
      <c r="A331" s="22">
        <v>43087</v>
      </c>
      <c r="B331" s="22"/>
      <c r="C331" s="25">
        <f>ROUND(1.69326680084623,4)</f>
        <v>1.6933</v>
      </c>
      <c r="D331" s="25">
        <f>F331</f>
        <v>1.7682</v>
      </c>
      <c r="E331" s="25">
        <f>F331</f>
        <v>1.7682</v>
      </c>
      <c r="F331" s="25">
        <f>ROUND(1.7682,4)</f>
        <v>1.7682</v>
      </c>
      <c r="G331" s="24"/>
      <c r="H331" s="36"/>
    </row>
    <row r="332" spans="1:8" ht="12.75" customHeight="1">
      <c r="A332" s="22">
        <v>43178</v>
      </c>
      <c r="B332" s="22"/>
      <c r="C332" s="25">
        <f>ROUND(1.69326680084623,4)</f>
        <v>1.6933</v>
      </c>
      <c r="D332" s="25">
        <f>F332</f>
        <v>1.7947</v>
      </c>
      <c r="E332" s="25">
        <f>F332</f>
        <v>1.7947</v>
      </c>
      <c r="F332" s="25">
        <f>ROUND(1.7947,4)</f>
        <v>1.7947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8">
        <f>ROUND(0.120577416203675,6)</f>
        <v>0.120577</v>
      </c>
      <c r="D334" s="28">
        <f>F334</f>
        <v>0.121992</v>
      </c>
      <c r="E334" s="28">
        <f>F334</f>
        <v>0.121992</v>
      </c>
      <c r="F334" s="28">
        <f>ROUND(0.121992,6)</f>
        <v>0.121992</v>
      </c>
      <c r="G334" s="24"/>
      <c r="H334" s="36"/>
    </row>
    <row r="335" spans="1:8" ht="12.75" customHeight="1">
      <c r="A335" s="22">
        <v>42996</v>
      </c>
      <c r="B335" s="22"/>
      <c r="C335" s="28">
        <f>ROUND(0.120577416203675,6)</f>
        <v>0.120577</v>
      </c>
      <c r="D335" s="28">
        <f>F335</f>
        <v>0.124371</v>
      </c>
      <c r="E335" s="28">
        <f>F335</f>
        <v>0.124371</v>
      </c>
      <c r="F335" s="28">
        <f>ROUND(0.124371,6)</f>
        <v>0.124371</v>
      </c>
      <c r="G335" s="24"/>
      <c r="H335" s="36"/>
    </row>
    <row r="336" spans="1:8" ht="12.75" customHeight="1">
      <c r="A336" s="22">
        <v>43087</v>
      </c>
      <c r="B336" s="22"/>
      <c r="C336" s="28">
        <f>ROUND(0.120577416203675,6)</f>
        <v>0.120577</v>
      </c>
      <c r="D336" s="28">
        <f>F336</f>
        <v>0.126803</v>
      </c>
      <c r="E336" s="28">
        <f>F336</f>
        <v>0.126803</v>
      </c>
      <c r="F336" s="28">
        <f>ROUND(0.126803,6)</f>
        <v>0.126803</v>
      </c>
      <c r="G336" s="24"/>
      <c r="H336" s="36"/>
    </row>
    <row r="337" spans="1:8" ht="12.75" customHeight="1">
      <c r="A337" s="22">
        <v>43178</v>
      </c>
      <c r="B337" s="22"/>
      <c r="C337" s="28">
        <f>ROUND(0.120577416203675,6)</f>
        <v>0.120577</v>
      </c>
      <c r="D337" s="28">
        <f>F337</f>
        <v>0.129317</v>
      </c>
      <c r="E337" s="28">
        <f>F337</f>
        <v>0.129317</v>
      </c>
      <c r="F337" s="28">
        <f>ROUND(0.129317,6)</f>
        <v>0.129317</v>
      </c>
      <c r="G337" s="24"/>
      <c r="H337" s="36"/>
    </row>
    <row r="338" spans="1:8" ht="12.75" customHeight="1">
      <c r="A338" s="22">
        <v>43269</v>
      </c>
      <c r="B338" s="22"/>
      <c r="C338" s="28">
        <f>ROUND(0.120577416203675,6)</f>
        <v>0.120577</v>
      </c>
      <c r="D338" s="28">
        <f>F338</f>
        <v>0.131927</v>
      </c>
      <c r="E338" s="28">
        <f>F338</f>
        <v>0.131927</v>
      </c>
      <c r="F338" s="28">
        <f>ROUND(0.131927,6)</f>
        <v>0.131927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5">
        <f>ROUND(0.127313471803203,4)</f>
        <v>0.1273</v>
      </c>
      <c r="D340" s="25">
        <f>F340</f>
        <v>0.1273</v>
      </c>
      <c r="E340" s="25">
        <f>F340</f>
        <v>0.1273</v>
      </c>
      <c r="F340" s="25">
        <f>ROUND(0.1273,4)</f>
        <v>0.1273</v>
      </c>
      <c r="G340" s="24"/>
      <c r="H340" s="36"/>
    </row>
    <row r="341" spans="1:8" ht="12.75" customHeight="1">
      <c r="A341" s="22">
        <v>42996</v>
      </c>
      <c r="B341" s="22"/>
      <c r="C341" s="25">
        <f>ROUND(0.127313471803203,4)</f>
        <v>0.1273</v>
      </c>
      <c r="D341" s="25">
        <f>F341</f>
        <v>0.1271</v>
      </c>
      <c r="E341" s="25">
        <f>F341</f>
        <v>0.1271</v>
      </c>
      <c r="F341" s="25">
        <f>ROUND(0.1271,4)</f>
        <v>0.1271</v>
      </c>
      <c r="G341" s="24"/>
      <c r="H341" s="36"/>
    </row>
    <row r="342" spans="1:8" ht="12.75" customHeight="1">
      <c r="A342" s="22">
        <v>43087</v>
      </c>
      <c r="B342" s="22"/>
      <c r="C342" s="25">
        <f>ROUND(0.127313471803203,4)</f>
        <v>0.1273</v>
      </c>
      <c r="D342" s="25">
        <f>F342</f>
        <v>0.127</v>
      </c>
      <c r="E342" s="25">
        <f>F342</f>
        <v>0.127</v>
      </c>
      <c r="F342" s="25">
        <f>ROUND(0.127,4)</f>
        <v>0.127</v>
      </c>
      <c r="G342" s="24"/>
      <c r="H342" s="36"/>
    </row>
    <row r="343" spans="1:8" ht="12.75" customHeight="1">
      <c r="A343" s="22">
        <v>43178</v>
      </c>
      <c r="B343" s="22"/>
      <c r="C343" s="25">
        <f>ROUND(0.127313471803203,4)</f>
        <v>0.1273</v>
      </c>
      <c r="D343" s="25">
        <f>F343</f>
        <v>0.1264</v>
      </c>
      <c r="E343" s="25">
        <f>F343</f>
        <v>0.1264</v>
      </c>
      <c r="F343" s="25">
        <f>ROUND(0.1264,4)</f>
        <v>0.1264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ROUND(9.2427075,4)</f>
        <v>9.2427</v>
      </c>
      <c r="D345" s="25">
        <f>F345</f>
        <v>9.318</v>
      </c>
      <c r="E345" s="25">
        <f>F345</f>
        <v>9.318</v>
      </c>
      <c r="F345" s="25">
        <f>ROUND(9.318,4)</f>
        <v>9.318</v>
      </c>
      <c r="G345" s="24"/>
      <c r="H345" s="36"/>
    </row>
    <row r="346" spans="1:8" ht="12.75" customHeight="1">
      <c r="A346" s="22">
        <v>42996</v>
      </c>
      <c r="B346" s="22"/>
      <c r="C346" s="25">
        <f>ROUND(9.2427075,4)</f>
        <v>9.2427</v>
      </c>
      <c r="D346" s="25">
        <f>F346</f>
        <v>9.4411</v>
      </c>
      <c r="E346" s="25">
        <f>F346</f>
        <v>9.4411</v>
      </c>
      <c r="F346" s="25">
        <f>ROUND(9.4411,4)</f>
        <v>9.4411</v>
      </c>
      <c r="G346" s="24"/>
      <c r="H346" s="36"/>
    </row>
    <row r="347" spans="1:8" ht="12.75" customHeight="1">
      <c r="A347" s="22">
        <v>43087</v>
      </c>
      <c r="B347" s="22"/>
      <c r="C347" s="25">
        <f>ROUND(9.2427075,4)</f>
        <v>9.2427</v>
      </c>
      <c r="D347" s="25">
        <f>F347</f>
        <v>9.5628</v>
      </c>
      <c r="E347" s="25">
        <f>F347</f>
        <v>9.5628</v>
      </c>
      <c r="F347" s="25">
        <f>ROUND(9.5628,4)</f>
        <v>9.5628</v>
      </c>
      <c r="G347" s="24"/>
      <c r="H347" s="36"/>
    </row>
    <row r="348" spans="1:8" ht="12.75" customHeight="1">
      <c r="A348" s="22">
        <v>43178</v>
      </c>
      <c r="B348" s="22"/>
      <c r="C348" s="25">
        <f>ROUND(9.2427075,4)</f>
        <v>9.2427</v>
      </c>
      <c r="D348" s="25">
        <f>F348</f>
        <v>9.6815</v>
      </c>
      <c r="E348" s="25">
        <f>F348</f>
        <v>9.6815</v>
      </c>
      <c r="F348" s="25">
        <f>ROUND(9.6815,4)</f>
        <v>9.6815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ROUND(9.42668432734302,4)</f>
        <v>9.4267</v>
      </c>
      <c r="D350" s="25">
        <f>F350</f>
        <v>9.5222</v>
      </c>
      <c r="E350" s="25">
        <f>F350</f>
        <v>9.5222</v>
      </c>
      <c r="F350" s="25">
        <f>ROUND(9.5222,4)</f>
        <v>9.5222</v>
      </c>
      <c r="G350" s="24"/>
      <c r="H350" s="36"/>
    </row>
    <row r="351" spans="1:8" ht="12.75" customHeight="1">
      <c r="A351" s="22">
        <v>42996</v>
      </c>
      <c r="B351" s="22"/>
      <c r="C351" s="25">
        <f>ROUND(9.42668432734302,4)</f>
        <v>9.4267</v>
      </c>
      <c r="D351" s="25">
        <f>F351</f>
        <v>9.6765</v>
      </c>
      <c r="E351" s="25">
        <f>F351</f>
        <v>9.6765</v>
      </c>
      <c r="F351" s="25">
        <f>ROUND(9.6765,4)</f>
        <v>9.6765</v>
      </c>
      <c r="G351" s="24"/>
      <c r="H351" s="36"/>
    </row>
    <row r="352" spans="1:8" ht="12.75" customHeight="1">
      <c r="A352" s="22">
        <v>43087</v>
      </c>
      <c r="B352" s="22"/>
      <c r="C352" s="25">
        <f>ROUND(9.42668432734302,4)</f>
        <v>9.4267</v>
      </c>
      <c r="D352" s="25">
        <f>F352</f>
        <v>9.8265</v>
      </c>
      <c r="E352" s="25">
        <f>F352</f>
        <v>9.8265</v>
      </c>
      <c r="F352" s="25">
        <f>ROUND(9.8265,4)</f>
        <v>9.8265</v>
      </c>
      <c r="G352" s="24"/>
      <c r="H352" s="36"/>
    </row>
    <row r="353" spans="1:8" ht="12.75" customHeight="1">
      <c r="A353" s="22">
        <v>43178</v>
      </c>
      <c r="B353" s="22"/>
      <c r="C353" s="25">
        <f>ROUND(9.42668432734302,4)</f>
        <v>9.4267</v>
      </c>
      <c r="D353" s="25">
        <f>F353</f>
        <v>9.9768</v>
      </c>
      <c r="E353" s="25">
        <f>F353</f>
        <v>9.9768</v>
      </c>
      <c r="F353" s="25">
        <f>ROUND(9.9768,4)</f>
        <v>9.9768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ROUND(3.6064507293022,4)</f>
        <v>3.6065</v>
      </c>
      <c r="D355" s="25">
        <f>F355</f>
        <v>3.5872</v>
      </c>
      <c r="E355" s="25">
        <f>F355</f>
        <v>3.5872</v>
      </c>
      <c r="F355" s="25">
        <f>ROUND(3.5872,4)</f>
        <v>3.5872</v>
      </c>
      <c r="G355" s="24"/>
      <c r="H355" s="36"/>
    </row>
    <row r="356" spans="1:8" ht="12.75" customHeight="1">
      <c r="A356" s="22">
        <v>42996</v>
      </c>
      <c r="B356" s="22"/>
      <c r="C356" s="25">
        <f>ROUND(3.6064507293022,4)</f>
        <v>3.6065</v>
      </c>
      <c r="D356" s="25">
        <f>F356</f>
        <v>3.5481</v>
      </c>
      <c r="E356" s="25">
        <f>F356</f>
        <v>3.5481</v>
      </c>
      <c r="F356" s="25">
        <f>ROUND(3.5481,4)</f>
        <v>3.5481</v>
      </c>
      <c r="G356" s="24"/>
      <c r="H356" s="36"/>
    </row>
    <row r="357" spans="1:8" ht="12.75" customHeight="1">
      <c r="A357" s="22">
        <v>43087</v>
      </c>
      <c r="B357" s="22"/>
      <c r="C357" s="25">
        <f>ROUND(3.6064507293022,4)</f>
        <v>3.6065</v>
      </c>
      <c r="D357" s="25">
        <f>F357</f>
        <v>3.5128</v>
      </c>
      <c r="E357" s="25">
        <f>F357</f>
        <v>3.5128</v>
      </c>
      <c r="F357" s="25">
        <f>ROUND(3.5128,4)</f>
        <v>3.5128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5">
        <f>ROUND(13.16625,4)</f>
        <v>13.1663</v>
      </c>
      <c r="D359" s="25">
        <f>F359</f>
        <v>13.2928</v>
      </c>
      <c r="E359" s="25">
        <f>F359</f>
        <v>13.2928</v>
      </c>
      <c r="F359" s="25">
        <f>ROUND(13.2928,4)</f>
        <v>13.2928</v>
      </c>
      <c r="G359" s="24"/>
      <c r="H359" s="36"/>
    </row>
    <row r="360" spans="1:8" ht="12.75" customHeight="1">
      <c r="A360" s="22">
        <v>42996</v>
      </c>
      <c r="B360" s="22"/>
      <c r="C360" s="25">
        <f>ROUND(13.16625,4)</f>
        <v>13.1663</v>
      </c>
      <c r="D360" s="25">
        <f>F360</f>
        <v>13.4967</v>
      </c>
      <c r="E360" s="25">
        <f>F360</f>
        <v>13.4967</v>
      </c>
      <c r="F360" s="25">
        <f>ROUND(13.4967,4)</f>
        <v>13.4967</v>
      </c>
      <c r="G360" s="24"/>
      <c r="H360" s="36"/>
    </row>
    <row r="361" spans="1:8" ht="12.75" customHeight="1">
      <c r="A361" s="22">
        <v>43087</v>
      </c>
      <c r="B361" s="22"/>
      <c r="C361" s="25">
        <f>ROUND(13.16625,4)</f>
        <v>13.1663</v>
      </c>
      <c r="D361" s="25">
        <f>F361</f>
        <v>13.6977</v>
      </c>
      <c r="E361" s="25">
        <f>F361</f>
        <v>13.6977</v>
      </c>
      <c r="F361" s="25">
        <f>ROUND(13.6977,4)</f>
        <v>13.6977</v>
      </c>
      <c r="G361" s="24"/>
      <c r="H361" s="36"/>
    </row>
    <row r="362" spans="1:8" ht="12.75" customHeight="1">
      <c r="A362" s="22">
        <v>43178</v>
      </c>
      <c r="B362" s="22"/>
      <c r="C362" s="25">
        <f>ROUND(13.16625,4)</f>
        <v>13.1663</v>
      </c>
      <c r="D362" s="25">
        <f>F362</f>
        <v>13.8967</v>
      </c>
      <c r="E362" s="25">
        <f>F362</f>
        <v>13.8967</v>
      </c>
      <c r="F362" s="25">
        <f>ROUND(13.8967,4)</f>
        <v>13.8967</v>
      </c>
      <c r="G362" s="24"/>
      <c r="H362" s="36"/>
    </row>
    <row r="363" spans="1:8" ht="12.75" customHeight="1">
      <c r="A363" s="22">
        <v>43269</v>
      </c>
      <c r="B363" s="22"/>
      <c r="C363" s="25">
        <f>ROUND(13.16625,4)</f>
        <v>13.1663</v>
      </c>
      <c r="D363" s="25">
        <f>F363</f>
        <v>14.1001</v>
      </c>
      <c r="E363" s="25">
        <f>F363</f>
        <v>14.1001</v>
      </c>
      <c r="F363" s="25">
        <f>ROUND(14.1001,4)</f>
        <v>14.1001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5">
        <f>ROUND(13.16625,4)</f>
        <v>13.1663</v>
      </c>
      <c r="D365" s="25">
        <f>F365</f>
        <v>13.2928</v>
      </c>
      <c r="E365" s="25">
        <f>F365</f>
        <v>13.2928</v>
      </c>
      <c r="F365" s="25">
        <f>ROUND(13.2928,4)</f>
        <v>13.2928</v>
      </c>
      <c r="G365" s="24"/>
      <c r="H365" s="36"/>
    </row>
    <row r="366" spans="1:8" ht="12.75" customHeight="1">
      <c r="A366" s="22">
        <v>42996</v>
      </c>
      <c r="B366" s="22"/>
      <c r="C366" s="25">
        <f>ROUND(13.16625,4)</f>
        <v>13.1663</v>
      </c>
      <c r="D366" s="25">
        <f>F366</f>
        <v>13.4967</v>
      </c>
      <c r="E366" s="25">
        <f>F366</f>
        <v>13.4967</v>
      </c>
      <c r="F366" s="25">
        <f>ROUND(13.4967,4)</f>
        <v>13.4967</v>
      </c>
      <c r="G366" s="24"/>
      <c r="H366" s="36"/>
    </row>
    <row r="367" spans="1:8" ht="12.75" customHeight="1">
      <c r="A367" s="22">
        <v>43087</v>
      </c>
      <c r="B367" s="22"/>
      <c r="C367" s="25">
        <f>ROUND(13.16625,4)</f>
        <v>13.1663</v>
      </c>
      <c r="D367" s="25">
        <f>F367</f>
        <v>13.6977</v>
      </c>
      <c r="E367" s="25">
        <f>F367</f>
        <v>13.6977</v>
      </c>
      <c r="F367" s="25">
        <f>ROUND(13.6977,4)</f>
        <v>13.6977</v>
      </c>
      <c r="G367" s="24"/>
      <c r="H367" s="36"/>
    </row>
    <row r="368" spans="1:8" ht="12.75" customHeight="1">
      <c r="A368" s="22">
        <v>43178</v>
      </c>
      <c r="B368" s="22"/>
      <c r="C368" s="25">
        <f>ROUND(13.16625,4)</f>
        <v>13.1663</v>
      </c>
      <c r="D368" s="25">
        <f>F368</f>
        <v>13.8967</v>
      </c>
      <c r="E368" s="25">
        <f>F368</f>
        <v>13.8967</v>
      </c>
      <c r="F368" s="25">
        <f>ROUND(13.8967,4)</f>
        <v>13.8967</v>
      </c>
      <c r="G368" s="24"/>
      <c r="H368" s="36"/>
    </row>
    <row r="369" spans="1:8" ht="12.75" customHeight="1">
      <c r="A369" s="22">
        <v>43269</v>
      </c>
      <c r="B369" s="22"/>
      <c r="C369" s="25">
        <f>ROUND(13.16625,4)</f>
        <v>13.1663</v>
      </c>
      <c r="D369" s="25">
        <f>F369</f>
        <v>14.1001</v>
      </c>
      <c r="E369" s="25">
        <f>F369</f>
        <v>14.1001</v>
      </c>
      <c r="F369" s="25">
        <f>ROUND(14.1001,4)</f>
        <v>14.1001</v>
      </c>
      <c r="G369" s="24"/>
      <c r="H369" s="36"/>
    </row>
    <row r="370" spans="1:8" ht="12.75" customHeight="1">
      <c r="A370" s="22">
        <v>43360</v>
      </c>
      <c r="B370" s="22"/>
      <c r="C370" s="25">
        <f>ROUND(13.16625,4)</f>
        <v>13.1663</v>
      </c>
      <c r="D370" s="25">
        <f>F370</f>
        <v>14.3067</v>
      </c>
      <c r="E370" s="25">
        <f>F370</f>
        <v>14.3067</v>
      </c>
      <c r="F370" s="25">
        <f>ROUND(14.3067,4)</f>
        <v>14.3067</v>
      </c>
      <c r="G370" s="24"/>
      <c r="H370" s="36"/>
    </row>
    <row r="371" spans="1:8" ht="12.75" customHeight="1">
      <c r="A371" s="22">
        <v>43448</v>
      </c>
      <c r="B371" s="22"/>
      <c r="C371" s="25">
        <f>ROUND(13.16625,4)</f>
        <v>13.1663</v>
      </c>
      <c r="D371" s="25">
        <f>F371</f>
        <v>14.5064</v>
      </c>
      <c r="E371" s="25">
        <f>F371</f>
        <v>14.5064</v>
      </c>
      <c r="F371" s="25">
        <f>ROUND(14.5064,4)</f>
        <v>14.5064</v>
      </c>
      <c r="G371" s="24"/>
      <c r="H371" s="36"/>
    </row>
    <row r="372" spans="1:8" ht="12.75" customHeight="1">
      <c r="A372" s="22">
        <v>43542</v>
      </c>
      <c r="B372" s="22"/>
      <c r="C372" s="25">
        <f>ROUND(13.16625,4)</f>
        <v>13.1663</v>
      </c>
      <c r="D372" s="25">
        <f>F372</f>
        <v>14.7198</v>
      </c>
      <c r="E372" s="25">
        <f>F372</f>
        <v>14.7198</v>
      </c>
      <c r="F372" s="25">
        <f>ROUND(14.7198,4)</f>
        <v>14.7198</v>
      </c>
      <c r="G372" s="24"/>
      <c r="H372" s="36"/>
    </row>
    <row r="373" spans="1:8" ht="12.75" customHeight="1">
      <c r="A373" s="22">
        <v>43630</v>
      </c>
      <c r="B373" s="22"/>
      <c r="C373" s="25">
        <f>ROUND(13.16625,4)</f>
        <v>13.1663</v>
      </c>
      <c r="D373" s="25">
        <f>F373</f>
        <v>14.9339</v>
      </c>
      <c r="E373" s="25">
        <f>F373</f>
        <v>14.9339</v>
      </c>
      <c r="F373" s="25">
        <f>ROUND(14.9339,4)</f>
        <v>14.9339</v>
      </c>
      <c r="G373" s="24"/>
      <c r="H373" s="36"/>
    </row>
    <row r="374" spans="1:8" ht="12.75" customHeight="1">
      <c r="A374" s="22">
        <v>43724</v>
      </c>
      <c r="B374" s="22"/>
      <c r="C374" s="25">
        <f>ROUND(13.16625,4)</f>
        <v>13.1663</v>
      </c>
      <c r="D374" s="25">
        <f>F374</f>
        <v>15.1738</v>
      </c>
      <c r="E374" s="25">
        <f>F374</f>
        <v>15.1738</v>
      </c>
      <c r="F374" s="25">
        <f>ROUND(15.1738,4)</f>
        <v>15.1738</v>
      </c>
      <c r="G374" s="24"/>
      <c r="H374" s="36"/>
    </row>
    <row r="375" spans="1:8" ht="12.75" customHeight="1">
      <c r="A375" s="22">
        <v>43812</v>
      </c>
      <c r="B375" s="22"/>
      <c r="C375" s="25">
        <f>ROUND(13.16625,4)</f>
        <v>13.1663</v>
      </c>
      <c r="D375" s="25">
        <f>F375</f>
        <v>15.3983</v>
      </c>
      <c r="E375" s="25">
        <f>F375</f>
        <v>15.3983</v>
      </c>
      <c r="F375" s="25">
        <f>ROUND(15.3983,4)</f>
        <v>15.3983</v>
      </c>
      <c r="G375" s="24"/>
      <c r="H375" s="36"/>
    </row>
    <row r="376" spans="1:8" ht="12.75" customHeight="1">
      <c r="A376" s="22">
        <v>43906</v>
      </c>
      <c r="B376" s="22"/>
      <c r="C376" s="25">
        <f>ROUND(13.16625,4)</f>
        <v>13.1663</v>
      </c>
      <c r="D376" s="25">
        <f>F376</f>
        <v>15.6382</v>
      </c>
      <c r="E376" s="25">
        <f>F376</f>
        <v>15.6382</v>
      </c>
      <c r="F376" s="25">
        <f>ROUND(15.6382,4)</f>
        <v>15.6382</v>
      </c>
      <c r="G376" s="24"/>
      <c r="H376" s="36"/>
    </row>
    <row r="377" spans="1:8" ht="12.75" customHeight="1">
      <c r="A377" s="22">
        <v>43994</v>
      </c>
      <c r="B377" s="22"/>
      <c r="C377" s="25">
        <f>ROUND(13.16625,4)</f>
        <v>13.1663</v>
      </c>
      <c r="D377" s="25">
        <f>F377</f>
        <v>15.8628</v>
      </c>
      <c r="E377" s="25">
        <f>F377</f>
        <v>15.8628</v>
      </c>
      <c r="F377" s="25">
        <f>ROUND(15.8628,4)</f>
        <v>15.8628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5">
        <f>ROUND(1.40725203078239,4)</f>
        <v>1.4073</v>
      </c>
      <c r="D379" s="25">
        <f>F379</f>
        <v>1.3923</v>
      </c>
      <c r="E379" s="25">
        <f>F379</f>
        <v>1.3923</v>
      </c>
      <c r="F379" s="25">
        <f>ROUND(1.3923,4)</f>
        <v>1.3923</v>
      </c>
      <c r="G379" s="24"/>
      <c r="H379" s="36"/>
    </row>
    <row r="380" spans="1:8" ht="12.75" customHeight="1">
      <c r="A380" s="22">
        <v>42996</v>
      </c>
      <c r="B380" s="22"/>
      <c r="C380" s="25">
        <f>ROUND(1.40725203078239,4)</f>
        <v>1.4073</v>
      </c>
      <c r="D380" s="25">
        <f>F380</f>
        <v>1.369</v>
      </c>
      <c r="E380" s="25">
        <f>F380</f>
        <v>1.369</v>
      </c>
      <c r="F380" s="25">
        <f>ROUND(1.369,4)</f>
        <v>1.369</v>
      </c>
      <c r="G380" s="24"/>
      <c r="H380" s="36"/>
    </row>
    <row r="381" spans="1:8" ht="12.75" customHeight="1">
      <c r="A381" s="22">
        <v>43087</v>
      </c>
      <c r="B381" s="22"/>
      <c r="C381" s="25">
        <f>ROUND(1.40725203078239,4)</f>
        <v>1.4073</v>
      </c>
      <c r="D381" s="25">
        <f>F381</f>
        <v>1.3479</v>
      </c>
      <c r="E381" s="25">
        <f>F381</f>
        <v>1.3479</v>
      </c>
      <c r="F381" s="25">
        <f>ROUND(1.3479,4)</f>
        <v>1.3479</v>
      </c>
      <c r="G381" s="24"/>
      <c r="H381" s="36"/>
    </row>
    <row r="382" spans="1:8" ht="12.75" customHeight="1">
      <c r="A382" s="22">
        <v>43178</v>
      </c>
      <c r="B382" s="22"/>
      <c r="C382" s="25">
        <f>ROUND(1.40725203078239,4)</f>
        <v>1.4073</v>
      </c>
      <c r="D382" s="25">
        <f>F382</f>
        <v>1.3273</v>
      </c>
      <c r="E382" s="25">
        <f>F382</f>
        <v>1.3273</v>
      </c>
      <c r="F382" s="25">
        <f>ROUND(1.3273,4)</f>
        <v>1.3273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42859</v>
      </c>
      <c r="B384" s="22"/>
      <c r="C384" s="27">
        <f>ROUND(603.52,3)</f>
        <v>603.52</v>
      </c>
      <c r="D384" s="27">
        <f>F384</f>
        <v>605.237</v>
      </c>
      <c r="E384" s="27">
        <f>F384</f>
        <v>605.237</v>
      </c>
      <c r="F384" s="27">
        <f>ROUND(605.237,3)</f>
        <v>605.237</v>
      </c>
      <c r="G384" s="24"/>
      <c r="H384" s="36"/>
    </row>
    <row r="385" spans="1:8" ht="12.75" customHeight="1">
      <c r="A385" s="22">
        <v>42950</v>
      </c>
      <c r="B385" s="22"/>
      <c r="C385" s="27">
        <f>ROUND(603.52,3)</f>
        <v>603.52</v>
      </c>
      <c r="D385" s="27">
        <f>F385</f>
        <v>616.767</v>
      </c>
      <c r="E385" s="27">
        <f>F385</f>
        <v>616.767</v>
      </c>
      <c r="F385" s="27">
        <f>ROUND(616.767,3)</f>
        <v>616.767</v>
      </c>
      <c r="G385" s="24"/>
      <c r="H385" s="36"/>
    </row>
    <row r="386" spans="1:8" ht="12.75" customHeight="1">
      <c r="A386" s="22">
        <v>43041</v>
      </c>
      <c r="B386" s="22"/>
      <c r="C386" s="27">
        <f>ROUND(603.52,3)</f>
        <v>603.52</v>
      </c>
      <c r="D386" s="27">
        <f>F386</f>
        <v>628.782</v>
      </c>
      <c r="E386" s="27">
        <f>F386</f>
        <v>628.782</v>
      </c>
      <c r="F386" s="27">
        <f>ROUND(628.782,3)</f>
        <v>628.782</v>
      </c>
      <c r="G386" s="24"/>
      <c r="H386" s="36"/>
    </row>
    <row r="387" spans="1:8" ht="12.75" customHeight="1">
      <c r="A387" s="22">
        <v>43132</v>
      </c>
      <c r="B387" s="22"/>
      <c r="C387" s="27">
        <f>ROUND(603.52,3)</f>
        <v>603.52</v>
      </c>
      <c r="D387" s="27">
        <f>F387</f>
        <v>641.313</v>
      </c>
      <c r="E387" s="27">
        <f>F387</f>
        <v>641.313</v>
      </c>
      <c r="F387" s="27">
        <f>ROUND(641.313,3)</f>
        <v>641.313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ROUND(531.603,3)</f>
        <v>531.603</v>
      </c>
      <c r="D389" s="27">
        <f>F389</f>
        <v>533.115</v>
      </c>
      <c r="E389" s="27">
        <f>F389</f>
        <v>533.115</v>
      </c>
      <c r="F389" s="27">
        <f>ROUND(533.115,3)</f>
        <v>533.115</v>
      </c>
      <c r="G389" s="24"/>
      <c r="H389" s="36"/>
    </row>
    <row r="390" spans="1:8" ht="12.75" customHeight="1">
      <c r="A390" s="22">
        <v>42950</v>
      </c>
      <c r="B390" s="22"/>
      <c r="C390" s="27">
        <f>ROUND(531.603,3)</f>
        <v>531.603</v>
      </c>
      <c r="D390" s="27">
        <f>F390</f>
        <v>543.271</v>
      </c>
      <c r="E390" s="27">
        <f>F390</f>
        <v>543.271</v>
      </c>
      <c r="F390" s="27">
        <f>ROUND(543.271,3)</f>
        <v>543.271</v>
      </c>
      <c r="G390" s="24"/>
      <c r="H390" s="36"/>
    </row>
    <row r="391" spans="1:8" ht="12.75" customHeight="1">
      <c r="A391" s="22">
        <v>43041</v>
      </c>
      <c r="B391" s="22"/>
      <c r="C391" s="27">
        <f>ROUND(531.603,3)</f>
        <v>531.603</v>
      </c>
      <c r="D391" s="27">
        <f>F391</f>
        <v>553.855</v>
      </c>
      <c r="E391" s="27">
        <f>F391</f>
        <v>553.855</v>
      </c>
      <c r="F391" s="27">
        <f>ROUND(553.855,3)</f>
        <v>553.855</v>
      </c>
      <c r="G391" s="24"/>
      <c r="H391" s="36"/>
    </row>
    <row r="392" spans="1:8" ht="12.75" customHeight="1">
      <c r="A392" s="22">
        <v>43132</v>
      </c>
      <c r="B392" s="22"/>
      <c r="C392" s="27">
        <f>ROUND(531.603,3)</f>
        <v>531.603</v>
      </c>
      <c r="D392" s="27">
        <f>F392</f>
        <v>564.893</v>
      </c>
      <c r="E392" s="27">
        <f>F392</f>
        <v>564.893</v>
      </c>
      <c r="F392" s="27">
        <f>ROUND(564.893,3)</f>
        <v>564.893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ROUND(611.381,3)</f>
        <v>611.381</v>
      </c>
      <c r="D394" s="27">
        <f>F394</f>
        <v>613.12</v>
      </c>
      <c r="E394" s="27">
        <f>F394</f>
        <v>613.12</v>
      </c>
      <c r="F394" s="27">
        <f>ROUND(613.12,3)</f>
        <v>613.12</v>
      </c>
      <c r="G394" s="24"/>
      <c r="H394" s="36"/>
    </row>
    <row r="395" spans="1:8" ht="12.75" customHeight="1">
      <c r="A395" s="22">
        <v>42950</v>
      </c>
      <c r="B395" s="22"/>
      <c r="C395" s="27">
        <f>ROUND(611.381,3)</f>
        <v>611.381</v>
      </c>
      <c r="D395" s="27">
        <f>F395</f>
        <v>624.8</v>
      </c>
      <c r="E395" s="27">
        <f>F395</f>
        <v>624.8</v>
      </c>
      <c r="F395" s="27">
        <f>ROUND(624.8,3)</f>
        <v>624.8</v>
      </c>
      <c r="G395" s="24"/>
      <c r="H395" s="36"/>
    </row>
    <row r="396" spans="1:8" ht="12.75" customHeight="1">
      <c r="A396" s="22">
        <v>43041</v>
      </c>
      <c r="B396" s="22"/>
      <c r="C396" s="27">
        <f>ROUND(611.381,3)</f>
        <v>611.381</v>
      </c>
      <c r="D396" s="27">
        <f>F396</f>
        <v>636.972</v>
      </c>
      <c r="E396" s="27">
        <f>F396</f>
        <v>636.972</v>
      </c>
      <c r="F396" s="27">
        <f>ROUND(636.972,3)</f>
        <v>636.972</v>
      </c>
      <c r="G396" s="24"/>
      <c r="H396" s="36"/>
    </row>
    <row r="397" spans="1:8" ht="12.75" customHeight="1">
      <c r="A397" s="22">
        <v>43132</v>
      </c>
      <c r="B397" s="22"/>
      <c r="C397" s="27">
        <f>ROUND(611.381,3)</f>
        <v>611.381</v>
      </c>
      <c r="D397" s="27">
        <f>F397</f>
        <v>649.666</v>
      </c>
      <c r="E397" s="27">
        <f>F397</f>
        <v>649.666</v>
      </c>
      <c r="F397" s="27">
        <f>ROUND(649.666,3)</f>
        <v>649.666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ROUND(553.747,3)</f>
        <v>553.747</v>
      </c>
      <c r="D399" s="27">
        <f>F399</f>
        <v>555.322</v>
      </c>
      <c r="E399" s="27">
        <f>F399</f>
        <v>555.322</v>
      </c>
      <c r="F399" s="27">
        <f>ROUND(555.322,3)</f>
        <v>555.322</v>
      </c>
      <c r="G399" s="24"/>
      <c r="H399" s="36"/>
    </row>
    <row r="400" spans="1:8" ht="12.75" customHeight="1">
      <c r="A400" s="22">
        <v>42950</v>
      </c>
      <c r="B400" s="22"/>
      <c r="C400" s="27">
        <f>ROUND(553.747,3)</f>
        <v>553.747</v>
      </c>
      <c r="D400" s="27">
        <f>F400</f>
        <v>565.901</v>
      </c>
      <c r="E400" s="27">
        <f>F400</f>
        <v>565.901</v>
      </c>
      <c r="F400" s="27">
        <f>ROUND(565.901,3)</f>
        <v>565.901</v>
      </c>
      <c r="G400" s="24"/>
      <c r="H400" s="36"/>
    </row>
    <row r="401" spans="1:8" ht="12.75" customHeight="1">
      <c r="A401" s="22">
        <v>43041</v>
      </c>
      <c r="B401" s="22"/>
      <c r="C401" s="27">
        <f>ROUND(553.747,3)</f>
        <v>553.747</v>
      </c>
      <c r="D401" s="27">
        <f>F401</f>
        <v>576.926</v>
      </c>
      <c r="E401" s="27">
        <f>F401</f>
        <v>576.926</v>
      </c>
      <c r="F401" s="27">
        <f>ROUND(576.926,3)</f>
        <v>576.926</v>
      </c>
      <c r="G401" s="24"/>
      <c r="H401" s="36"/>
    </row>
    <row r="402" spans="1:8" ht="12.75" customHeight="1">
      <c r="A402" s="22">
        <v>43132</v>
      </c>
      <c r="B402" s="22"/>
      <c r="C402" s="27">
        <f>ROUND(553.747,3)</f>
        <v>553.747</v>
      </c>
      <c r="D402" s="27">
        <f>F402</f>
        <v>588.423</v>
      </c>
      <c r="E402" s="27">
        <f>F402</f>
        <v>588.423</v>
      </c>
      <c r="F402" s="27">
        <f>ROUND(588.423,3)</f>
        <v>588.423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ROUND(246.903036389245,3)</f>
        <v>246.903</v>
      </c>
      <c r="D404" s="27">
        <f>F404</f>
        <v>247.616</v>
      </c>
      <c r="E404" s="27">
        <f>F404</f>
        <v>247.616</v>
      </c>
      <c r="F404" s="27">
        <f>ROUND(247.616,3)</f>
        <v>247.616</v>
      </c>
      <c r="G404" s="24"/>
      <c r="H404" s="36"/>
    </row>
    <row r="405" spans="1:8" ht="12.75" customHeight="1">
      <c r="A405" s="22">
        <v>42950</v>
      </c>
      <c r="B405" s="22"/>
      <c r="C405" s="27">
        <f>ROUND(246.903036389245,3)</f>
        <v>246.903</v>
      </c>
      <c r="D405" s="27">
        <f>F405</f>
        <v>252.377</v>
      </c>
      <c r="E405" s="27">
        <f>F405</f>
        <v>252.377</v>
      </c>
      <c r="F405" s="27">
        <f>ROUND(252.377,3)</f>
        <v>252.377</v>
      </c>
      <c r="G405" s="24"/>
      <c r="H405" s="36"/>
    </row>
    <row r="406" spans="1:8" ht="12.75" customHeight="1">
      <c r="A406" s="22">
        <v>43041</v>
      </c>
      <c r="B406" s="22"/>
      <c r="C406" s="27">
        <f>ROUND(246.903036389245,3)</f>
        <v>246.903</v>
      </c>
      <c r="D406" s="27">
        <f>F406</f>
        <v>257.354</v>
      </c>
      <c r="E406" s="27">
        <f>F406</f>
        <v>257.354</v>
      </c>
      <c r="F406" s="27">
        <f>ROUND(257.354,3)</f>
        <v>257.354</v>
      </c>
      <c r="G406" s="24"/>
      <c r="H406" s="36"/>
    </row>
    <row r="407" spans="1:8" ht="12.75" customHeight="1">
      <c r="A407" s="22">
        <v>43132</v>
      </c>
      <c r="B407" s="22"/>
      <c r="C407" s="27">
        <f>ROUND(246.903036389245,3)</f>
        <v>246.903</v>
      </c>
      <c r="D407" s="27">
        <f>F407</f>
        <v>262.544</v>
      </c>
      <c r="E407" s="27">
        <f>F407</f>
        <v>262.544</v>
      </c>
      <c r="F407" s="27">
        <f>ROUND(262.544,3)</f>
        <v>262.544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42859</v>
      </c>
      <c r="B409" s="22"/>
      <c r="C409" s="27">
        <f>ROUND(675.731,3)</f>
        <v>675.731</v>
      </c>
      <c r="D409" s="27">
        <f>F409</f>
        <v>682.718</v>
      </c>
      <c r="E409" s="27">
        <f>F409</f>
        <v>682.718</v>
      </c>
      <c r="F409" s="27">
        <f>ROUND(682.718,3)</f>
        <v>682.718</v>
      </c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ROUND(22290.23,2)</f>
        <v>22290.23</v>
      </c>
      <c r="D414" s="24">
        <f>F414</f>
        <v>22517.14</v>
      </c>
      <c r="E414" s="24">
        <f>F414</f>
        <v>22517.14</v>
      </c>
      <c r="F414" s="24">
        <f>ROUND(22517.14,2)</f>
        <v>22517.14</v>
      </c>
      <c r="G414" s="24"/>
      <c r="H414" s="36"/>
    </row>
    <row r="415" spans="1:8" ht="12.75" customHeight="1">
      <c r="A415" s="22">
        <v>42996</v>
      </c>
      <c r="B415" s="22"/>
      <c r="C415" s="24">
        <f>ROUND(22290.23,2)</f>
        <v>22290.23</v>
      </c>
      <c r="D415" s="24">
        <f>F415</f>
        <v>22883.23</v>
      </c>
      <c r="E415" s="24">
        <f>F415</f>
        <v>22883.23</v>
      </c>
      <c r="F415" s="24">
        <f>ROUND(22883.23,2)</f>
        <v>22883.23</v>
      </c>
      <c r="G415" s="24"/>
      <c r="H415" s="36"/>
    </row>
    <row r="416" spans="1:8" ht="12.75" customHeight="1">
      <c r="A416" s="22">
        <v>43087</v>
      </c>
      <c r="B416" s="22"/>
      <c r="C416" s="24">
        <f>ROUND(22290.23,2)</f>
        <v>22290.23</v>
      </c>
      <c r="D416" s="24">
        <f>F416</f>
        <v>23250.02</v>
      </c>
      <c r="E416" s="24">
        <f>F416</f>
        <v>23250.02</v>
      </c>
      <c r="F416" s="24">
        <f>ROUND(23250.02,2)</f>
        <v>23250.02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42872</v>
      </c>
      <c r="B418" s="22"/>
      <c r="C418" s="27">
        <f>ROUND(7.34167,3)</f>
        <v>7.342</v>
      </c>
      <c r="D418" s="27">
        <f>ROUND(7.42,3)</f>
        <v>7.42</v>
      </c>
      <c r="E418" s="27">
        <f>ROUND(7.32,3)</f>
        <v>7.32</v>
      </c>
      <c r="F418" s="27">
        <f>ROUND(7.37,3)</f>
        <v>7.37</v>
      </c>
      <c r="G418" s="24"/>
      <c r="H418" s="36"/>
    </row>
    <row r="419" spans="1:8" ht="12.75" customHeight="1">
      <c r="A419" s="22">
        <v>42907</v>
      </c>
      <c r="B419" s="22"/>
      <c r="C419" s="27">
        <f>ROUND(7.34167,3)</f>
        <v>7.342</v>
      </c>
      <c r="D419" s="27">
        <f>ROUND(7.45,3)</f>
        <v>7.45</v>
      </c>
      <c r="E419" s="27">
        <f>ROUND(7.35,3)</f>
        <v>7.35</v>
      </c>
      <c r="F419" s="27">
        <f>ROUND(7.4,3)</f>
        <v>7.4</v>
      </c>
      <c r="G419" s="24"/>
      <c r="H419" s="36"/>
    </row>
    <row r="420" spans="1:8" ht="12.75" customHeight="1">
      <c r="A420" s="22">
        <v>42935</v>
      </c>
      <c r="B420" s="22"/>
      <c r="C420" s="27">
        <f>ROUND(7.34167,3)</f>
        <v>7.342</v>
      </c>
      <c r="D420" s="27">
        <f>ROUND(7.46,3)</f>
        <v>7.46</v>
      </c>
      <c r="E420" s="27">
        <f>ROUND(7.36,3)</f>
        <v>7.36</v>
      </c>
      <c r="F420" s="27">
        <f>ROUND(7.41,3)</f>
        <v>7.41</v>
      </c>
      <c r="G420" s="24"/>
      <c r="H420" s="36"/>
    </row>
    <row r="421" spans="1:8" ht="12.75" customHeight="1">
      <c r="A421" s="22">
        <v>42963</v>
      </c>
      <c r="B421" s="22"/>
      <c r="C421" s="27">
        <f>ROUND(7.34167,3)</f>
        <v>7.342</v>
      </c>
      <c r="D421" s="27">
        <f>ROUND(7.47,3)</f>
        <v>7.47</v>
      </c>
      <c r="E421" s="27">
        <f>ROUND(7.37,3)</f>
        <v>7.37</v>
      </c>
      <c r="F421" s="27">
        <f>ROUND(7.42,3)</f>
        <v>7.42</v>
      </c>
      <c r="G421" s="24"/>
      <c r="H421" s="36"/>
    </row>
    <row r="422" spans="1:8" ht="12.75" customHeight="1">
      <c r="A422" s="22">
        <v>42998</v>
      </c>
      <c r="B422" s="22"/>
      <c r="C422" s="27">
        <f>ROUND(7.34167,3)</f>
        <v>7.342</v>
      </c>
      <c r="D422" s="27">
        <f>ROUND(7.47,3)</f>
        <v>7.47</v>
      </c>
      <c r="E422" s="27">
        <f>ROUND(7.37,3)</f>
        <v>7.37</v>
      </c>
      <c r="F422" s="27">
        <f>ROUND(7.42,3)</f>
        <v>7.42</v>
      </c>
      <c r="G422" s="24"/>
      <c r="H422" s="36"/>
    </row>
    <row r="423" spans="1:8" ht="12.75" customHeight="1">
      <c r="A423" s="22">
        <v>43026</v>
      </c>
      <c r="B423" s="22"/>
      <c r="C423" s="27">
        <f>ROUND(7.34167,3)</f>
        <v>7.342</v>
      </c>
      <c r="D423" s="27">
        <f>F423</f>
        <v>7.42</v>
      </c>
      <c r="E423" s="27">
        <f>F423</f>
        <v>7.42</v>
      </c>
      <c r="F423" s="27">
        <f>ROUND(7.42,3)</f>
        <v>7.42</v>
      </c>
      <c r="G423" s="24"/>
      <c r="H423" s="36"/>
    </row>
    <row r="424" spans="1:8" ht="12.75" customHeight="1">
      <c r="A424" s="22">
        <v>43089</v>
      </c>
      <c r="B424" s="22"/>
      <c r="C424" s="27">
        <f>ROUND(7.34167,3)</f>
        <v>7.342</v>
      </c>
      <c r="D424" s="27">
        <f>ROUND(7.5,3)</f>
        <v>7.5</v>
      </c>
      <c r="E424" s="27">
        <f>ROUND(7.4,3)</f>
        <v>7.4</v>
      </c>
      <c r="F424" s="27">
        <f>ROUND(7.45,3)</f>
        <v>7.45</v>
      </c>
      <c r="G424" s="24"/>
      <c r="H424" s="36"/>
    </row>
    <row r="425" spans="1:8" ht="12.75" customHeight="1">
      <c r="A425" s="22">
        <v>43179</v>
      </c>
      <c r="B425" s="22"/>
      <c r="C425" s="27">
        <f>ROUND(7.34167,3)</f>
        <v>7.342</v>
      </c>
      <c r="D425" s="27">
        <f>ROUND(7.52,3)</f>
        <v>7.52</v>
      </c>
      <c r="E425" s="27">
        <f>ROUND(7.42,3)</f>
        <v>7.42</v>
      </c>
      <c r="F425" s="27">
        <f>ROUND(7.47,3)</f>
        <v>7.47</v>
      </c>
      <c r="G425" s="24"/>
      <c r="H425" s="36"/>
    </row>
    <row r="426" spans="1:8" ht="12.75" customHeight="1">
      <c r="A426" s="22">
        <v>43269</v>
      </c>
      <c r="B426" s="22"/>
      <c r="C426" s="27">
        <f>ROUND(7.34167,3)</f>
        <v>7.342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ROUND(7.34167,3)</f>
        <v>7.342</v>
      </c>
      <c r="D427" s="27">
        <f>ROUND(7.52,3)</f>
        <v>7.52</v>
      </c>
      <c r="E427" s="27">
        <f>ROUND(7.42,3)</f>
        <v>7.42</v>
      </c>
      <c r="F427" s="27">
        <f>ROUND(7.47,3)</f>
        <v>7.47</v>
      </c>
      <c r="G427" s="24"/>
      <c r="H427" s="36"/>
    </row>
    <row r="428" spans="1:8" ht="12.75" customHeight="1">
      <c r="A428" s="22">
        <v>43362</v>
      </c>
      <c r="B428" s="22"/>
      <c r="C428" s="27">
        <f>ROUND(7.34167,3)</f>
        <v>7.342</v>
      </c>
      <c r="D428" s="27">
        <f>ROUND(7.54,3)</f>
        <v>7.54</v>
      </c>
      <c r="E428" s="27">
        <f>ROUND(7.44,3)</f>
        <v>7.44</v>
      </c>
      <c r="F428" s="27">
        <f>ROUND(7.49,3)</f>
        <v>7.49</v>
      </c>
      <c r="G428" s="24"/>
      <c r="H428" s="36"/>
    </row>
    <row r="429" spans="1:8" ht="12.75" customHeight="1">
      <c r="A429" s="22">
        <v>43453</v>
      </c>
      <c r="B429" s="22"/>
      <c r="C429" s="27">
        <f>ROUND(7.34167,3)</f>
        <v>7.342</v>
      </c>
      <c r="D429" s="27">
        <f>ROUND(7.6,3)</f>
        <v>7.6</v>
      </c>
      <c r="E429" s="27">
        <f>ROUND(7.5,3)</f>
        <v>7.5</v>
      </c>
      <c r="F429" s="27">
        <f>ROUND(7.55,3)</f>
        <v>7.55</v>
      </c>
      <c r="G429" s="24"/>
      <c r="H429" s="36"/>
    </row>
    <row r="430" spans="1:8" ht="12.75" customHeight="1">
      <c r="A430" s="22">
        <v>43544</v>
      </c>
      <c r="B430" s="22"/>
      <c r="C430" s="27">
        <f>ROUND(7.34167,3)</f>
        <v>7.342</v>
      </c>
      <c r="D430" s="27">
        <f>ROUND(7.61,3)</f>
        <v>7.61</v>
      </c>
      <c r="E430" s="27">
        <f>ROUND(7.51,3)</f>
        <v>7.51</v>
      </c>
      <c r="F430" s="27">
        <f>ROUND(7.56,3)</f>
        <v>7.56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42859</v>
      </c>
      <c r="B432" s="22"/>
      <c r="C432" s="27">
        <f>ROUND(552.113,3)</f>
        <v>552.113</v>
      </c>
      <c r="D432" s="27">
        <f>F432</f>
        <v>553.684</v>
      </c>
      <c r="E432" s="27">
        <f>F432</f>
        <v>553.684</v>
      </c>
      <c r="F432" s="27">
        <f>ROUND(553.684,3)</f>
        <v>553.684</v>
      </c>
      <c r="G432" s="24"/>
      <c r="H432" s="36"/>
    </row>
    <row r="433" spans="1:8" ht="12.75" customHeight="1">
      <c r="A433" s="22">
        <v>42950</v>
      </c>
      <c r="B433" s="22"/>
      <c r="C433" s="27">
        <f>ROUND(552.113,3)</f>
        <v>552.113</v>
      </c>
      <c r="D433" s="27">
        <f>F433</f>
        <v>564.232</v>
      </c>
      <c r="E433" s="27">
        <f>F433</f>
        <v>564.232</v>
      </c>
      <c r="F433" s="27">
        <f>ROUND(564.232,3)</f>
        <v>564.232</v>
      </c>
      <c r="G433" s="24"/>
      <c r="H433" s="36"/>
    </row>
    <row r="434" spans="1:8" ht="12.75" customHeight="1">
      <c r="A434" s="22">
        <v>43041</v>
      </c>
      <c r="B434" s="22"/>
      <c r="C434" s="27">
        <f>ROUND(552.113,3)</f>
        <v>552.113</v>
      </c>
      <c r="D434" s="27">
        <f>F434</f>
        <v>575.223</v>
      </c>
      <c r="E434" s="27">
        <f>F434</f>
        <v>575.223</v>
      </c>
      <c r="F434" s="27">
        <f>ROUND(575.223,3)</f>
        <v>575.223</v>
      </c>
      <c r="G434" s="24"/>
      <c r="H434" s="36"/>
    </row>
    <row r="435" spans="1:8" ht="12.75" customHeight="1">
      <c r="A435" s="22">
        <v>43132</v>
      </c>
      <c r="B435" s="22"/>
      <c r="C435" s="27">
        <f>ROUND(552.113,3)</f>
        <v>552.113</v>
      </c>
      <c r="D435" s="27">
        <f>F435</f>
        <v>586.687</v>
      </c>
      <c r="E435" s="27">
        <f>F435</f>
        <v>586.687</v>
      </c>
      <c r="F435" s="27">
        <f>ROUND(586.687,3)</f>
        <v>586.687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ROUND(99.9658240975718,5)</f>
        <v>99.96582</v>
      </c>
      <c r="D437" s="26">
        <f>F437</f>
        <v>99.60703</v>
      </c>
      <c r="E437" s="26">
        <f>F437</f>
        <v>99.60703</v>
      </c>
      <c r="F437" s="26">
        <f>ROUND(99.6070325223239,5)</f>
        <v>99.60703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ROUND(99.9658240975718,5)</f>
        <v>99.96582</v>
      </c>
      <c r="D439" s="26">
        <f>F439</f>
        <v>99.60381</v>
      </c>
      <c r="E439" s="26">
        <f>F439</f>
        <v>99.60381</v>
      </c>
      <c r="F439" s="26">
        <f>ROUND(99.6038050326407,5)</f>
        <v>99.60381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ROUND(99.9658240975718,5)</f>
        <v>99.96582</v>
      </c>
      <c r="D441" s="26">
        <f>F441</f>
        <v>99.81035</v>
      </c>
      <c r="E441" s="26">
        <f>F441</f>
        <v>99.81035</v>
      </c>
      <c r="F441" s="26">
        <f>ROUND(99.8103513562604,5)</f>
        <v>99.81035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6">
        <f>ROUND(99.9658240975718,5)</f>
        <v>99.96582</v>
      </c>
      <c r="D443" s="26">
        <f>F443</f>
        <v>99.77055</v>
      </c>
      <c r="E443" s="26">
        <f>F443</f>
        <v>99.77055</v>
      </c>
      <c r="F443" s="26">
        <f>ROUND(99.7705545196491,5)</f>
        <v>99.77055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6">
        <f>ROUND(99.9658240975718,5)</f>
        <v>99.96582</v>
      </c>
      <c r="D445" s="26">
        <f>F445</f>
        <v>99.96582</v>
      </c>
      <c r="E445" s="26">
        <f>F445</f>
        <v>99.96582</v>
      </c>
      <c r="F445" s="26">
        <f>ROUND(99.9658240975718,5)</f>
        <v>99.96582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6">
        <f>ROUND(99.9180686517697,5)</f>
        <v>99.91807</v>
      </c>
      <c r="D447" s="26">
        <f>F447</f>
        <v>99.83882</v>
      </c>
      <c r="E447" s="26">
        <f>F447</f>
        <v>99.83882</v>
      </c>
      <c r="F447" s="26">
        <f>ROUND(99.8388166873751,5)</f>
        <v>99.83882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6">
        <f>ROUND(99.9180686517697,5)</f>
        <v>99.91807</v>
      </c>
      <c r="D449" s="26">
        <f>F449</f>
        <v>99.05165</v>
      </c>
      <c r="E449" s="26">
        <f>F449</f>
        <v>99.05165</v>
      </c>
      <c r="F449" s="26">
        <f>ROUND(99.0516477323788,5)</f>
        <v>99.05165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6">
        <f>ROUND(99.9180686517697,5)</f>
        <v>99.91807</v>
      </c>
      <c r="D451" s="26">
        <f>F451</f>
        <v>98.65638</v>
      </c>
      <c r="E451" s="26">
        <f>F451</f>
        <v>98.65638</v>
      </c>
      <c r="F451" s="26">
        <f>ROUND(98.6563755380054,5)</f>
        <v>98.65638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6">
        <f>ROUND(99.9180686517697,5)</f>
        <v>99.91807</v>
      </c>
      <c r="D453" s="26">
        <f>F453</f>
        <v>98.62658</v>
      </c>
      <c r="E453" s="26">
        <f>F453</f>
        <v>98.62658</v>
      </c>
      <c r="F453" s="26">
        <f>ROUND(98.6265791990063,5)</f>
        <v>98.62658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ROUND(99.9180686517697,2)</f>
        <v>99.92</v>
      </c>
      <c r="D455" s="24">
        <f>F455</f>
        <v>99.05</v>
      </c>
      <c r="E455" s="24">
        <f>F455</f>
        <v>99.05</v>
      </c>
      <c r="F455" s="24">
        <f>ROUND(99.0455704962669,2)</f>
        <v>99.05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6">
        <f>ROUND(99.9180686517697,5)</f>
        <v>99.91807</v>
      </c>
      <c r="D457" s="26">
        <f>F457</f>
        <v>99.47956</v>
      </c>
      <c r="E457" s="26">
        <f>F457</f>
        <v>99.47956</v>
      </c>
      <c r="F457" s="26">
        <f>ROUND(99.4795575496158,5)</f>
        <v>99.47956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6">
        <f>ROUND(99.9180686517697,5)</f>
        <v>99.91807</v>
      </c>
      <c r="D459" s="26">
        <f>F459</f>
        <v>99.91807</v>
      </c>
      <c r="E459" s="26">
        <f>F459</f>
        <v>99.91807</v>
      </c>
      <c r="F459" s="26">
        <f>ROUND(99.9180686517697,5)</f>
        <v>99.91807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6">
        <f>ROUND(99.1965513802872,5)</f>
        <v>99.19655</v>
      </c>
      <c r="D461" s="26">
        <f>F461</f>
        <v>96.82941</v>
      </c>
      <c r="E461" s="26">
        <f>F461</f>
        <v>96.82941</v>
      </c>
      <c r="F461" s="26">
        <f>ROUND(96.8294052548636,5)</f>
        <v>96.82941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6">
        <f>ROUND(99.1965513802872,5)</f>
        <v>99.19655</v>
      </c>
      <c r="D463" s="26">
        <f>F463</f>
        <v>96.11218</v>
      </c>
      <c r="E463" s="26">
        <f>F463</f>
        <v>96.11218</v>
      </c>
      <c r="F463" s="26">
        <f>ROUND(96.1121841354147,5)</f>
        <v>96.11218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6">
        <f>ROUND(99.1965513802872,5)</f>
        <v>99.19655</v>
      </c>
      <c r="D465" s="26">
        <f>F465</f>
        <v>95.36336</v>
      </c>
      <c r="E465" s="26">
        <f>F465</f>
        <v>95.36336</v>
      </c>
      <c r="F465" s="26">
        <f>ROUND(95.3633577246371,5)</f>
        <v>95.36336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6">
        <f>ROUND(99.1965513802872,5)</f>
        <v>99.19655</v>
      </c>
      <c r="D467" s="26">
        <f>F467</f>
        <v>95.58501</v>
      </c>
      <c r="E467" s="26">
        <f>F467</f>
        <v>95.58501</v>
      </c>
      <c r="F467" s="26">
        <f>ROUND(95.5850140700869,5)</f>
        <v>95.58501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6">
        <f>ROUND(99.1965513802872,5)</f>
        <v>99.19655</v>
      </c>
      <c r="D469" s="26">
        <f>F469</f>
        <v>97.80553</v>
      </c>
      <c r="E469" s="26">
        <f>F469</f>
        <v>97.80553</v>
      </c>
      <c r="F469" s="26">
        <f>ROUND(97.8055257773424,5)</f>
        <v>97.80553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6">
        <f>ROUND(99.1965513802872,5)</f>
        <v>99.19655</v>
      </c>
      <c r="D471" s="26">
        <f>F471</f>
        <v>97.97815</v>
      </c>
      <c r="E471" s="26">
        <f>F471</f>
        <v>97.97815</v>
      </c>
      <c r="F471" s="26">
        <f>ROUND(97.9781454247413,5)</f>
        <v>97.97815</v>
      </c>
      <c r="G471" s="24"/>
      <c r="H471" s="36"/>
    </row>
    <row r="472" spans="1:8" ht="12.75" customHeight="1">
      <c r="A472" s="22" t="s">
        <v>110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6">
        <f>ROUND(99.1965513802872,5)</f>
        <v>99.19655</v>
      </c>
      <c r="D473" s="26">
        <f>F473</f>
        <v>99.19655</v>
      </c>
      <c r="E473" s="26">
        <f>F473</f>
        <v>99.19655</v>
      </c>
      <c r="F473" s="26">
        <f>ROUND(99.1965513802872,5)</f>
        <v>99.19655</v>
      </c>
      <c r="G473" s="24"/>
      <c r="H473" s="36"/>
    </row>
    <row r="474" spans="1:8" ht="12.75" customHeight="1">
      <c r="A474" s="22" t="s">
        <v>111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ROUND(98.4048218473334,5)</f>
        <v>98.40482</v>
      </c>
      <c r="D475" s="26">
        <f>F475</f>
        <v>96.13659</v>
      </c>
      <c r="E475" s="26">
        <f>F475</f>
        <v>96.13659</v>
      </c>
      <c r="F475" s="26">
        <f>ROUND(96.1365859339285,5)</f>
        <v>96.13659</v>
      </c>
      <c r="G475" s="24"/>
      <c r="H475" s="36"/>
    </row>
    <row r="476" spans="1:8" ht="12.75" customHeight="1">
      <c r="A476" s="22" t="s">
        <v>112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ROUND(98.4048218473334,5)</f>
        <v>98.40482</v>
      </c>
      <c r="D477" s="26">
        <f>F477</f>
        <v>93.17038</v>
      </c>
      <c r="E477" s="26">
        <f>F477</f>
        <v>93.17038</v>
      </c>
      <c r="F477" s="26">
        <f>ROUND(93.1703842986969,5)</f>
        <v>93.17038</v>
      </c>
      <c r="G477" s="24"/>
      <c r="H477" s="36"/>
    </row>
    <row r="478" spans="1:8" ht="12.75" customHeight="1">
      <c r="A478" s="22" t="s">
        <v>113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6">
        <f>ROUND(98.4048218473334,5)</f>
        <v>98.40482</v>
      </c>
      <c r="D479" s="26">
        <f>F479</f>
        <v>91.92875</v>
      </c>
      <c r="E479" s="26">
        <f>F479</f>
        <v>91.92875</v>
      </c>
      <c r="F479" s="26">
        <f>ROUND(91.9287457213654,5)</f>
        <v>91.92875</v>
      </c>
      <c r="G479" s="24"/>
      <c r="H479" s="36"/>
    </row>
    <row r="480" spans="1:8" ht="12.75" customHeight="1">
      <c r="A480" s="22" t="s">
        <v>114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6">
        <f>ROUND(98.4048218473334,5)</f>
        <v>98.40482</v>
      </c>
      <c r="D481" s="26">
        <f>F481</f>
        <v>94.0551</v>
      </c>
      <c r="E481" s="26">
        <f>F481</f>
        <v>94.0551</v>
      </c>
      <c r="F481" s="26">
        <f>ROUND(94.0550953611231,5)</f>
        <v>94.0551</v>
      </c>
      <c r="G481" s="24"/>
      <c r="H481" s="36"/>
    </row>
    <row r="482" spans="1:8" ht="12.75" customHeight="1">
      <c r="A482" s="22" t="s">
        <v>115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6">
        <f>ROUND(98.4048218473334,5)</f>
        <v>98.40482</v>
      </c>
      <c r="D483" s="26">
        <f>F483</f>
        <v>97.78462</v>
      </c>
      <c r="E483" s="26">
        <f>F483</f>
        <v>97.78462</v>
      </c>
      <c r="F483" s="26">
        <f>ROUND(97.7846187065268,5)</f>
        <v>97.78462</v>
      </c>
      <c r="G483" s="24"/>
      <c r="H483" s="36"/>
    </row>
    <row r="484" spans="1:8" ht="12.75" customHeight="1">
      <c r="A484" s="22" t="s">
        <v>116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6">
        <f>ROUND(98.4048218473334,5)</f>
        <v>98.40482</v>
      </c>
      <c r="D485" s="26">
        <f>F485</f>
        <v>96.37036</v>
      </c>
      <c r="E485" s="26">
        <f>F485</f>
        <v>96.37036</v>
      </c>
      <c r="F485" s="26">
        <f>ROUND(96.3703646620771,5)</f>
        <v>96.37036</v>
      </c>
      <c r="G485" s="24"/>
      <c r="H485" s="36"/>
    </row>
    <row r="486" spans="1:8" ht="12.75" customHeight="1">
      <c r="A486" s="22" t="s">
        <v>117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ROUND(98.4048218473334,5)</f>
        <v>98.40482</v>
      </c>
      <c r="D487" s="33">
        <f>F487</f>
        <v>98.40482</v>
      </c>
      <c r="E487" s="33">
        <f>F487</f>
        <v>98.40482</v>
      </c>
      <c r="F487" s="33">
        <f>ROUND(98.4048218473334,5)</f>
        <v>98.40482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5:B365"/>
    <mergeCell ref="A366:B366"/>
    <mergeCell ref="A367:B367"/>
    <mergeCell ref="A368:B368"/>
    <mergeCell ref="A369:B369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4:B344"/>
    <mergeCell ref="A345:B345"/>
    <mergeCell ref="A346:B346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2017-04-20T16:03:53Z</dcterms:modified>
  <cp:category/>
  <cp:version/>
  <cp:contentType/>
  <cp:contentStatus/>
</cp:coreProperties>
</file>