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<sst xmlns="http://schemas.openxmlformats.org/spreadsheetml/2006/main" count="116" uniqueCount="116">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</sst>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42849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ROUND(2.25,5)</f>
        <v>2.25</v>
      </c>
      <c r="D6" s="25">
        <f>F6</f>
        <v>2.25</v>
      </c>
      <c r="E6" s="25">
        <f>F6</f>
        <v>2.25</v>
      </c>
      <c r="F6" s="25">
        <f>ROUND(2.25,5)</f>
        <v>2.25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ROUND(2.21,5)</f>
        <v>2.21</v>
      </c>
      <c r="D8" s="25">
        <f>F8</f>
        <v>2.21</v>
      </c>
      <c r="E8" s="25">
        <f>F8</f>
        <v>2.21</v>
      </c>
      <c r="F8" s="25">
        <f>ROUND(2.21,5)</f>
        <v>2.21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ROUND(2.3,5)</f>
        <v>2.3</v>
      </c>
      <c r="D10" s="25">
        <f>F10</f>
        <v>2.3</v>
      </c>
      <c r="E10" s="25">
        <f>F10</f>
        <v>2.3</v>
      </c>
      <c r="F10" s="25">
        <f>ROUND(2.3,5)</f>
        <v>2.3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ROUND(2.95,5)</f>
        <v>2.95</v>
      </c>
      <c r="D12" s="25">
        <f>F12</f>
        <v>2.95</v>
      </c>
      <c r="E12" s="25">
        <f>F12</f>
        <v>2.95</v>
      </c>
      <c r="F12" s="25">
        <f>ROUND(2.95,5)</f>
        <v>2.95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ROUND(10.52,5)</f>
        <v>10.52</v>
      </c>
      <c r="D14" s="25">
        <f>F14</f>
        <v>10.52</v>
      </c>
      <c r="E14" s="25">
        <f>F14</f>
        <v>10.52</v>
      </c>
      <c r="F14" s="25">
        <f>ROUND(10.52,5)</f>
        <v>10.52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ROUND(8.055,5)</f>
        <v>8.055</v>
      </c>
      <c r="D16" s="25">
        <f>F16</f>
        <v>8.055</v>
      </c>
      <c r="E16" s="25">
        <f>F16</f>
        <v>8.055</v>
      </c>
      <c r="F16" s="25">
        <f>ROUND(8.055,5)</f>
        <v>8.055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ROUND(8.62,3)</f>
        <v>8.62</v>
      </c>
      <c r="D18" s="27">
        <f>F18</f>
        <v>8.62</v>
      </c>
      <c r="E18" s="27">
        <f>F18</f>
        <v>8.62</v>
      </c>
      <c r="F18" s="27">
        <f>ROUND(8.62,3)</f>
        <v>8.62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ROUND(2.25,3)</f>
        <v>2.25</v>
      </c>
      <c r="D20" s="27">
        <f>F20</f>
        <v>2.25</v>
      </c>
      <c r="E20" s="27">
        <f>F20</f>
        <v>2.25</v>
      </c>
      <c r="F20" s="27">
        <f>ROUND(2.25,3)</f>
        <v>2.25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ROUND(2.27,3)</f>
        <v>2.27</v>
      </c>
      <c r="D22" s="27">
        <f>F22</f>
        <v>2.27</v>
      </c>
      <c r="E22" s="27">
        <f>F22</f>
        <v>2.27</v>
      </c>
      <c r="F22" s="27">
        <f>ROUND(2.27,3)</f>
        <v>2.27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ROUND(7.51,3)</f>
        <v>7.51</v>
      </c>
      <c r="D28" s="27">
        <f>F28</f>
        <v>7.51</v>
      </c>
      <c r="E28" s="27">
        <f>F28</f>
        <v>7.51</v>
      </c>
      <c r="F28" s="27">
        <f>ROUND(7.51,3)</f>
        <v>7.51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ROUND(7.67,3)</f>
        <v>7.67</v>
      </c>
      <c r="D30" s="27">
        <f>F30</f>
        <v>7.67</v>
      </c>
      <c r="E30" s="27">
        <f>F30</f>
        <v>7.67</v>
      </c>
      <c r="F30" s="27">
        <f>ROUND(7.67,3)</f>
        <v>7.67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ROUND(9.37,3)</f>
        <v>9.37</v>
      </c>
      <c r="D32" s="27">
        <f>F32</f>
        <v>9.37</v>
      </c>
      <c r="E32" s="27">
        <f>F32</f>
        <v>9.37</v>
      </c>
      <c r="F32" s="27">
        <f>ROUND(9.37,3)</f>
        <v>9.37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ROUND(2.26,3)</f>
        <v>2.26</v>
      </c>
      <c r="D34" s="27">
        <f>F34</f>
        <v>2.26</v>
      </c>
      <c r="E34" s="27">
        <f>F34</f>
        <v>2.26</v>
      </c>
      <c r="F34" s="27">
        <f>ROUND(2.26,3)</f>
        <v>2.26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ROUND(2.18,3)</f>
        <v>2.18</v>
      </c>
      <c r="D36" s="27">
        <f>F36</f>
        <v>2.18</v>
      </c>
      <c r="E36" s="27">
        <f>F36</f>
        <v>2.18</v>
      </c>
      <c r="F36" s="27">
        <f>ROUND(2.18,3)</f>
        <v>2.18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ROUND(9.09,3)</f>
        <v>9.09</v>
      </c>
      <c r="D38" s="27">
        <f>F38</f>
        <v>9.09</v>
      </c>
      <c r="E38" s="27">
        <f>F38</f>
        <v>9.09</v>
      </c>
      <c r="F38" s="27">
        <f>ROUND(9.09,3)</f>
        <v>9.09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ROUND(2.25,5)</f>
        <v>2.25</v>
      </c>
      <c r="D40" s="25">
        <f>F40</f>
        <v>128.13164</v>
      </c>
      <c r="E40" s="25">
        <f>F40</f>
        <v>128.13164</v>
      </c>
      <c r="F40" s="25">
        <f>ROUND(128.13164,5)</f>
        <v>128.13164</v>
      </c>
      <c r="G40" s="24"/>
      <c r="H40" s="36"/>
    </row>
    <row r="41" spans="1:8" ht="12.75" customHeight="1">
      <c r="A41" s="22">
        <v>42950</v>
      </c>
      <c r="B41" s="22"/>
      <c r="C41" s="25">
        <f>ROUND(2.25,5)</f>
        <v>2.25</v>
      </c>
      <c r="D41" s="25">
        <f>F41</f>
        <v>129.26407</v>
      </c>
      <c r="E41" s="25">
        <f>F41</f>
        <v>129.26407</v>
      </c>
      <c r="F41" s="25">
        <f>ROUND(129.26407,5)</f>
        <v>129.26407</v>
      </c>
      <c r="G41" s="24"/>
      <c r="H41" s="36"/>
    </row>
    <row r="42" spans="1:8" ht="12.75" customHeight="1">
      <c r="A42" s="22">
        <v>43041</v>
      </c>
      <c r="B42" s="22"/>
      <c r="C42" s="25">
        <f>ROUND(2.25,5)</f>
        <v>2.25</v>
      </c>
      <c r="D42" s="25">
        <f>F42</f>
        <v>131.80902</v>
      </c>
      <c r="E42" s="25">
        <f>F42</f>
        <v>131.80902</v>
      </c>
      <c r="F42" s="25">
        <f>ROUND(131.80902,5)</f>
        <v>131.80902</v>
      </c>
      <c r="G42" s="24"/>
      <c r="H42" s="36"/>
    </row>
    <row r="43" spans="1:8" ht="12.75" customHeight="1">
      <c r="A43" s="22">
        <v>43132</v>
      </c>
      <c r="B43" s="22"/>
      <c r="C43" s="25">
        <f>ROUND(2.25,5)</f>
        <v>2.25</v>
      </c>
      <c r="D43" s="25">
        <f>F43</f>
        <v>133.11765</v>
      </c>
      <c r="E43" s="25">
        <f>F43</f>
        <v>133.11765</v>
      </c>
      <c r="F43" s="25">
        <f>ROUND(133.11765,5)</f>
        <v>133.11765</v>
      </c>
      <c r="G43" s="24"/>
      <c r="H43" s="36"/>
    </row>
    <row r="44" spans="1:8" ht="12.75" customHeight="1">
      <c r="A44" s="22">
        <v>43223</v>
      </c>
      <c r="B44" s="22"/>
      <c r="C44" s="25">
        <f>ROUND(2.25,5)</f>
        <v>2.25</v>
      </c>
      <c r="D44" s="25">
        <f>F44</f>
        <v>135.75571</v>
      </c>
      <c r="E44" s="25">
        <f>F44</f>
        <v>135.75571</v>
      </c>
      <c r="F44" s="25">
        <f>ROUND(135.75571,5)</f>
        <v>135.75571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ROUND(99.16113,5)</f>
        <v>99.16113</v>
      </c>
      <c r="D46" s="25">
        <f>F46</f>
        <v>99.38567</v>
      </c>
      <c r="E46" s="25">
        <f>F46</f>
        <v>99.38567</v>
      </c>
      <c r="F46" s="25">
        <f>ROUND(99.38567,5)</f>
        <v>99.38567</v>
      </c>
      <c r="G46" s="24"/>
      <c r="H46" s="36"/>
    </row>
    <row r="47" spans="1:8" ht="12.75" customHeight="1">
      <c r="A47" s="22">
        <v>42950</v>
      </c>
      <c r="B47" s="22"/>
      <c r="C47" s="25">
        <f>ROUND(99.16113,5)</f>
        <v>99.16113</v>
      </c>
      <c r="D47" s="25">
        <f>F47</f>
        <v>101.29592</v>
      </c>
      <c r="E47" s="25">
        <f>F47</f>
        <v>101.29592</v>
      </c>
      <c r="F47" s="25">
        <f>ROUND(101.29592,5)</f>
        <v>101.29592</v>
      </c>
      <c r="G47" s="24"/>
      <c r="H47" s="36"/>
    </row>
    <row r="48" spans="1:8" ht="12.75" customHeight="1">
      <c r="A48" s="22">
        <v>43041</v>
      </c>
      <c r="B48" s="22"/>
      <c r="C48" s="25">
        <f>ROUND(99.16113,5)</f>
        <v>99.16113</v>
      </c>
      <c r="D48" s="25">
        <f>F48</f>
        <v>102.28258</v>
      </c>
      <c r="E48" s="25">
        <f>F48</f>
        <v>102.28258</v>
      </c>
      <c r="F48" s="25">
        <f>ROUND(102.28258,5)</f>
        <v>102.28258</v>
      </c>
      <c r="G48" s="24"/>
      <c r="H48" s="36"/>
    </row>
    <row r="49" spans="1:8" ht="12.75" customHeight="1">
      <c r="A49" s="22">
        <v>43132</v>
      </c>
      <c r="B49" s="22"/>
      <c r="C49" s="25">
        <f>ROUND(99.16113,5)</f>
        <v>99.16113</v>
      </c>
      <c r="D49" s="25">
        <f>F49</f>
        <v>104.34729</v>
      </c>
      <c r="E49" s="25">
        <f>F49</f>
        <v>104.34729</v>
      </c>
      <c r="F49" s="25">
        <f>ROUND(104.34729,5)</f>
        <v>104.34729</v>
      </c>
      <c r="G49" s="24"/>
      <c r="H49" s="36"/>
    </row>
    <row r="50" spans="1:8" ht="12.75" customHeight="1">
      <c r="A50" s="22">
        <v>43223</v>
      </c>
      <c r="B50" s="22"/>
      <c r="C50" s="25">
        <f>ROUND(99.16113,5)</f>
        <v>99.16113</v>
      </c>
      <c r="D50" s="25">
        <f>F50</f>
        <v>105.38711</v>
      </c>
      <c r="E50" s="25">
        <f>F50</f>
        <v>105.38711</v>
      </c>
      <c r="F50" s="25">
        <f>ROUND(105.38711,5)</f>
        <v>105.38711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ROUND(9.05,5)</f>
        <v>9.05</v>
      </c>
      <c r="D52" s="25">
        <f>F52</f>
        <v>9.05615</v>
      </c>
      <c r="E52" s="25">
        <f>F52</f>
        <v>9.05615</v>
      </c>
      <c r="F52" s="25">
        <f>ROUND(9.05615,5)</f>
        <v>9.05615</v>
      </c>
      <c r="G52" s="24"/>
      <c r="H52" s="36"/>
    </row>
    <row r="53" spans="1:8" ht="12.75" customHeight="1">
      <c r="A53" s="22">
        <v>42950</v>
      </c>
      <c r="B53" s="22"/>
      <c r="C53" s="25">
        <f>ROUND(9.05,5)</f>
        <v>9.05</v>
      </c>
      <c r="D53" s="25">
        <f>F53</f>
        <v>9.10254</v>
      </c>
      <c r="E53" s="25">
        <f>F53</f>
        <v>9.10254</v>
      </c>
      <c r="F53" s="25">
        <f>ROUND(9.10254,5)</f>
        <v>9.10254</v>
      </c>
      <c r="G53" s="24"/>
      <c r="H53" s="36"/>
    </row>
    <row r="54" spans="1:8" ht="12.75" customHeight="1">
      <c r="A54" s="22">
        <v>43041</v>
      </c>
      <c r="B54" s="22"/>
      <c r="C54" s="25">
        <f>ROUND(9.05,5)</f>
        <v>9.05</v>
      </c>
      <c r="D54" s="25">
        <f>F54</f>
        <v>9.14014</v>
      </c>
      <c r="E54" s="25">
        <f>F54</f>
        <v>9.14014</v>
      </c>
      <c r="F54" s="25">
        <f>ROUND(9.14014,5)</f>
        <v>9.14014</v>
      </c>
      <c r="G54" s="24"/>
      <c r="H54" s="36"/>
    </row>
    <row r="55" spans="1:8" ht="12.75" customHeight="1">
      <c r="A55" s="22">
        <v>43132</v>
      </c>
      <c r="B55" s="22"/>
      <c r="C55" s="25">
        <f>ROUND(9.05,5)</f>
        <v>9.05</v>
      </c>
      <c r="D55" s="25">
        <f>F55</f>
        <v>9.17348</v>
      </c>
      <c r="E55" s="25">
        <f>F55</f>
        <v>9.17348</v>
      </c>
      <c r="F55" s="25">
        <f>ROUND(9.17348,5)</f>
        <v>9.17348</v>
      </c>
      <c r="G55" s="24"/>
      <c r="H55" s="36"/>
    </row>
    <row r="56" spans="1:8" ht="12.75" customHeight="1">
      <c r="A56" s="22">
        <v>43223</v>
      </c>
      <c r="B56" s="22"/>
      <c r="C56" s="25">
        <f>ROUND(9.05,5)</f>
        <v>9.05</v>
      </c>
      <c r="D56" s="25">
        <f>F56</f>
        <v>9.21525</v>
      </c>
      <c r="E56" s="25">
        <f>F56</f>
        <v>9.21525</v>
      </c>
      <c r="F56" s="25">
        <f>ROUND(9.21525,5)</f>
        <v>9.21525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ROUND(9.22,5)</f>
        <v>9.22</v>
      </c>
      <c r="D58" s="25">
        <f>F58</f>
        <v>9.22591</v>
      </c>
      <c r="E58" s="25">
        <f>F58</f>
        <v>9.22591</v>
      </c>
      <c r="F58" s="25">
        <f>ROUND(9.22591,5)</f>
        <v>9.22591</v>
      </c>
      <c r="G58" s="24"/>
      <c r="H58" s="36"/>
    </row>
    <row r="59" spans="1:8" ht="12.75" customHeight="1">
      <c r="A59" s="22">
        <v>42950</v>
      </c>
      <c r="B59" s="22"/>
      <c r="C59" s="25">
        <f>ROUND(9.22,5)</f>
        <v>9.22</v>
      </c>
      <c r="D59" s="25">
        <f>F59</f>
        <v>9.27114</v>
      </c>
      <c r="E59" s="25">
        <f>F59</f>
        <v>9.27114</v>
      </c>
      <c r="F59" s="25">
        <f>ROUND(9.27114,5)</f>
        <v>9.27114</v>
      </c>
      <c r="G59" s="24"/>
      <c r="H59" s="36"/>
    </row>
    <row r="60" spans="1:8" ht="12.75" customHeight="1">
      <c r="A60" s="22">
        <v>43041</v>
      </c>
      <c r="B60" s="22"/>
      <c r="C60" s="25">
        <f>ROUND(9.22,5)</f>
        <v>9.22</v>
      </c>
      <c r="D60" s="25">
        <f>F60</f>
        <v>9.3139</v>
      </c>
      <c r="E60" s="25">
        <f>F60</f>
        <v>9.3139</v>
      </c>
      <c r="F60" s="25">
        <f>ROUND(9.3139,5)</f>
        <v>9.3139</v>
      </c>
      <c r="G60" s="24"/>
      <c r="H60" s="36"/>
    </row>
    <row r="61" spans="1:8" ht="12.75" customHeight="1">
      <c r="A61" s="22">
        <v>43132</v>
      </c>
      <c r="B61" s="22"/>
      <c r="C61" s="25">
        <f>ROUND(9.22,5)</f>
        <v>9.22</v>
      </c>
      <c r="D61" s="25">
        <f>F61</f>
        <v>9.3527</v>
      </c>
      <c r="E61" s="25">
        <f>F61</f>
        <v>9.3527</v>
      </c>
      <c r="F61" s="25">
        <f>ROUND(9.3527,5)</f>
        <v>9.3527</v>
      </c>
      <c r="G61" s="24"/>
      <c r="H61" s="36"/>
    </row>
    <row r="62" spans="1:8" ht="12.75" customHeight="1">
      <c r="A62" s="22">
        <v>43223</v>
      </c>
      <c r="B62" s="22"/>
      <c r="C62" s="25">
        <f>ROUND(9.22,5)</f>
        <v>9.22</v>
      </c>
      <c r="D62" s="25">
        <f>F62</f>
        <v>9.39509</v>
      </c>
      <c r="E62" s="25">
        <f>F62</f>
        <v>9.39509</v>
      </c>
      <c r="F62" s="25">
        <f>ROUND(9.39509,5)</f>
        <v>9.39509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ROUND(104.96625,5)</f>
        <v>104.96625</v>
      </c>
      <c r="D64" s="25">
        <f>F64</f>
        <v>105.20387</v>
      </c>
      <c r="E64" s="25">
        <f>F64</f>
        <v>105.20387</v>
      </c>
      <c r="F64" s="25">
        <f>ROUND(105.20387,5)</f>
        <v>105.20387</v>
      </c>
      <c r="G64" s="24"/>
      <c r="H64" s="36"/>
    </row>
    <row r="65" spans="1:8" ht="12.75" customHeight="1">
      <c r="A65" s="22">
        <v>42950</v>
      </c>
      <c r="B65" s="22"/>
      <c r="C65" s="25">
        <f>ROUND(104.96625,5)</f>
        <v>104.96625</v>
      </c>
      <c r="D65" s="25">
        <f>F65</f>
        <v>107.226</v>
      </c>
      <c r="E65" s="25">
        <f>F65</f>
        <v>107.226</v>
      </c>
      <c r="F65" s="25">
        <f>ROUND(107.226,5)</f>
        <v>107.226</v>
      </c>
      <c r="G65" s="24"/>
      <c r="H65" s="36"/>
    </row>
    <row r="66" spans="1:8" ht="12.75" customHeight="1">
      <c r="A66" s="22">
        <v>43041</v>
      </c>
      <c r="B66" s="22"/>
      <c r="C66" s="25">
        <f>ROUND(104.96625,5)</f>
        <v>104.96625</v>
      </c>
      <c r="D66" s="25">
        <f>F66</f>
        <v>108.26001</v>
      </c>
      <c r="E66" s="25">
        <f>F66</f>
        <v>108.26001</v>
      </c>
      <c r="F66" s="25">
        <f>ROUND(108.26001,5)</f>
        <v>108.26001</v>
      </c>
      <c r="G66" s="24"/>
      <c r="H66" s="36"/>
    </row>
    <row r="67" spans="1:8" ht="12.75" customHeight="1">
      <c r="A67" s="22">
        <v>43132</v>
      </c>
      <c r="B67" s="22"/>
      <c r="C67" s="25">
        <f>ROUND(104.96625,5)</f>
        <v>104.96625</v>
      </c>
      <c r="D67" s="25">
        <f>F67</f>
        <v>110.44552</v>
      </c>
      <c r="E67" s="25">
        <f>F67</f>
        <v>110.44552</v>
      </c>
      <c r="F67" s="25">
        <f>ROUND(110.44552,5)</f>
        <v>110.44552</v>
      </c>
      <c r="G67" s="24"/>
      <c r="H67" s="36"/>
    </row>
    <row r="68" spans="1:8" ht="12.75" customHeight="1">
      <c r="A68" s="22">
        <v>43223</v>
      </c>
      <c r="B68" s="22"/>
      <c r="C68" s="25">
        <f>ROUND(104.96625,5)</f>
        <v>104.96625</v>
      </c>
      <c r="D68" s="25">
        <f>F68</f>
        <v>111.53529</v>
      </c>
      <c r="E68" s="25">
        <f>F68</f>
        <v>111.53529</v>
      </c>
      <c r="F68" s="25">
        <f>ROUND(111.53529,5)</f>
        <v>111.53529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ROUND(9.475,5)</f>
        <v>9.475</v>
      </c>
      <c r="D70" s="25">
        <f>F70</f>
        <v>9.48162</v>
      </c>
      <c r="E70" s="25">
        <f>F70</f>
        <v>9.48162</v>
      </c>
      <c r="F70" s="25">
        <f>ROUND(9.48162,5)</f>
        <v>9.48162</v>
      </c>
      <c r="G70" s="24"/>
      <c r="H70" s="36"/>
    </row>
    <row r="71" spans="1:8" ht="12.75" customHeight="1">
      <c r="A71" s="22">
        <v>42950</v>
      </c>
      <c r="B71" s="22"/>
      <c r="C71" s="25">
        <f>ROUND(9.475,5)</f>
        <v>9.475</v>
      </c>
      <c r="D71" s="25">
        <f>F71</f>
        <v>9.53272</v>
      </c>
      <c r="E71" s="25">
        <f>F71</f>
        <v>9.53272</v>
      </c>
      <c r="F71" s="25">
        <f>ROUND(9.53272,5)</f>
        <v>9.53272</v>
      </c>
      <c r="G71" s="24"/>
      <c r="H71" s="36"/>
    </row>
    <row r="72" spans="1:8" ht="12.75" customHeight="1">
      <c r="A72" s="22">
        <v>43041</v>
      </c>
      <c r="B72" s="22"/>
      <c r="C72" s="25">
        <f>ROUND(9.475,5)</f>
        <v>9.475</v>
      </c>
      <c r="D72" s="25">
        <f>F72</f>
        <v>9.57596</v>
      </c>
      <c r="E72" s="25">
        <f>F72</f>
        <v>9.57596</v>
      </c>
      <c r="F72" s="25">
        <f>ROUND(9.57596,5)</f>
        <v>9.57596</v>
      </c>
      <c r="G72" s="24"/>
      <c r="H72" s="36"/>
    </row>
    <row r="73" spans="1:8" ht="12.75" customHeight="1">
      <c r="A73" s="22">
        <v>43132</v>
      </c>
      <c r="B73" s="22"/>
      <c r="C73" s="25">
        <f>ROUND(9.475,5)</f>
        <v>9.475</v>
      </c>
      <c r="D73" s="25">
        <f>F73</f>
        <v>9.61598</v>
      </c>
      <c r="E73" s="25">
        <f>F73</f>
        <v>9.61598</v>
      </c>
      <c r="F73" s="25">
        <f>ROUND(9.61598,5)</f>
        <v>9.61598</v>
      </c>
      <c r="G73" s="24"/>
      <c r="H73" s="36"/>
    </row>
    <row r="74" spans="1:8" ht="12.75" customHeight="1">
      <c r="A74" s="22">
        <v>43223</v>
      </c>
      <c r="B74" s="22"/>
      <c r="C74" s="25">
        <f>ROUND(9.475,5)</f>
        <v>9.475</v>
      </c>
      <c r="D74" s="25">
        <f>F74</f>
        <v>9.66303</v>
      </c>
      <c r="E74" s="25">
        <f>F74</f>
        <v>9.66303</v>
      </c>
      <c r="F74" s="25">
        <f>ROUND(9.66303,5)</f>
        <v>9.66303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ROUND(2.21,5)</f>
        <v>2.21</v>
      </c>
      <c r="D76" s="25">
        <f>F76</f>
        <v>131.36901</v>
      </c>
      <c r="E76" s="25">
        <f>F76</f>
        <v>131.36901</v>
      </c>
      <c r="F76" s="25">
        <f>ROUND(131.36901,5)</f>
        <v>131.36901</v>
      </c>
      <c r="G76" s="24"/>
      <c r="H76" s="36"/>
    </row>
    <row r="77" spans="1:8" ht="12.75" customHeight="1">
      <c r="A77" s="22">
        <v>42950</v>
      </c>
      <c r="B77" s="22"/>
      <c r="C77" s="25">
        <f>ROUND(2.21,5)</f>
        <v>2.21</v>
      </c>
      <c r="D77" s="25">
        <f>F77</f>
        <v>132.39743</v>
      </c>
      <c r="E77" s="25">
        <f>F77</f>
        <v>132.39743</v>
      </c>
      <c r="F77" s="25">
        <f>ROUND(132.39743,5)</f>
        <v>132.39743</v>
      </c>
      <c r="G77" s="24"/>
      <c r="H77" s="36"/>
    </row>
    <row r="78" spans="1:8" ht="12.75" customHeight="1">
      <c r="A78" s="22">
        <v>43041</v>
      </c>
      <c r="B78" s="22"/>
      <c r="C78" s="25">
        <f>ROUND(2.21,5)</f>
        <v>2.21</v>
      </c>
      <c r="D78" s="25">
        <f>F78</f>
        <v>135.00395</v>
      </c>
      <c r="E78" s="25">
        <f>F78</f>
        <v>135.00395</v>
      </c>
      <c r="F78" s="25">
        <f>ROUND(135.00395,5)</f>
        <v>135.00395</v>
      </c>
      <c r="G78" s="24"/>
      <c r="H78" s="36"/>
    </row>
    <row r="79" spans="1:8" ht="12.75" customHeight="1">
      <c r="A79" s="22">
        <v>43132</v>
      </c>
      <c r="B79" s="22"/>
      <c r="C79" s="25">
        <f>ROUND(2.21,5)</f>
        <v>2.21</v>
      </c>
      <c r="D79" s="25">
        <f>F79</f>
        <v>136.20804</v>
      </c>
      <c r="E79" s="25">
        <f>F79</f>
        <v>136.20804</v>
      </c>
      <c r="F79" s="25">
        <f>ROUND(136.20804,5)</f>
        <v>136.20804</v>
      </c>
      <c r="G79" s="24"/>
      <c r="H79" s="36"/>
    </row>
    <row r="80" spans="1:8" ht="12.75" customHeight="1">
      <c r="A80" s="22">
        <v>43223</v>
      </c>
      <c r="B80" s="22"/>
      <c r="C80" s="25">
        <f>ROUND(2.21,5)</f>
        <v>2.21</v>
      </c>
      <c r="D80" s="25">
        <f>F80</f>
        <v>138.90731</v>
      </c>
      <c r="E80" s="25">
        <f>F80</f>
        <v>138.90731</v>
      </c>
      <c r="F80" s="25">
        <f>ROUND(138.90731,5)</f>
        <v>138.90731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ROUND(9.555,5)</f>
        <v>9.555</v>
      </c>
      <c r="D82" s="25">
        <f>F82</f>
        <v>9.56169</v>
      </c>
      <c r="E82" s="25">
        <f>F82</f>
        <v>9.56169</v>
      </c>
      <c r="F82" s="25">
        <f>ROUND(9.56169,5)</f>
        <v>9.56169</v>
      </c>
      <c r="G82" s="24"/>
      <c r="H82" s="36"/>
    </row>
    <row r="83" spans="1:8" ht="12.75" customHeight="1">
      <c r="A83" s="22">
        <v>42950</v>
      </c>
      <c r="B83" s="22"/>
      <c r="C83" s="25">
        <f>ROUND(9.555,5)</f>
        <v>9.555</v>
      </c>
      <c r="D83" s="25">
        <f>F83</f>
        <v>9.61348</v>
      </c>
      <c r="E83" s="25">
        <f>F83</f>
        <v>9.61348</v>
      </c>
      <c r="F83" s="25">
        <f>ROUND(9.61348,5)</f>
        <v>9.61348</v>
      </c>
      <c r="G83" s="24"/>
      <c r="H83" s="36"/>
    </row>
    <row r="84" spans="1:8" ht="12.75" customHeight="1">
      <c r="A84" s="22">
        <v>43041</v>
      </c>
      <c r="B84" s="22"/>
      <c r="C84" s="25">
        <f>ROUND(9.555,5)</f>
        <v>9.555</v>
      </c>
      <c r="D84" s="25">
        <f>F84</f>
        <v>9.65755</v>
      </c>
      <c r="E84" s="25">
        <f>F84</f>
        <v>9.65755</v>
      </c>
      <c r="F84" s="25">
        <f>ROUND(9.65755,5)</f>
        <v>9.65755</v>
      </c>
      <c r="G84" s="24"/>
      <c r="H84" s="36"/>
    </row>
    <row r="85" spans="1:8" ht="12.75" customHeight="1">
      <c r="A85" s="22">
        <v>43132</v>
      </c>
      <c r="B85" s="22"/>
      <c r="C85" s="25">
        <f>ROUND(9.555,5)</f>
        <v>9.555</v>
      </c>
      <c r="D85" s="25">
        <f>F85</f>
        <v>9.69856</v>
      </c>
      <c r="E85" s="25">
        <f>F85</f>
        <v>9.69856</v>
      </c>
      <c r="F85" s="25">
        <f>ROUND(9.69856,5)</f>
        <v>9.69856</v>
      </c>
      <c r="G85" s="24"/>
      <c r="H85" s="36"/>
    </row>
    <row r="86" spans="1:8" ht="12.75" customHeight="1">
      <c r="A86" s="22">
        <v>43223</v>
      </c>
      <c r="B86" s="22"/>
      <c r="C86" s="25">
        <f>ROUND(9.555,5)</f>
        <v>9.555</v>
      </c>
      <c r="D86" s="25">
        <f>F86</f>
        <v>9.74635</v>
      </c>
      <c r="E86" s="25">
        <f>F86</f>
        <v>9.74635</v>
      </c>
      <c r="F86" s="25">
        <f>ROUND(9.74635,5)</f>
        <v>9.74635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ROUND(9.61,5)</f>
        <v>9.61</v>
      </c>
      <c r="D88" s="25">
        <f>F88</f>
        <v>9.6166</v>
      </c>
      <c r="E88" s="25">
        <f>F88</f>
        <v>9.6166</v>
      </c>
      <c r="F88" s="25">
        <f>ROUND(9.6166,5)</f>
        <v>9.6166</v>
      </c>
      <c r="G88" s="24"/>
      <c r="H88" s="36"/>
    </row>
    <row r="89" spans="1:8" ht="12.75" customHeight="1">
      <c r="A89" s="22">
        <v>42950</v>
      </c>
      <c r="B89" s="22"/>
      <c r="C89" s="25">
        <f>ROUND(9.61,5)</f>
        <v>9.61</v>
      </c>
      <c r="D89" s="25">
        <f>F89</f>
        <v>9.66773</v>
      </c>
      <c r="E89" s="25">
        <f>F89</f>
        <v>9.66773</v>
      </c>
      <c r="F89" s="25">
        <f>ROUND(9.66773,5)</f>
        <v>9.66773</v>
      </c>
      <c r="G89" s="24"/>
      <c r="H89" s="36"/>
    </row>
    <row r="90" spans="1:8" ht="12.75" customHeight="1">
      <c r="A90" s="22">
        <v>43041</v>
      </c>
      <c r="B90" s="22"/>
      <c r="C90" s="25">
        <f>ROUND(9.61,5)</f>
        <v>9.61</v>
      </c>
      <c r="D90" s="25">
        <f>F90</f>
        <v>9.71137</v>
      </c>
      <c r="E90" s="25">
        <f>F90</f>
        <v>9.71137</v>
      </c>
      <c r="F90" s="25">
        <f>ROUND(9.71137,5)</f>
        <v>9.71137</v>
      </c>
      <c r="G90" s="24"/>
      <c r="H90" s="36"/>
    </row>
    <row r="91" spans="1:8" ht="12.75" customHeight="1">
      <c r="A91" s="22">
        <v>43132</v>
      </c>
      <c r="B91" s="22"/>
      <c r="C91" s="25">
        <f>ROUND(9.61,5)</f>
        <v>9.61</v>
      </c>
      <c r="D91" s="25">
        <f>F91</f>
        <v>9.75206</v>
      </c>
      <c r="E91" s="25">
        <f>F91</f>
        <v>9.75206</v>
      </c>
      <c r="F91" s="25">
        <f>ROUND(9.75206,5)</f>
        <v>9.75206</v>
      </c>
      <c r="G91" s="24"/>
      <c r="H91" s="36"/>
    </row>
    <row r="92" spans="1:8" ht="12.75" customHeight="1">
      <c r="A92" s="22">
        <v>43223</v>
      </c>
      <c r="B92" s="22"/>
      <c r="C92" s="25">
        <f>ROUND(9.61,5)</f>
        <v>9.61</v>
      </c>
      <c r="D92" s="25">
        <f>F92</f>
        <v>9.7992</v>
      </c>
      <c r="E92" s="25">
        <f>F92</f>
        <v>9.7992</v>
      </c>
      <c r="F92" s="25">
        <f>ROUND(9.7992,5)</f>
        <v>9.7992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ROUND(127.43839,5)</f>
        <v>127.43839</v>
      </c>
      <c r="D94" s="25">
        <f>F94</f>
        <v>127.72704</v>
      </c>
      <c r="E94" s="25">
        <f>F94</f>
        <v>127.72704</v>
      </c>
      <c r="F94" s="25">
        <f>ROUND(127.72704,5)</f>
        <v>127.72704</v>
      </c>
      <c r="G94" s="24"/>
      <c r="H94" s="36"/>
    </row>
    <row r="95" spans="1:8" ht="12.75" customHeight="1">
      <c r="A95" s="22">
        <v>42950</v>
      </c>
      <c r="B95" s="22"/>
      <c r="C95" s="25">
        <f>ROUND(127.43839,5)</f>
        <v>127.43839</v>
      </c>
      <c r="D95" s="25">
        <f>F95</f>
        <v>130.18204</v>
      </c>
      <c r="E95" s="25">
        <f>F95</f>
        <v>130.18204</v>
      </c>
      <c r="F95" s="25">
        <f>ROUND(130.18204,5)</f>
        <v>130.18204</v>
      </c>
      <c r="G95" s="24"/>
      <c r="H95" s="36"/>
    </row>
    <row r="96" spans="1:8" ht="12.75" customHeight="1">
      <c r="A96" s="22">
        <v>43041</v>
      </c>
      <c r="B96" s="22"/>
      <c r="C96" s="25">
        <f>ROUND(127.43839,5)</f>
        <v>127.43839</v>
      </c>
      <c r="D96" s="25">
        <f>F96</f>
        <v>131.16154</v>
      </c>
      <c r="E96" s="25">
        <f>F96</f>
        <v>131.16154</v>
      </c>
      <c r="F96" s="25">
        <f>ROUND(131.16154,5)</f>
        <v>131.16154</v>
      </c>
      <c r="G96" s="24"/>
      <c r="H96" s="36"/>
    </row>
    <row r="97" spans="1:8" ht="12.75" customHeight="1">
      <c r="A97" s="22">
        <v>43132</v>
      </c>
      <c r="B97" s="22"/>
      <c r="C97" s="25">
        <f>ROUND(127.43839,5)</f>
        <v>127.43839</v>
      </c>
      <c r="D97" s="25">
        <f>F97</f>
        <v>133.80925</v>
      </c>
      <c r="E97" s="25">
        <f>F97</f>
        <v>133.80925</v>
      </c>
      <c r="F97" s="25">
        <f>ROUND(133.80925,5)</f>
        <v>133.80925</v>
      </c>
      <c r="G97" s="24"/>
      <c r="H97" s="36"/>
    </row>
    <row r="98" spans="1:8" ht="12.75" customHeight="1">
      <c r="A98" s="22">
        <v>43223</v>
      </c>
      <c r="B98" s="22"/>
      <c r="C98" s="25">
        <f>ROUND(127.43839,5)</f>
        <v>127.43839</v>
      </c>
      <c r="D98" s="25">
        <f>F98</f>
        <v>134.84544</v>
      </c>
      <c r="E98" s="25">
        <f>F98</f>
        <v>134.84544</v>
      </c>
      <c r="F98" s="25">
        <f>ROUND(134.84544,5)</f>
        <v>134.84544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ROUND(2.3,5)</f>
        <v>2.3</v>
      </c>
      <c r="D100" s="25">
        <f>F100</f>
        <v>136.79982</v>
      </c>
      <c r="E100" s="25">
        <f>F100</f>
        <v>136.79982</v>
      </c>
      <c r="F100" s="25">
        <f>ROUND(136.79982,5)</f>
        <v>136.79982</v>
      </c>
      <c r="G100" s="24"/>
      <c r="H100" s="36"/>
    </row>
    <row r="101" spans="1:8" ht="12.75" customHeight="1">
      <c r="A101" s="22">
        <v>42950</v>
      </c>
      <c r="B101" s="22"/>
      <c r="C101" s="25">
        <f>ROUND(2.3,5)</f>
        <v>2.3</v>
      </c>
      <c r="D101" s="25">
        <f>F101</f>
        <v>137.76773</v>
      </c>
      <c r="E101" s="25">
        <f>F101</f>
        <v>137.76773</v>
      </c>
      <c r="F101" s="25">
        <f>ROUND(137.76773,5)</f>
        <v>137.76773</v>
      </c>
      <c r="G101" s="24"/>
      <c r="H101" s="36"/>
    </row>
    <row r="102" spans="1:8" ht="12.75" customHeight="1">
      <c r="A102" s="22">
        <v>43041</v>
      </c>
      <c r="B102" s="22"/>
      <c r="C102" s="25">
        <f>ROUND(2.3,5)</f>
        <v>2.3</v>
      </c>
      <c r="D102" s="25">
        <f>F102</f>
        <v>140.48026</v>
      </c>
      <c r="E102" s="25">
        <f>F102</f>
        <v>140.48026</v>
      </c>
      <c r="F102" s="25">
        <f>ROUND(140.48026,5)</f>
        <v>140.48026</v>
      </c>
      <c r="G102" s="24"/>
      <c r="H102" s="36"/>
    </row>
    <row r="103" spans="1:8" ht="12.75" customHeight="1">
      <c r="A103" s="22">
        <v>43132</v>
      </c>
      <c r="B103" s="22"/>
      <c r="C103" s="25">
        <f>ROUND(2.3,5)</f>
        <v>2.3</v>
      </c>
      <c r="D103" s="25">
        <f>F103</f>
        <v>141.62368</v>
      </c>
      <c r="E103" s="25">
        <f>F103</f>
        <v>141.62368</v>
      </c>
      <c r="F103" s="25">
        <f>ROUND(141.62368,5)</f>
        <v>141.62368</v>
      </c>
      <c r="G103" s="24"/>
      <c r="H103" s="36"/>
    </row>
    <row r="104" spans="1:8" ht="12.75" customHeight="1">
      <c r="A104" s="22">
        <v>43223</v>
      </c>
      <c r="B104" s="22"/>
      <c r="C104" s="25">
        <f>ROUND(2.3,5)</f>
        <v>2.3</v>
      </c>
      <c r="D104" s="25">
        <f>F104</f>
        <v>144.43043</v>
      </c>
      <c r="E104" s="25">
        <f>F104</f>
        <v>144.43043</v>
      </c>
      <c r="F104" s="25">
        <f>ROUND(144.43043,5)</f>
        <v>144.43043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ROUND(2.95,5)</f>
        <v>2.95</v>
      </c>
      <c r="D106" s="25">
        <f>F106</f>
        <v>127.01859</v>
      </c>
      <c r="E106" s="25">
        <f>F106</f>
        <v>127.01859</v>
      </c>
      <c r="F106" s="25">
        <f>ROUND(127.01859,5)</f>
        <v>127.01859</v>
      </c>
      <c r="G106" s="24"/>
      <c r="H106" s="36"/>
    </row>
    <row r="107" spans="1:8" ht="12.75" customHeight="1">
      <c r="A107" s="22">
        <v>42950</v>
      </c>
      <c r="B107" s="22"/>
      <c r="C107" s="25">
        <f>ROUND(2.95,5)</f>
        <v>2.95</v>
      </c>
      <c r="D107" s="25">
        <f>F107</f>
        <v>129.45996</v>
      </c>
      <c r="E107" s="25">
        <f>F107</f>
        <v>129.45996</v>
      </c>
      <c r="F107" s="25">
        <f>ROUND(129.45996,5)</f>
        <v>129.45996</v>
      </c>
      <c r="G107" s="24"/>
      <c r="H107" s="36"/>
    </row>
    <row r="108" spans="1:8" ht="12.75" customHeight="1">
      <c r="A108" s="22">
        <v>43041</v>
      </c>
      <c r="B108" s="22"/>
      <c r="C108" s="25">
        <f>ROUND(2.95,5)</f>
        <v>2.95</v>
      </c>
      <c r="D108" s="25">
        <f>F108</f>
        <v>130.26491</v>
      </c>
      <c r="E108" s="25">
        <f>F108</f>
        <v>130.26491</v>
      </c>
      <c r="F108" s="25">
        <f>ROUND(130.26491,5)</f>
        <v>130.26491</v>
      </c>
      <c r="G108" s="24"/>
      <c r="H108" s="36"/>
    </row>
    <row r="109" spans="1:8" ht="12.75" customHeight="1">
      <c r="A109" s="22">
        <v>43132</v>
      </c>
      <c r="B109" s="22"/>
      <c r="C109" s="25">
        <f>ROUND(2.95,5)</f>
        <v>2.95</v>
      </c>
      <c r="D109" s="25">
        <f>F109</f>
        <v>132.8946</v>
      </c>
      <c r="E109" s="25">
        <f>F109</f>
        <v>132.8946</v>
      </c>
      <c r="F109" s="25">
        <f>ROUND(132.8946,5)</f>
        <v>132.8946</v>
      </c>
      <c r="G109" s="24"/>
      <c r="H109" s="36"/>
    </row>
    <row r="110" spans="1:8" ht="12.75" customHeight="1">
      <c r="A110" s="22">
        <v>43223</v>
      </c>
      <c r="B110" s="22"/>
      <c r="C110" s="25">
        <f>ROUND(2.95,5)</f>
        <v>2.95</v>
      </c>
      <c r="D110" s="25">
        <f>F110</f>
        <v>135.52851</v>
      </c>
      <c r="E110" s="25">
        <f>F110</f>
        <v>135.52851</v>
      </c>
      <c r="F110" s="25">
        <f>ROUND(135.52851,5)</f>
        <v>135.52851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ROUND(10.52,5)</f>
        <v>10.52</v>
      </c>
      <c r="D112" s="25">
        <f>F112</f>
        <v>10.53024</v>
      </c>
      <c r="E112" s="25">
        <f>F112</f>
        <v>10.53024</v>
      </c>
      <c r="F112" s="25">
        <f>ROUND(10.53024,5)</f>
        <v>10.53024</v>
      </c>
      <c r="G112" s="24"/>
      <c r="H112" s="36"/>
    </row>
    <row r="113" spans="1:8" ht="12.75" customHeight="1">
      <c r="A113" s="22">
        <v>42950</v>
      </c>
      <c r="B113" s="22"/>
      <c r="C113" s="25">
        <f>ROUND(10.52,5)</f>
        <v>10.52</v>
      </c>
      <c r="D113" s="25">
        <f>F113</f>
        <v>10.61264</v>
      </c>
      <c r="E113" s="25">
        <f>F113</f>
        <v>10.61264</v>
      </c>
      <c r="F113" s="25">
        <f>ROUND(10.61264,5)</f>
        <v>10.61264</v>
      </c>
      <c r="G113" s="24"/>
      <c r="H113" s="36"/>
    </row>
    <row r="114" spans="1:8" ht="12.75" customHeight="1">
      <c r="A114" s="22">
        <v>43041</v>
      </c>
      <c r="B114" s="22"/>
      <c r="C114" s="25">
        <f>ROUND(10.52,5)</f>
        <v>10.52</v>
      </c>
      <c r="D114" s="25">
        <f>F114</f>
        <v>10.69597</v>
      </c>
      <c r="E114" s="25">
        <f>F114</f>
        <v>10.69597</v>
      </c>
      <c r="F114" s="25">
        <f>ROUND(10.69597,5)</f>
        <v>10.69597</v>
      </c>
      <c r="G114" s="24"/>
      <c r="H114" s="36"/>
    </row>
    <row r="115" spans="1:8" ht="12.75" customHeight="1">
      <c r="A115" s="22">
        <v>43132</v>
      </c>
      <c r="B115" s="22"/>
      <c r="C115" s="25">
        <f>ROUND(10.52,5)</f>
        <v>10.52</v>
      </c>
      <c r="D115" s="25">
        <f>F115</f>
        <v>10.77884</v>
      </c>
      <c r="E115" s="25">
        <f>F115</f>
        <v>10.77884</v>
      </c>
      <c r="F115" s="25">
        <f>ROUND(10.77884,5)</f>
        <v>10.77884</v>
      </c>
      <c r="G115" s="24"/>
      <c r="H115" s="36"/>
    </row>
    <row r="116" spans="1:8" ht="12.75" customHeight="1">
      <c r="A116" s="22">
        <v>43223</v>
      </c>
      <c r="B116" s="22"/>
      <c r="C116" s="25">
        <f>ROUND(10.52,5)</f>
        <v>10.52</v>
      </c>
      <c r="D116" s="25">
        <f>F116</f>
        <v>10.86398</v>
      </c>
      <c r="E116" s="25">
        <f>F116</f>
        <v>10.86398</v>
      </c>
      <c r="F116" s="25">
        <f>ROUND(10.86398,5)</f>
        <v>10.86398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ROUND(10.725,5)</f>
        <v>10.725</v>
      </c>
      <c r="D118" s="25">
        <f>F118</f>
        <v>10.73525</v>
      </c>
      <c r="E118" s="25">
        <f>F118</f>
        <v>10.73525</v>
      </c>
      <c r="F118" s="25">
        <f>ROUND(10.73525,5)</f>
        <v>10.73525</v>
      </c>
      <c r="G118" s="24"/>
      <c r="H118" s="36"/>
    </row>
    <row r="119" spans="1:8" ht="12.75" customHeight="1">
      <c r="A119" s="22">
        <v>42950</v>
      </c>
      <c r="B119" s="22"/>
      <c r="C119" s="25">
        <f>ROUND(10.725,5)</f>
        <v>10.725</v>
      </c>
      <c r="D119" s="25">
        <f>F119</f>
        <v>10.81803</v>
      </c>
      <c r="E119" s="25">
        <f>F119</f>
        <v>10.81803</v>
      </c>
      <c r="F119" s="25">
        <f>ROUND(10.81803,5)</f>
        <v>10.81803</v>
      </c>
      <c r="G119" s="24"/>
      <c r="H119" s="36"/>
    </row>
    <row r="120" spans="1:8" ht="12.75" customHeight="1">
      <c r="A120" s="22">
        <v>43041</v>
      </c>
      <c r="B120" s="22"/>
      <c r="C120" s="25">
        <f>ROUND(10.725,5)</f>
        <v>10.725</v>
      </c>
      <c r="D120" s="25">
        <f>F120</f>
        <v>10.90081</v>
      </c>
      <c r="E120" s="25">
        <f>F120</f>
        <v>10.90081</v>
      </c>
      <c r="F120" s="25">
        <f>ROUND(10.90081,5)</f>
        <v>10.90081</v>
      </c>
      <c r="G120" s="24"/>
      <c r="H120" s="36"/>
    </row>
    <row r="121" spans="1:8" ht="12.75" customHeight="1">
      <c r="A121" s="22">
        <v>43132</v>
      </c>
      <c r="B121" s="22"/>
      <c r="C121" s="25">
        <f>ROUND(10.725,5)</f>
        <v>10.725</v>
      </c>
      <c r="D121" s="25">
        <f>F121</f>
        <v>10.98045</v>
      </c>
      <c r="E121" s="25">
        <f>F121</f>
        <v>10.98045</v>
      </c>
      <c r="F121" s="25">
        <f>ROUND(10.98045,5)</f>
        <v>10.98045</v>
      </c>
      <c r="G121" s="24"/>
      <c r="H121" s="36"/>
    </row>
    <row r="122" spans="1:8" ht="12.75" customHeight="1">
      <c r="A122" s="22">
        <v>43223</v>
      </c>
      <c r="B122" s="22"/>
      <c r="C122" s="25">
        <f>ROUND(10.725,5)</f>
        <v>10.725</v>
      </c>
      <c r="D122" s="25">
        <f>F122</f>
        <v>11.06654</v>
      </c>
      <c r="E122" s="25">
        <f>F122</f>
        <v>11.06654</v>
      </c>
      <c r="F122" s="25">
        <f>ROUND(11.06654,5)</f>
        <v>11.06654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ROUND(8.055,5)</f>
        <v>8.055</v>
      </c>
      <c r="D124" s="25">
        <f>F124</f>
        <v>8.0579</v>
      </c>
      <c r="E124" s="25">
        <f>F124</f>
        <v>8.0579</v>
      </c>
      <c r="F124" s="25">
        <f>ROUND(8.0579,5)</f>
        <v>8.0579</v>
      </c>
      <c r="G124" s="24"/>
      <c r="H124" s="36"/>
    </row>
    <row r="125" spans="1:8" ht="12.75" customHeight="1">
      <c r="A125" s="22">
        <v>42950</v>
      </c>
      <c r="B125" s="22"/>
      <c r="C125" s="25">
        <f>ROUND(8.055,5)</f>
        <v>8.055</v>
      </c>
      <c r="D125" s="25">
        <f>F125</f>
        <v>8.07358</v>
      </c>
      <c r="E125" s="25">
        <f>F125</f>
        <v>8.07358</v>
      </c>
      <c r="F125" s="25">
        <f>ROUND(8.07358,5)</f>
        <v>8.07358</v>
      </c>
      <c r="G125" s="24"/>
      <c r="H125" s="36"/>
    </row>
    <row r="126" spans="1:8" ht="12.75" customHeight="1">
      <c r="A126" s="22">
        <v>43041</v>
      </c>
      <c r="B126" s="22"/>
      <c r="C126" s="25">
        <f>ROUND(8.055,5)</f>
        <v>8.055</v>
      </c>
      <c r="D126" s="25">
        <f>F126</f>
        <v>8.08679</v>
      </c>
      <c r="E126" s="25">
        <f>F126</f>
        <v>8.08679</v>
      </c>
      <c r="F126" s="25">
        <f>ROUND(8.08679,5)</f>
        <v>8.08679</v>
      </c>
      <c r="G126" s="24"/>
      <c r="H126" s="36"/>
    </row>
    <row r="127" spans="1:8" ht="12.75" customHeight="1">
      <c r="A127" s="22">
        <v>43132</v>
      </c>
      <c r="B127" s="22"/>
      <c r="C127" s="25">
        <f>ROUND(8.055,5)</f>
        <v>8.055</v>
      </c>
      <c r="D127" s="25">
        <f>F127</f>
        <v>8.091</v>
      </c>
      <c r="E127" s="25">
        <f>F127</f>
        <v>8.091</v>
      </c>
      <c r="F127" s="25">
        <f>ROUND(8.091,5)</f>
        <v>8.091</v>
      </c>
      <c r="G127" s="24"/>
      <c r="H127" s="36"/>
    </row>
    <row r="128" spans="1:8" ht="12.75" customHeight="1">
      <c r="A128" s="22">
        <v>43223</v>
      </c>
      <c r="B128" s="22"/>
      <c r="C128" s="25">
        <f>ROUND(8.055,5)</f>
        <v>8.055</v>
      </c>
      <c r="D128" s="25">
        <f>F128</f>
        <v>8.09419</v>
      </c>
      <c r="E128" s="25">
        <f>F128</f>
        <v>8.09419</v>
      </c>
      <c r="F128" s="25">
        <f>ROUND(8.09419,5)</f>
        <v>8.09419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ROUND(9.4,5)</f>
        <v>9.4</v>
      </c>
      <c r="D130" s="25">
        <f>F130</f>
        <v>9.40607</v>
      </c>
      <c r="E130" s="25">
        <f>F130</f>
        <v>9.40607</v>
      </c>
      <c r="F130" s="25">
        <f>ROUND(9.40607,5)</f>
        <v>9.40607</v>
      </c>
      <c r="G130" s="24"/>
      <c r="H130" s="36"/>
    </row>
    <row r="131" spans="1:8" ht="12.75" customHeight="1">
      <c r="A131" s="22">
        <v>42950</v>
      </c>
      <c r="B131" s="22"/>
      <c r="C131" s="25">
        <f>ROUND(9.4,5)</f>
        <v>9.4</v>
      </c>
      <c r="D131" s="25">
        <f>F131</f>
        <v>9.45283</v>
      </c>
      <c r="E131" s="25">
        <f>F131</f>
        <v>9.45283</v>
      </c>
      <c r="F131" s="25">
        <f>ROUND(9.45283,5)</f>
        <v>9.45283</v>
      </c>
      <c r="G131" s="24"/>
      <c r="H131" s="36"/>
    </row>
    <row r="132" spans="1:8" ht="12.75" customHeight="1">
      <c r="A132" s="22">
        <v>43041</v>
      </c>
      <c r="B132" s="22"/>
      <c r="C132" s="25">
        <f>ROUND(9.4,5)</f>
        <v>9.4</v>
      </c>
      <c r="D132" s="25">
        <f>F132</f>
        <v>9.49934</v>
      </c>
      <c r="E132" s="25">
        <f>F132</f>
        <v>9.49934</v>
      </c>
      <c r="F132" s="25">
        <f>ROUND(9.49934,5)</f>
        <v>9.49934</v>
      </c>
      <c r="G132" s="24"/>
      <c r="H132" s="36"/>
    </row>
    <row r="133" spans="1:8" ht="12.75" customHeight="1">
      <c r="A133" s="22">
        <v>43132</v>
      </c>
      <c r="B133" s="22"/>
      <c r="C133" s="25">
        <f>ROUND(9.4,5)</f>
        <v>9.4</v>
      </c>
      <c r="D133" s="25">
        <f>F133</f>
        <v>9.54318</v>
      </c>
      <c r="E133" s="25">
        <f>F133</f>
        <v>9.54318</v>
      </c>
      <c r="F133" s="25">
        <f>ROUND(9.54318,5)</f>
        <v>9.54318</v>
      </c>
      <c r="G133" s="24"/>
      <c r="H133" s="36"/>
    </row>
    <row r="134" spans="1:8" ht="12.75" customHeight="1">
      <c r="A134" s="22">
        <v>43223</v>
      </c>
      <c r="B134" s="22"/>
      <c r="C134" s="25">
        <f>ROUND(9.4,5)</f>
        <v>9.4</v>
      </c>
      <c r="D134" s="25">
        <f>F134</f>
        <v>9.587</v>
      </c>
      <c r="E134" s="25">
        <f>F134</f>
        <v>9.587</v>
      </c>
      <c r="F134" s="25">
        <f>ROUND(9.587,5)</f>
        <v>9.587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ROUND(8.62,5)</f>
        <v>8.62</v>
      </c>
      <c r="D136" s="25">
        <f>F136</f>
        <v>8.62536</v>
      </c>
      <c r="E136" s="25">
        <f>F136</f>
        <v>8.62536</v>
      </c>
      <c r="F136" s="25">
        <f>ROUND(8.62536,5)</f>
        <v>8.62536</v>
      </c>
      <c r="G136" s="24"/>
      <c r="H136" s="36"/>
    </row>
    <row r="137" spans="1:8" ht="12.75" customHeight="1">
      <c r="A137" s="22">
        <v>42950</v>
      </c>
      <c r="B137" s="22"/>
      <c r="C137" s="25">
        <f>ROUND(8.62,5)</f>
        <v>8.62</v>
      </c>
      <c r="D137" s="25">
        <f>F137</f>
        <v>8.66249</v>
      </c>
      <c r="E137" s="25">
        <f>F137</f>
        <v>8.66249</v>
      </c>
      <c r="F137" s="25">
        <f>ROUND(8.66249,5)</f>
        <v>8.66249</v>
      </c>
      <c r="G137" s="24"/>
      <c r="H137" s="36"/>
    </row>
    <row r="138" spans="1:8" ht="12.75" customHeight="1">
      <c r="A138" s="22">
        <v>43041</v>
      </c>
      <c r="B138" s="22"/>
      <c r="C138" s="25">
        <f>ROUND(8.62,5)</f>
        <v>8.62</v>
      </c>
      <c r="D138" s="25">
        <f>F138</f>
        <v>8.69397</v>
      </c>
      <c r="E138" s="25">
        <f>F138</f>
        <v>8.69397</v>
      </c>
      <c r="F138" s="25">
        <f>ROUND(8.69397,5)</f>
        <v>8.69397</v>
      </c>
      <c r="G138" s="24"/>
      <c r="H138" s="36"/>
    </row>
    <row r="139" spans="1:8" ht="12.75" customHeight="1">
      <c r="A139" s="22">
        <v>43132</v>
      </c>
      <c r="B139" s="22"/>
      <c r="C139" s="25">
        <f>ROUND(8.62,5)</f>
        <v>8.62</v>
      </c>
      <c r="D139" s="25">
        <f>F139</f>
        <v>8.71961</v>
      </c>
      <c r="E139" s="25">
        <f>F139</f>
        <v>8.71961</v>
      </c>
      <c r="F139" s="25">
        <f>ROUND(8.71961,5)</f>
        <v>8.71961</v>
      </c>
      <c r="G139" s="24"/>
      <c r="H139" s="36"/>
    </row>
    <row r="140" spans="1:8" ht="12.75" customHeight="1">
      <c r="A140" s="22">
        <v>43223</v>
      </c>
      <c r="B140" s="22"/>
      <c r="C140" s="25">
        <f>ROUND(8.62,5)</f>
        <v>8.62</v>
      </c>
      <c r="D140" s="25">
        <f>F140</f>
        <v>8.75128</v>
      </c>
      <c r="E140" s="25">
        <f>F140</f>
        <v>8.75128</v>
      </c>
      <c r="F140" s="25">
        <f>ROUND(8.75128,5)</f>
        <v>8.75128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ROUND(2.25,5)</f>
        <v>2.25</v>
      </c>
      <c r="D142" s="25">
        <f>F142</f>
        <v>298.59073</v>
      </c>
      <c r="E142" s="25">
        <f>F142</f>
        <v>298.59073</v>
      </c>
      <c r="F142" s="25">
        <f>ROUND(298.59073,5)</f>
        <v>298.59073</v>
      </c>
      <c r="G142" s="24"/>
      <c r="H142" s="36"/>
    </row>
    <row r="143" spans="1:8" ht="12.75" customHeight="1">
      <c r="A143" s="22">
        <v>42950</v>
      </c>
      <c r="B143" s="22"/>
      <c r="C143" s="25">
        <f>ROUND(2.25,5)</f>
        <v>2.25</v>
      </c>
      <c r="D143" s="25">
        <f>F143</f>
        <v>297.43792</v>
      </c>
      <c r="E143" s="25">
        <f>F143</f>
        <v>297.43792</v>
      </c>
      <c r="F143" s="25">
        <f>ROUND(297.43792,5)</f>
        <v>297.43792</v>
      </c>
      <c r="G143" s="24"/>
      <c r="H143" s="36"/>
    </row>
    <row r="144" spans="1:8" ht="12.75" customHeight="1">
      <c r="A144" s="22">
        <v>43041</v>
      </c>
      <c r="B144" s="22"/>
      <c r="C144" s="25">
        <f>ROUND(2.25,5)</f>
        <v>2.25</v>
      </c>
      <c r="D144" s="25">
        <f>F144</f>
        <v>303.29381</v>
      </c>
      <c r="E144" s="25">
        <f>F144</f>
        <v>303.29381</v>
      </c>
      <c r="F144" s="25">
        <f>ROUND(303.29381,5)</f>
        <v>303.29381</v>
      </c>
      <c r="G144" s="24"/>
      <c r="H144" s="36"/>
    </row>
    <row r="145" spans="1:8" ht="12.75" customHeight="1">
      <c r="A145" s="22">
        <v>43132</v>
      </c>
      <c r="B145" s="22"/>
      <c r="C145" s="25">
        <f>ROUND(2.25,5)</f>
        <v>2.25</v>
      </c>
      <c r="D145" s="25">
        <f>F145</f>
        <v>302.36151</v>
      </c>
      <c r="E145" s="25">
        <f>F145</f>
        <v>302.36151</v>
      </c>
      <c r="F145" s="25">
        <f>ROUND(302.36151,5)</f>
        <v>302.36151</v>
      </c>
      <c r="G145" s="24"/>
      <c r="H145" s="36"/>
    </row>
    <row r="146" spans="1:8" ht="12.75" customHeight="1">
      <c r="A146" s="22">
        <v>43223</v>
      </c>
      <c r="B146" s="22"/>
      <c r="C146" s="25">
        <f>ROUND(2.25,5)</f>
        <v>2.25</v>
      </c>
      <c r="D146" s="25">
        <f>F146</f>
        <v>308.35225</v>
      </c>
      <c r="E146" s="25">
        <f>F146</f>
        <v>308.35225</v>
      </c>
      <c r="F146" s="25">
        <f>ROUND(308.35225,5)</f>
        <v>308.35225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ROUND(2.27,5)</f>
        <v>2.27</v>
      </c>
      <c r="D148" s="25">
        <f>F148</f>
        <v>243.70857</v>
      </c>
      <c r="E148" s="25">
        <f>F148</f>
        <v>243.70857</v>
      </c>
      <c r="F148" s="25">
        <f>ROUND(243.70857,5)</f>
        <v>243.70857</v>
      </c>
      <c r="G148" s="24"/>
      <c r="H148" s="36"/>
    </row>
    <row r="149" spans="1:8" ht="12.75" customHeight="1">
      <c r="A149" s="22">
        <v>42950</v>
      </c>
      <c r="B149" s="22"/>
      <c r="C149" s="25">
        <f>ROUND(2.27,5)</f>
        <v>2.27</v>
      </c>
      <c r="D149" s="25">
        <f>F149</f>
        <v>244.73239</v>
      </c>
      <c r="E149" s="25">
        <f>F149</f>
        <v>244.73239</v>
      </c>
      <c r="F149" s="25">
        <f>ROUND(244.73239,5)</f>
        <v>244.73239</v>
      </c>
      <c r="G149" s="24"/>
      <c r="H149" s="36"/>
    </row>
    <row r="150" spans="1:8" ht="12.75" customHeight="1">
      <c r="A150" s="22">
        <v>43041</v>
      </c>
      <c r="B150" s="22"/>
      <c r="C150" s="25">
        <f>ROUND(2.27,5)</f>
        <v>2.27</v>
      </c>
      <c r="D150" s="25">
        <f>F150</f>
        <v>249.55069</v>
      </c>
      <c r="E150" s="25">
        <f>F150</f>
        <v>249.55069</v>
      </c>
      <c r="F150" s="25">
        <f>ROUND(249.55069,5)</f>
        <v>249.55069</v>
      </c>
      <c r="G150" s="24"/>
      <c r="H150" s="36"/>
    </row>
    <row r="151" spans="1:8" ht="12.75" customHeight="1">
      <c r="A151" s="22">
        <v>43132</v>
      </c>
      <c r="B151" s="22"/>
      <c r="C151" s="25">
        <f>ROUND(2.27,5)</f>
        <v>2.27</v>
      </c>
      <c r="D151" s="25">
        <f>F151</f>
        <v>250.84089</v>
      </c>
      <c r="E151" s="25">
        <f>F151</f>
        <v>250.84089</v>
      </c>
      <c r="F151" s="25">
        <f>ROUND(250.84089,5)</f>
        <v>250.84089</v>
      </c>
      <c r="G151" s="24"/>
      <c r="H151" s="36"/>
    </row>
    <row r="152" spans="1:8" ht="12.75" customHeight="1">
      <c r="A152" s="22">
        <v>43223</v>
      </c>
      <c r="B152" s="22"/>
      <c r="C152" s="25">
        <f>ROUND(2.27,5)</f>
        <v>2.27</v>
      </c>
      <c r="D152" s="25">
        <f>F152</f>
        <v>255.81184</v>
      </c>
      <c r="E152" s="25">
        <f>F152</f>
        <v>255.81184</v>
      </c>
      <c r="F152" s="25">
        <f>ROUND(255.81184,5)</f>
        <v>255.81184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ROUND(7.45,5)</f>
        <v>7.45</v>
      </c>
      <c r="D154" s="25">
        <f>F154</f>
        <v>7.43725</v>
      </c>
      <c r="E154" s="25">
        <f>F154</f>
        <v>7.43725</v>
      </c>
      <c r="F154" s="25">
        <f>ROUND(7.43725,5)</f>
        <v>7.43725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ROUND(7.43,5)</f>
        <v>7.43</v>
      </c>
      <c r="D156" s="25">
        <f>F156</f>
        <v>7.42831</v>
      </c>
      <c r="E156" s="25">
        <f>F156</f>
        <v>7.42831</v>
      </c>
      <c r="F156" s="25">
        <f>ROUND(7.42831,5)</f>
        <v>7.42831</v>
      </c>
      <c r="G156" s="24"/>
      <c r="H156" s="36"/>
    </row>
    <row r="157" spans="1:8" ht="12.75" customHeight="1">
      <c r="A157" s="22">
        <v>42950</v>
      </c>
      <c r="B157" s="22"/>
      <c r="C157" s="25">
        <f>ROUND(7.43,5)</f>
        <v>7.43</v>
      </c>
      <c r="D157" s="25">
        <f>F157</f>
        <v>7.3737</v>
      </c>
      <c r="E157" s="25">
        <f>F157</f>
        <v>7.3737</v>
      </c>
      <c r="F157" s="25">
        <f>ROUND(7.3737,5)</f>
        <v>7.3737</v>
      </c>
      <c r="G157" s="24"/>
      <c r="H157" s="36"/>
    </row>
    <row r="158" spans="1:8" ht="12.75" customHeight="1">
      <c r="A158" s="22">
        <v>43041</v>
      </c>
      <c r="B158" s="22"/>
      <c r="C158" s="25">
        <f>ROUND(7.43,5)</f>
        <v>7.43</v>
      </c>
      <c r="D158" s="25">
        <f>F158</f>
        <v>7.25107</v>
      </c>
      <c r="E158" s="25">
        <f>F158</f>
        <v>7.25107</v>
      </c>
      <c r="F158" s="25">
        <f>ROUND(7.25107,5)</f>
        <v>7.25107</v>
      </c>
      <c r="G158" s="24"/>
      <c r="H158" s="36"/>
    </row>
    <row r="159" spans="1:8" ht="12.75" customHeight="1">
      <c r="A159" s="22">
        <v>43132</v>
      </c>
      <c r="B159" s="22"/>
      <c r="C159" s="25">
        <f>ROUND(7.43,5)</f>
        <v>7.43</v>
      </c>
      <c r="D159" s="25">
        <f>F159</f>
        <v>7.00305</v>
      </c>
      <c r="E159" s="25">
        <f>F159</f>
        <v>7.00305</v>
      </c>
      <c r="F159" s="25">
        <f>ROUND(7.00305,5)</f>
        <v>7.00305</v>
      </c>
      <c r="G159" s="24"/>
      <c r="H159" s="36"/>
    </row>
    <row r="160" spans="1:8" ht="12.75" customHeight="1">
      <c r="A160" s="22">
        <v>43223</v>
      </c>
      <c r="B160" s="22"/>
      <c r="C160" s="25">
        <f>ROUND(7.43,5)</f>
        <v>7.43</v>
      </c>
      <c r="D160" s="25">
        <f>F160</f>
        <v>6.59634</v>
      </c>
      <c r="E160" s="25">
        <f>F160</f>
        <v>6.59634</v>
      </c>
      <c r="F160" s="25">
        <f>ROUND(6.59634,5)</f>
        <v>6.59634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ROUND(7.51,5)</f>
        <v>7.51</v>
      </c>
      <c r="D162" s="25">
        <f>F162</f>
        <v>7.51047</v>
      </c>
      <c r="E162" s="25">
        <f>F162</f>
        <v>7.51047</v>
      </c>
      <c r="F162" s="25">
        <f>ROUND(7.51047,5)</f>
        <v>7.51047</v>
      </c>
      <c r="G162" s="24"/>
      <c r="H162" s="36"/>
    </row>
    <row r="163" spans="1:8" ht="12.75" customHeight="1">
      <c r="A163" s="22">
        <v>42950</v>
      </c>
      <c r="B163" s="22"/>
      <c r="C163" s="25">
        <f>ROUND(7.51,5)</f>
        <v>7.51</v>
      </c>
      <c r="D163" s="25">
        <f>F163</f>
        <v>7.49144</v>
      </c>
      <c r="E163" s="25">
        <f>F163</f>
        <v>7.49144</v>
      </c>
      <c r="F163" s="25">
        <f>ROUND(7.49144,5)</f>
        <v>7.49144</v>
      </c>
      <c r="G163" s="24"/>
      <c r="H163" s="36"/>
    </row>
    <row r="164" spans="1:8" ht="12.75" customHeight="1">
      <c r="A164" s="22">
        <v>43041</v>
      </c>
      <c r="B164" s="22"/>
      <c r="C164" s="25">
        <f>ROUND(7.51,5)</f>
        <v>7.51</v>
      </c>
      <c r="D164" s="25">
        <f>F164</f>
        <v>7.43615</v>
      </c>
      <c r="E164" s="25">
        <f>F164</f>
        <v>7.43615</v>
      </c>
      <c r="F164" s="25">
        <f>ROUND(7.43615,5)</f>
        <v>7.43615</v>
      </c>
      <c r="G164" s="24"/>
      <c r="H164" s="36"/>
    </row>
    <row r="165" spans="1:8" ht="12.75" customHeight="1">
      <c r="A165" s="22">
        <v>43132</v>
      </c>
      <c r="B165" s="22"/>
      <c r="C165" s="25">
        <f>ROUND(7.51,5)</f>
        <v>7.51</v>
      </c>
      <c r="D165" s="25">
        <f>F165</f>
        <v>7.3413</v>
      </c>
      <c r="E165" s="25">
        <f>F165</f>
        <v>7.3413</v>
      </c>
      <c r="F165" s="25">
        <f>ROUND(7.3413,5)</f>
        <v>7.3413</v>
      </c>
      <c r="G165" s="24"/>
      <c r="H165" s="36"/>
    </row>
    <row r="166" spans="1:8" ht="12.75" customHeight="1">
      <c r="A166" s="22">
        <v>43223</v>
      </c>
      <c r="B166" s="22"/>
      <c r="C166" s="25">
        <f>ROUND(7.51,5)</f>
        <v>7.51</v>
      </c>
      <c r="D166" s="25">
        <f>F166</f>
        <v>7.24651</v>
      </c>
      <c r="E166" s="25">
        <f>F166</f>
        <v>7.24651</v>
      </c>
      <c r="F166" s="25">
        <f>ROUND(7.24651,5)</f>
        <v>7.24651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ROUND(7.67,5)</f>
        <v>7.67</v>
      </c>
      <c r="D168" s="25">
        <f>F168</f>
        <v>7.67099</v>
      </c>
      <c r="E168" s="25">
        <f>F168</f>
        <v>7.67099</v>
      </c>
      <c r="F168" s="25">
        <f>ROUND(7.67099,5)</f>
        <v>7.67099</v>
      </c>
      <c r="G168" s="24"/>
      <c r="H168" s="36"/>
    </row>
    <row r="169" spans="1:8" ht="12.75" customHeight="1">
      <c r="A169" s="22">
        <v>42950</v>
      </c>
      <c r="B169" s="22"/>
      <c r="C169" s="25">
        <f>ROUND(7.67,5)</f>
        <v>7.67</v>
      </c>
      <c r="D169" s="25">
        <f>F169</f>
        <v>7.66626</v>
      </c>
      <c r="E169" s="25">
        <f>F169</f>
        <v>7.66626</v>
      </c>
      <c r="F169" s="25">
        <f>ROUND(7.66626,5)</f>
        <v>7.66626</v>
      </c>
      <c r="G169" s="24"/>
      <c r="H169" s="36"/>
    </row>
    <row r="170" spans="1:8" ht="12.75" customHeight="1">
      <c r="A170" s="22">
        <v>43041</v>
      </c>
      <c r="B170" s="22"/>
      <c r="C170" s="25">
        <f>ROUND(7.67,5)</f>
        <v>7.67</v>
      </c>
      <c r="D170" s="25">
        <f>F170</f>
        <v>7.64852</v>
      </c>
      <c r="E170" s="25">
        <f>F170</f>
        <v>7.64852</v>
      </c>
      <c r="F170" s="25">
        <f>ROUND(7.64852,5)</f>
        <v>7.64852</v>
      </c>
      <c r="G170" s="24"/>
      <c r="H170" s="36"/>
    </row>
    <row r="171" spans="1:8" ht="12.75" customHeight="1">
      <c r="A171" s="22">
        <v>43132</v>
      </c>
      <c r="B171" s="22"/>
      <c r="C171" s="25">
        <f>ROUND(7.67,5)</f>
        <v>7.67</v>
      </c>
      <c r="D171" s="25">
        <f>F171</f>
        <v>7.61176</v>
      </c>
      <c r="E171" s="25">
        <f>F171</f>
        <v>7.61176</v>
      </c>
      <c r="F171" s="25">
        <f>ROUND(7.61176,5)</f>
        <v>7.61176</v>
      </c>
      <c r="G171" s="24"/>
      <c r="H171" s="36"/>
    </row>
    <row r="172" spans="1:8" ht="12.75" customHeight="1">
      <c r="A172" s="22">
        <v>43223</v>
      </c>
      <c r="B172" s="22"/>
      <c r="C172" s="25">
        <f>ROUND(7.67,5)</f>
        <v>7.67</v>
      </c>
      <c r="D172" s="25">
        <f>F172</f>
        <v>7.57426</v>
      </c>
      <c r="E172" s="25">
        <f>F172</f>
        <v>7.57426</v>
      </c>
      <c r="F172" s="25">
        <f>ROUND(7.57426,5)</f>
        <v>7.57426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ROUND(9.37,5)</f>
        <v>9.37</v>
      </c>
      <c r="D174" s="25">
        <f>F174</f>
        <v>9.37553</v>
      </c>
      <c r="E174" s="25">
        <f>F174</f>
        <v>9.37553</v>
      </c>
      <c r="F174" s="25">
        <f>ROUND(9.37553,5)</f>
        <v>9.37553</v>
      </c>
      <c r="G174" s="24"/>
      <c r="H174" s="36"/>
    </row>
    <row r="175" spans="1:8" ht="12.75" customHeight="1">
      <c r="A175" s="22">
        <v>42950</v>
      </c>
      <c r="B175" s="22"/>
      <c r="C175" s="25">
        <f>ROUND(9.37,5)</f>
        <v>9.37</v>
      </c>
      <c r="D175" s="25">
        <f>F175</f>
        <v>9.41813</v>
      </c>
      <c r="E175" s="25">
        <f>F175</f>
        <v>9.41813</v>
      </c>
      <c r="F175" s="25">
        <f>ROUND(9.41813,5)</f>
        <v>9.41813</v>
      </c>
      <c r="G175" s="24"/>
      <c r="H175" s="36"/>
    </row>
    <row r="176" spans="1:8" ht="12.75" customHeight="1">
      <c r="A176" s="22">
        <v>43041</v>
      </c>
      <c r="B176" s="22"/>
      <c r="C176" s="25">
        <f>ROUND(9.37,5)</f>
        <v>9.37</v>
      </c>
      <c r="D176" s="25">
        <f>F176</f>
        <v>9.45847</v>
      </c>
      <c r="E176" s="25">
        <f>F176</f>
        <v>9.45847</v>
      </c>
      <c r="F176" s="25">
        <f>ROUND(9.45847,5)</f>
        <v>9.45847</v>
      </c>
      <c r="G176" s="24"/>
      <c r="H176" s="36"/>
    </row>
    <row r="177" spans="1:8" ht="12.75" customHeight="1">
      <c r="A177" s="22">
        <v>43132</v>
      </c>
      <c r="B177" s="22"/>
      <c r="C177" s="25">
        <f>ROUND(9.37,5)</f>
        <v>9.37</v>
      </c>
      <c r="D177" s="25">
        <f>F177</f>
        <v>9.49528</v>
      </c>
      <c r="E177" s="25">
        <f>F177</f>
        <v>9.49528</v>
      </c>
      <c r="F177" s="25">
        <f>ROUND(9.49528,5)</f>
        <v>9.49528</v>
      </c>
      <c r="G177" s="24"/>
      <c r="H177" s="36"/>
    </row>
    <row r="178" spans="1:8" ht="12.75" customHeight="1">
      <c r="A178" s="22">
        <v>43223</v>
      </c>
      <c r="B178" s="22"/>
      <c r="C178" s="25">
        <f>ROUND(9.37,5)</f>
        <v>9.37</v>
      </c>
      <c r="D178" s="25">
        <f>F178</f>
        <v>9.53499</v>
      </c>
      <c r="E178" s="25">
        <f>F178</f>
        <v>9.53499</v>
      </c>
      <c r="F178" s="25">
        <f>ROUND(9.53499,5)</f>
        <v>9.53499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ROUND(2.26,5)</f>
        <v>2.26</v>
      </c>
      <c r="D180" s="25">
        <f>F180</f>
        <v>184.52725</v>
      </c>
      <c r="E180" s="25">
        <f>F180</f>
        <v>184.52725</v>
      </c>
      <c r="F180" s="25">
        <f>ROUND(184.52725,5)</f>
        <v>184.52725</v>
      </c>
      <c r="G180" s="24"/>
      <c r="H180" s="36"/>
    </row>
    <row r="181" spans="1:8" ht="12.75" customHeight="1">
      <c r="A181" s="22">
        <v>42950</v>
      </c>
      <c r="B181" s="22"/>
      <c r="C181" s="25">
        <f>ROUND(2.26,5)</f>
        <v>2.26</v>
      </c>
      <c r="D181" s="25">
        <f>F181</f>
        <v>188.07405</v>
      </c>
      <c r="E181" s="25">
        <f>F181</f>
        <v>188.07405</v>
      </c>
      <c r="F181" s="25">
        <f>ROUND(188.07405,5)</f>
        <v>188.07405</v>
      </c>
      <c r="G181" s="24"/>
      <c r="H181" s="36"/>
    </row>
    <row r="182" spans="1:8" ht="12.75" customHeight="1">
      <c r="A182" s="22">
        <v>43041</v>
      </c>
      <c r="B182" s="22"/>
      <c r="C182" s="25">
        <f>ROUND(2.26,5)</f>
        <v>2.26</v>
      </c>
      <c r="D182" s="25">
        <f>F182</f>
        <v>189.37629</v>
      </c>
      <c r="E182" s="25">
        <f>F182</f>
        <v>189.37629</v>
      </c>
      <c r="F182" s="25">
        <f>ROUND(189.37629,5)</f>
        <v>189.37629</v>
      </c>
      <c r="G182" s="24"/>
      <c r="H182" s="36"/>
    </row>
    <row r="183" spans="1:8" ht="12.75" customHeight="1">
      <c r="A183" s="22">
        <v>43132</v>
      </c>
      <c r="B183" s="22"/>
      <c r="C183" s="25">
        <f>ROUND(2.26,5)</f>
        <v>2.26</v>
      </c>
      <c r="D183" s="25">
        <f>F183</f>
        <v>193.19934</v>
      </c>
      <c r="E183" s="25">
        <f>F183</f>
        <v>193.19934</v>
      </c>
      <c r="F183" s="25">
        <f>ROUND(193.19934,5)</f>
        <v>193.19934</v>
      </c>
      <c r="G183" s="24"/>
      <c r="H183" s="36"/>
    </row>
    <row r="184" spans="1:8" ht="12.75" customHeight="1">
      <c r="A184" s="22">
        <v>43223</v>
      </c>
      <c r="B184" s="22"/>
      <c r="C184" s="25">
        <f>ROUND(2.26,5)</f>
        <v>2.26</v>
      </c>
      <c r="D184" s="25">
        <f>F184</f>
        <v>194.57878</v>
      </c>
      <c r="E184" s="25">
        <f>F184</f>
        <v>194.57878</v>
      </c>
      <c r="F184" s="25">
        <f>ROUND(194.57878,5)</f>
        <v>194.57878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ROUND(2.18,5)</f>
        <v>2.18</v>
      </c>
      <c r="D186" s="25">
        <f>F186</f>
        <v>148.48098</v>
      </c>
      <c r="E186" s="25">
        <f>F186</f>
        <v>148.48098</v>
      </c>
      <c r="F186" s="25">
        <f>ROUND(148.48098,5)</f>
        <v>148.48098</v>
      </c>
      <c r="G186" s="24"/>
      <c r="H186" s="36"/>
    </row>
    <row r="187" spans="1:8" ht="12.75" customHeight="1">
      <c r="A187" s="22">
        <v>42950</v>
      </c>
      <c r="B187" s="22"/>
      <c r="C187" s="25">
        <f>ROUND(2.18,5)</f>
        <v>2.18</v>
      </c>
      <c r="D187" s="25">
        <f>F187</f>
        <v>149.30784</v>
      </c>
      <c r="E187" s="25">
        <f>F187</f>
        <v>149.30784</v>
      </c>
      <c r="F187" s="25">
        <f>ROUND(149.30784,5)</f>
        <v>149.30784</v>
      </c>
      <c r="G187" s="24"/>
      <c r="H187" s="36"/>
    </row>
    <row r="188" spans="1:8" ht="12.75" customHeight="1">
      <c r="A188" s="22">
        <v>43041</v>
      </c>
      <c r="B188" s="22"/>
      <c r="C188" s="25">
        <f>ROUND(2.18,5)</f>
        <v>2.18</v>
      </c>
      <c r="D188" s="25">
        <f>F188</f>
        <v>152.24743</v>
      </c>
      <c r="E188" s="25">
        <f>F188</f>
        <v>152.24743</v>
      </c>
      <c r="F188" s="25">
        <f>ROUND(152.24743,5)</f>
        <v>152.24743</v>
      </c>
      <c r="G188" s="24"/>
      <c r="H188" s="36"/>
    </row>
    <row r="189" spans="1:8" ht="12.75" customHeight="1">
      <c r="A189" s="22">
        <v>43132</v>
      </c>
      <c r="B189" s="22"/>
      <c r="C189" s="25">
        <f>ROUND(2.18,5)</f>
        <v>2.18</v>
      </c>
      <c r="D189" s="25">
        <f>F189</f>
        <v>153.26065</v>
      </c>
      <c r="E189" s="25">
        <f>F189</f>
        <v>153.26065</v>
      </c>
      <c r="F189" s="25">
        <f>ROUND(153.26065,5)</f>
        <v>153.26065</v>
      </c>
      <c r="G189" s="24"/>
      <c r="H189" s="36"/>
    </row>
    <row r="190" spans="1:8" ht="12.75" customHeight="1">
      <c r="A190" s="22">
        <v>43223</v>
      </c>
      <c r="B190" s="22"/>
      <c r="C190" s="25">
        <f>ROUND(2.18,5)</f>
        <v>2.18</v>
      </c>
      <c r="D190" s="25">
        <f>F190</f>
        <v>156.29752</v>
      </c>
      <c r="E190" s="25">
        <f>F190</f>
        <v>156.29752</v>
      </c>
      <c r="F190" s="25">
        <f>ROUND(156.29752,5)</f>
        <v>156.29752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ROUND(9.09,5)</f>
        <v>9.09</v>
      </c>
      <c r="D192" s="25">
        <f>F192</f>
        <v>9.09529</v>
      </c>
      <c r="E192" s="25">
        <f>F192</f>
        <v>9.09529</v>
      </c>
      <c r="F192" s="25">
        <f>ROUND(9.09529,5)</f>
        <v>9.09529</v>
      </c>
      <c r="G192" s="24"/>
      <c r="H192" s="36"/>
    </row>
    <row r="193" spans="1:8" ht="12.75" customHeight="1">
      <c r="A193" s="22">
        <v>42950</v>
      </c>
      <c r="B193" s="22"/>
      <c r="C193" s="25">
        <f>ROUND(9.09,5)</f>
        <v>9.09</v>
      </c>
      <c r="D193" s="25">
        <f>F193</f>
        <v>9.13521</v>
      </c>
      <c r="E193" s="25">
        <f>F193</f>
        <v>9.13521</v>
      </c>
      <c r="F193" s="25">
        <f>ROUND(9.13521,5)</f>
        <v>9.13521</v>
      </c>
      <c r="G193" s="24"/>
      <c r="H193" s="36"/>
    </row>
    <row r="194" spans="1:8" ht="12.75" customHeight="1">
      <c r="A194" s="22">
        <v>43041</v>
      </c>
      <c r="B194" s="22"/>
      <c r="C194" s="25">
        <f>ROUND(9.09,5)</f>
        <v>9.09</v>
      </c>
      <c r="D194" s="25">
        <f>F194</f>
        <v>9.17474</v>
      </c>
      <c r="E194" s="25">
        <f>F194</f>
        <v>9.17474</v>
      </c>
      <c r="F194" s="25">
        <f>ROUND(9.17474,5)</f>
        <v>9.17474</v>
      </c>
      <c r="G194" s="24"/>
      <c r="H194" s="36"/>
    </row>
    <row r="195" spans="1:8" ht="12.75" customHeight="1">
      <c r="A195" s="22">
        <v>43132</v>
      </c>
      <c r="B195" s="22"/>
      <c r="C195" s="25">
        <f>ROUND(9.09,5)</f>
        <v>9.09</v>
      </c>
      <c r="D195" s="25">
        <f>F195</f>
        <v>9.21108</v>
      </c>
      <c r="E195" s="25">
        <f>F195</f>
        <v>9.21108</v>
      </c>
      <c r="F195" s="25">
        <f>ROUND(9.21108,5)</f>
        <v>9.21108</v>
      </c>
      <c r="G195" s="24"/>
      <c r="H195" s="36"/>
    </row>
    <row r="196" spans="1:8" ht="12.75" customHeight="1">
      <c r="A196" s="22">
        <v>43223</v>
      </c>
      <c r="B196" s="22"/>
      <c r="C196" s="25">
        <f>ROUND(9.09,5)</f>
        <v>9.09</v>
      </c>
      <c r="D196" s="25">
        <f>F196</f>
        <v>9.24746</v>
      </c>
      <c r="E196" s="25">
        <f>F196</f>
        <v>9.24746</v>
      </c>
      <c r="F196" s="25">
        <f>ROUND(9.24746,5)</f>
        <v>9.24746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ROUND(9.515,5)</f>
        <v>9.515</v>
      </c>
      <c r="D198" s="25">
        <f>F198</f>
        <v>9.52058</v>
      </c>
      <c r="E198" s="25">
        <f>F198</f>
        <v>9.52058</v>
      </c>
      <c r="F198" s="25">
        <f>ROUND(9.52058,5)</f>
        <v>9.52058</v>
      </c>
      <c r="G198" s="24"/>
      <c r="H198" s="36"/>
    </row>
    <row r="199" spans="1:8" ht="12.75" customHeight="1">
      <c r="A199" s="22">
        <v>42950</v>
      </c>
      <c r="B199" s="22"/>
      <c r="C199" s="25">
        <f>ROUND(9.515,5)</f>
        <v>9.515</v>
      </c>
      <c r="D199" s="25">
        <f>F199</f>
        <v>9.56374</v>
      </c>
      <c r="E199" s="25">
        <f>F199</f>
        <v>9.56374</v>
      </c>
      <c r="F199" s="25">
        <f>ROUND(9.56374,5)</f>
        <v>9.56374</v>
      </c>
      <c r="G199" s="24"/>
      <c r="H199" s="36"/>
    </row>
    <row r="200" spans="1:8" ht="12.75" customHeight="1">
      <c r="A200" s="22">
        <v>43041</v>
      </c>
      <c r="B200" s="22"/>
      <c r="C200" s="25">
        <f>ROUND(9.515,5)</f>
        <v>9.515</v>
      </c>
      <c r="D200" s="25">
        <f>F200</f>
        <v>9.60649</v>
      </c>
      <c r="E200" s="25">
        <f>F200</f>
        <v>9.60649</v>
      </c>
      <c r="F200" s="25">
        <f>ROUND(9.60649,5)</f>
        <v>9.60649</v>
      </c>
      <c r="G200" s="24"/>
      <c r="H200" s="36"/>
    </row>
    <row r="201" spans="1:8" ht="12.75" customHeight="1">
      <c r="A201" s="22">
        <v>43132</v>
      </c>
      <c r="B201" s="22"/>
      <c r="C201" s="25">
        <f>ROUND(9.515,5)</f>
        <v>9.515</v>
      </c>
      <c r="D201" s="25">
        <f>F201</f>
        <v>9.64681</v>
      </c>
      <c r="E201" s="25">
        <f>F201</f>
        <v>9.64681</v>
      </c>
      <c r="F201" s="25">
        <f>ROUND(9.64681,5)</f>
        <v>9.64681</v>
      </c>
      <c r="G201" s="24"/>
      <c r="H201" s="36"/>
    </row>
    <row r="202" spans="1:8" ht="12.75" customHeight="1">
      <c r="A202" s="22">
        <v>43223</v>
      </c>
      <c r="B202" s="22"/>
      <c r="C202" s="25">
        <f>ROUND(9.515,5)</f>
        <v>9.515</v>
      </c>
      <c r="D202" s="25">
        <f>F202</f>
        <v>9.68685</v>
      </c>
      <c r="E202" s="25">
        <f>F202</f>
        <v>9.68685</v>
      </c>
      <c r="F202" s="25">
        <f>ROUND(9.68685,5)</f>
        <v>9.68685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ROUND(9.595,5)</f>
        <v>9.595</v>
      </c>
      <c r="D204" s="25">
        <f>F204</f>
        <v>9.60086</v>
      </c>
      <c r="E204" s="25">
        <f>F204</f>
        <v>9.60086</v>
      </c>
      <c r="F204" s="25">
        <f>ROUND(9.60086,5)</f>
        <v>9.60086</v>
      </c>
      <c r="G204" s="24"/>
      <c r="H204" s="36"/>
    </row>
    <row r="205" spans="1:8" ht="12.75" customHeight="1">
      <c r="A205" s="22">
        <v>42950</v>
      </c>
      <c r="B205" s="22"/>
      <c r="C205" s="25">
        <f>ROUND(9.595,5)</f>
        <v>9.595</v>
      </c>
      <c r="D205" s="25">
        <f>F205</f>
        <v>9.64632</v>
      </c>
      <c r="E205" s="25">
        <f>F205</f>
        <v>9.64632</v>
      </c>
      <c r="F205" s="25">
        <f>ROUND(9.64632,5)</f>
        <v>9.64632</v>
      </c>
      <c r="G205" s="24"/>
      <c r="H205" s="36"/>
    </row>
    <row r="206" spans="1:8" ht="12.75" customHeight="1">
      <c r="A206" s="22">
        <v>43041</v>
      </c>
      <c r="B206" s="22"/>
      <c r="C206" s="25">
        <f>ROUND(9.595,5)</f>
        <v>9.595</v>
      </c>
      <c r="D206" s="25">
        <f>F206</f>
        <v>9.69143</v>
      </c>
      <c r="E206" s="25">
        <f>F206</f>
        <v>9.69143</v>
      </c>
      <c r="F206" s="25">
        <f>ROUND(9.69143,5)</f>
        <v>9.69143</v>
      </c>
      <c r="G206" s="24"/>
      <c r="H206" s="36"/>
    </row>
    <row r="207" spans="1:8" ht="12.75" customHeight="1">
      <c r="A207" s="22">
        <v>43132</v>
      </c>
      <c r="B207" s="22"/>
      <c r="C207" s="25">
        <f>ROUND(9.595,5)</f>
        <v>9.595</v>
      </c>
      <c r="D207" s="25">
        <f>F207</f>
        <v>9.73418</v>
      </c>
      <c r="E207" s="25">
        <f>F207</f>
        <v>9.73418</v>
      </c>
      <c r="F207" s="25">
        <f>ROUND(9.73418,5)</f>
        <v>9.73418</v>
      </c>
      <c r="G207" s="24"/>
      <c r="H207" s="36"/>
    </row>
    <row r="208" spans="1:8" ht="12.75" customHeight="1">
      <c r="A208" s="22">
        <v>43223</v>
      </c>
      <c r="B208" s="22"/>
      <c r="C208" s="25">
        <f>ROUND(9.595,5)</f>
        <v>9.595</v>
      </c>
      <c r="D208" s="25">
        <f>F208</f>
        <v>9.77665</v>
      </c>
      <c r="E208" s="25">
        <f>F208</f>
        <v>9.77665</v>
      </c>
      <c r="F208" s="25">
        <f>ROUND(9.77665,5)</f>
        <v>9.77665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42849</v>
      </c>
      <c r="B210" s="22"/>
      <c r="C210" s="26">
        <f>ROUND(1.90816637852131,4)</f>
        <v>1.9082</v>
      </c>
      <c r="D210" s="26">
        <f>F210</f>
        <v>1.891</v>
      </c>
      <c r="E210" s="26">
        <f>F210</f>
        <v>1.891</v>
      </c>
      <c r="F210" s="26">
        <f>ROUND(1.891,4)</f>
        <v>1.891</v>
      </c>
      <c r="G210" s="24"/>
      <c r="H210" s="36"/>
    </row>
    <row r="211" spans="1:8" ht="12.75" customHeight="1">
      <c r="A211" s="22">
        <v>42857</v>
      </c>
      <c r="B211" s="22"/>
      <c r="C211" s="26">
        <f>ROUND(1.90816637852131,4)</f>
        <v>1.9082</v>
      </c>
      <c r="D211" s="26">
        <f>F211</f>
        <v>1.8915</v>
      </c>
      <c r="E211" s="26">
        <f>F211</f>
        <v>1.8915</v>
      </c>
      <c r="F211" s="26">
        <f>ROUND(1.8915,4)</f>
        <v>1.8915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42853</v>
      </c>
      <c r="B213" s="22"/>
      <c r="C213" s="26">
        <f>ROUND(14.1324425,4)</f>
        <v>14.1324</v>
      </c>
      <c r="D213" s="26">
        <f>F213</f>
        <v>14.1379</v>
      </c>
      <c r="E213" s="26">
        <f>F213</f>
        <v>14.1379</v>
      </c>
      <c r="F213" s="26">
        <f>ROUND(14.1379,4)</f>
        <v>14.1379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42849</v>
      </c>
      <c r="B215" s="22"/>
      <c r="C215" s="26">
        <f>ROUND(16.631059375,4)</f>
        <v>16.6311</v>
      </c>
      <c r="D215" s="26">
        <f>F215</f>
        <v>16.6282</v>
      </c>
      <c r="E215" s="26">
        <f>F215</f>
        <v>16.6282</v>
      </c>
      <c r="F215" s="26">
        <f>ROUND(16.6282,4)</f>
        <v>16.6282</v>
      </c>
      <c r="G215" s="24"/>
      <c r="H215" s="36"/>
    </row>
    <row r="216" spans="1:8" ht="12.75" customHeight="1">
      <c r="A216" s="22">
        <v>42850</v>
      </c>
      <c r="B216" s="22"/>
      <c r="C216" s="26">
        <f>ROUND(16.631059375,4)</f>
        <v>16.6311</v>
      </c>
      <c r="D216" s="26">
        <f>F216</f>
        <v>16.6356</v>
      </c>
      <c r="E216" s="26">
        <f>F216</f>
        <v>16.6356</v>
      </c>
      <c r="F216" s="26">
        <f>ROUND(16.6356,4)</f>
        <v>16.6356</v>
      </c>
      <c r="G216" s="24"/>
      <c r="H216" s="36"/>
    </row>
    <row r="217" spans="1:8" ht="12.75" customHeight="1">
      <c r="A217" s="22">
        <v>42853</v>
      </c>
      <c r="B217" s="22"/>
      <c r="C217" s="26">
        <f>ROUND(16.631059375,4)</f>
        <v>16.6311</v>
      </c>
      <c r="D217" s="26">
        <f>F217</f>
        <v>16.6368</v>
      </c>
      <c r="E217" s="26">
        <f>F217</f>
        <v>16.6368</v>
      </c>
      <c r="F217" s="26">
        <f>ROUND(16.6368,4)</f>
        <v>16.6368</v>
      </c>
      <c r="G217" s="24"/>
      <c r="H217" s="36"/>
    </row>
    <row r="218" spans="1:8" ht="12.75" customHeight="1">
      <c r="A218" s="22">
        <v>42886</v>
      </c>
      <c r="B218" s="22"/>
      <c r="C218" s="26">
        <f>ROUND(16.631059375,4)</f>
        <v>16.6311</v>
      </c>
      <c r="D218" s="26">
        <f>F218</f>
        <v>16.7467</v>
      </c>
      <c r="E218" s="26">
        <f>F218</f>
        <v>16.7467</v>
      </c>
      <c r="F218" s="26">
        <f>ROUND(16.7467,4)</f>
        <v>16.7467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42849</v>
      </c>
      <c r="B220" s="22"/>
      <c r="C220" s="26">
        <f>ROUND(13.0125,4)</f>
        <v>13.0125</v>
      </c>
      <c r="D220" s="26">
        <f>F220</f>
        <v>13.0155</v>
      </c>
      <c r="E220" s="26">
        <f>F220</f>
        <v>13.0155</v>
      </c>
      <c r="F220" s="26">
        <f>ROUND(13.0155,4)</f>
        <v>13.0155</v>
      </c>
      <c r="G220" s="24"/>
      <c r="H220" s="36"/>
    </row>
    <row r="221" spans="1:8" ht="12.75" customHeight="1">
      <c r="A221" s="22">
        <v>42850</v>
      </c>
      <c r="B221" s="22"/>
      <c r="C221" s="26">
        <f>ROUND(13.0125,4)</f>
        <v>13.0125</v>
      </c>
      <c r="D221" s="26">
        <f>F221</f>
        <v>13.0157</v>
      </c>
      <c r="E221" s="26">
        <f>F221</f>
        <v>13.0157</v>
      </c>
      <c r="F221" s="26">
        <f>ROUND(13.0157,4)</f>
        <v>13.0157</v>
      </c>
      <c r="G221" s="24"/>
      <c r="H221" s="36"/>
    </row>
    <row r="222" spans="1:8" ht="12.75" customHeight="1">
      <c r="A222" s="22">
        <v>42851</v>
      </c>
      <c r="B222" s="22"/>
      <c r="C222" s="26">
        <f>ROUND(13.0125,4)</f>
        <v>13.0125</v>
      </c>
      <c r="D222" s="26">
        <f>F222</f>
        <v>13.0158</v>
      </c>
      <c r="E222" s="26">
        <f>F222</f>
        <v>13.0158</v>
      </c>
      <c r="F222" s="26">
        <f>ROUND(13.0158,4)</f>
        <v>13.0158</v>
      </c>
      <c r="G222" s="24"/>
      <c r="H222" s="36"/>
    </row>
    <row r="223" spans="1:8" ht="12.75" customHeight="1">
      <c r="A223" s="22">
        <v>42853</v>
      </c>
      <c r="B223" s="22"/>
      <c r="C223" s="26">
        <f>ROUND(13.0125,4)</f>
        <v>13.0125</v>
      </c>
      <c r="D223" s="26">
        <f>F223</f>
        <v>13.0164</v>
      </c>
      <c r="E223" s="26">
        <f>F223</f>
        <v>13.0164</v>
      </c>
      <c r="F223" s="26">
        <f>ROUND(13.0164,4)</f>
        <v>13.0164</v>
      </c>
      <c r="G223" s="24"/>
      <c r="H223" s="36"/>
    </row>
    <row r="224" spans="1:8" ht="12.75" customHeight="1">
      <c r="A224" s="22">
        <v>42857</v>
      </c>
      <c r="B224" s="22"/>
      <c r="C224" s="26">
        <f>ROUND(13.0125,4)</f>
        <v>13.0125</v>
      </c>
      <c r="D224" s="26">
        <f>F224</f>
        <v>13.0233</v>
      </c>
      <c r="E224" s="26">
        <f>F224</f>
        <v>13.0233</v>
      </c>
      <c r="F224" s="26">
        <f>ROUND(13.0233,4)</f>
        <v>13.0233</v>
      </c>
      <c r="G224" s="24"/>
      <c r="H224" s="36"/>
    </row>
    <row r="225" spans="1:8" ht="12.75" customHeight="1">
      <c r="A225" s="22">
        <v>42859</v>
      </c>
      <c r="B225" s="22"/>
      <c r="C225" s="26">
        <f>ROUND(13.0125,4)</f>
        <v>13.0125</v>
      </c>
      <c r="D225" s="26">
        <f>F225</f>
        <v>13.0267</v>
      </c>
      <c r="E225" s="26">
        <f>F225</f>
        <v>13.0267</v>
      </c>
      <c r="F225" s="26">
        <f>ROUND(13.0267,4)</f>
        <v>13.0267</v>
      </c>
      <c r="G225" s="24"/>
      <c r="H225" s="36"/>
    </row>
    <row r="226" spans="1:8" ht="12.75" customHeight="1">
      <c r="A226" s="22">
        <v>42866</v>
      </c>
      <c r="B226" s="22"/>
      <c r="C226" s="26">
        <f>ROUND(13.0125,4)</f>
        <v>13.0125</v>
      </c>
      <c r="D226" s="26">
        <f>F226</f>
        <v>13.0432</v>
      </c>
      <c r="E226" s="26">
        <f>F226</f>
        <v>13.0432</v>
      </c>
      <c r="F226" s="26">
        <f>ROUND(13.0432,4)</f>
        <v>13.0432</v>
      </c>
      <c r="G226" s="24"/>
      <c r="H226" s="36"/>
    </row>
    <row r="227" spans="1:8" ht="12.75" customHeight="1">
      <c r="A227" s="22">
        <v>42867</v>
      </c>
      <c r="B227" s="22"/>
      <c r="C227" s="26">
        <f>ROUND(13.0125,4)</f>
        <v>13.0125</v>
      </c>
      <c r="D227" s="26">
        <f>F227</f>
        <v>13.0457</v>
      </c>
      <c r="E227" s="26">
        <f>F227</f>
        <v>13.0457</v>
      </c>
      <c r="F227" s="26">
        <f>ROUND(13.0457,4)</f>
        <v>13.0457</v>
      </c>
      <c r="G227" s="24"/>
      <c r="H227" s="36"/>
    </row>
    <row r="228" spans="1:8" ht="12.75" customHeight="1">
      <c r="A228" s="22">
        <v>42870</v>
      </c>
      <c r="B228" s="22"/>
      <c r="C228" s="26">
        <f>ROUND(13.0125,4)</f>
        <v>13.0125</v>
      </c>
      <c r="D228" s="26">
        <f>F228</f>
        <v>13.0531</v>
      </c>
      <c r="E228" s="26">
        <f>F228</f>
        <v>13.0531</v>
      </c>
      <c r="F228" s="26">
        <f>ROUND(13.0531,4)</f>
        <v>13.0531</v>
      </c>
      <c r="G228" s="24"/>
      <c r="H228" s="36"/>
    </row>
    <row r="229" spans="1:8" ht="12.75" customHeight="1">
      <c r="A229" s="22">
        <v>42874</v>
      </c>
      <c r="B229" s="22"/>
      <c r="C229" s="26">
        <f>ROUND(13.0125,4)</f>
        <v>13.0125</v>
      </c>
      <c r="D229" s="26">
        <f>F229</f>
        <v>13.063</v>
      </c>
      <c r="E229" s="26">
        <f>F229</f>
        <v>13.063</v>
      </c>
      <c r="F229" s="26">
        <f>ROUND(13.063,4)</f>
        <v>13.063</v>
      </c>
      <c r="G229" s="24"/>
      <c r="H229" s="36"/>
    </row>
    <row r="230" spans="1:8" ht="12.75" customHeight="1">
      <c r="A230" s="22">
        <v>42881</v>
      </c>
      <c r="B230" s="22"/>
      <c r="C230" s="26">
        <f>ROUND(13.0125,4)</f>
        <v>13.0125</v>
      </c>
      <c r="D230" s="26">
        <f>F230</f>
        <v>13.0803</v>
      </c>
      <c r="E230" s="26">
        <f>F230</f>
        <v>13.0803</v>
      </c>
      <c r="F230" s="26">
        <f>ROUND(13.0803,4)</f>
        <v>13.0803</v>
      </c>
      <c r="G230" s="24"/>
      <c r="H230" s="36"/>
    </row>
    <row r="231" spans="1:8" ht="12.75" customHeight="1">
      <c r="A231" s="22">
        <v>42885</v>
      </c>
      <c r="B231" s="22"/>
      <c r="C231" s="26">
        <f>ROUND(13.0125,4)</f>
        <v>13.0125</v>
      </c>
      <c r="D231" s="26">
        <f>F231</f>
        <v>13.0893</v>
      </c>
      <c r="E231" s="26">
        <f>F231</f>
        <v>13.0893</v>
      </c>
      <c r="F231" s="26">
        <f>ROUND(13.0893,4)</f>
        <v>13.0893</v>
      </c>
      <c r="G231" s="24"/>
      <c r="H231" s="36"/>
    </row>
    <row r="232" spans="1:8" ht="12.75" customHeight="1">
      <c r="A232" s="22">
        <v>42886</v>
      </c>
      <c r="B232" s="22"/>
      <c r="C232" s="26">
        <f>ROUND(13.0125,4)</f>
        <v>13.0125</v>
      </c>
      <c r="D232" s="26">
        <f>F232</f>
        <v>13.0915</v>
      </c>
      <c r="E232" s="26">
        <f>F232</f>
        <v>13.0915</v>
      </c>
      <c r="F232" s="26">
        <f>ROUND(13.0915,4)</f>
        <v>13.0915</v>
      </c>
      <c r="G232" s="24"/>
      <c r="H232" s="36"/>
    </row>
    <row r="233" spans="1:8" ht="12.75" customHeight="1">
      <c r="A233" s="22">
        <v>42914</v>
      </c>
      <c r="B233" s="22"/>
      <c r="C233" s="26">
        <f>ROUND(13.0125,4)</f>
        <v>13.0125</v>
      </c>
      <c r="D233" s="26">
        <f>F233</f>
        <v>13.1542</v>
      </c>
      <c r="E233" s="26">
        <f>F233</f>
        <v>13.1542</v>
      </c>
      <c r="F233" s="26">
        <f>ROUND(13.1542,4)</f>
        <v>13.1542</v>
      </c>
      <c r="G233" s="24"/>
      <c r="H233" s="36"/>
    </row>
    <row r="234" spans="1:8" ht="12.75" customHeight="1">
      <c r="A234" s="22">
        <v>42916</v>
      </c>
      <c r="B234" s="22"/>
      <c r="C234" s="26">
        <f>ROUND(13.0125,4)</f>
        <v>13.0125</v>
      </c>
      <c r="D234" s="26">
        <f>F234</f>
        <v>13.1586</v>
      </c>
      <c r="E234" s="26">
        <f>F234</f>
        <v>13.1586</v>
      </c>
      <c r="F234" s="26">
        <f>ROUND(13.1586,4)</f>
        <v>13.1586</v>
      </c>
      <c r="G234" s="24"/>
      <c r="H234" s="36"/>
    </row>
    <row r="235" spans="1:8" ht="12.75" customHeight="1">
      <c r="A235" s="22">
        <v>42921</v>
      </c>
      <c r="B235" s="22"/>
      <c r="C235" s="26">
        <f>ROUND(13.0125,4)</f>
        <v>13.0125</v>
      </c>
      <c r="D235" s="26">
        <f>F235</f>
        <v>13.1696</v>
      </c>
      <c r="E235" s="26">
        <f>F235</f>
        <v>13.1696</v>
      </c>
      <c r="F235" s="26">
        <f>ROUND(13.1696,4)</f>
        <v>13.1696</v>
      </c>
      <c r="G235" s="24"/>
      <c r="H235" s="36"/>
    </row>
    <row r="236" spans="1:8" ht="12.75" customHeight="1">
      <c r="A236" s="22">
        <v>42926</v>
      </c>
      <c r="B236" s="22"/>
      <c r="C236" s="26">
        <f>ROUND(13.0125,4)</f>
        <v>13.0125</v>
      </c>
      <c r="D236" s="26">
        <f>F236</f>
        <v>13.1806</v>
      </c>
      <c r="E236" s="26">
        <f>F236</f>
        <v>13.1806</v>
      </c>
      <c r="F236" s="26">
        <f>ROUND(13.1806,4)</f>
        <v>13.1806</v>
      </c>
      <c r="G236" s="24"/>
      <c r="H236" s="36"/>
    </row>
    <row r="237" spans="1:8" ht="12.75" customHeight="1">
      <c r="A237" s="22">
        <v>42928</v>
      </c>
      <c r="B237" s="22"/>
      <c r="C237" s="26">
        <f>ROUND(13.0125,4)</f>
        <v>13.0125</v>
      </c>
      <c r="D237" s="26">
        <f>F237</f>
        <v>13.185</v>
      </c>
      <c r="E237" s="26">
        <f>F237</f>
        <v>13.185</v>
      </c>
      <c r="F237" s="26">
        <f>ROUND(13.185,4)</f>
        <v>13.185</v>
      </c>
      <c r="G237" s="24"/>
      <c r="H237" s="36"/>
    </row>
    <row r="238" spans="1:8" ht="12.75" customHeight="1">
      <c r="A238" s="22">
        <v>42930</v>
      </c>
      <c r="B238" s="22"/>
      <c r="C238" s="26">
        <f>ROUND(13.0125,4)</f>
        <v>13.0125</v>
      </c>
      <c r="D238" s="26">
        <f>F238</f>
        <v>13.1894</v>
      </c>
      <c r="E238" s="26">
        <f>F238</f>
        <v>13.1894</v>
      </c>
      <c r="F238" s="26">
        <f>ROUND(13.1894,4)</f>
        <v>13.1894</v>
      </c>
      <c r="G238" s="24"/>
      <c r="H238" s="36"/>
    </row>
    <row r="239" spans="1:8" ht="12.75" customHeight="1">
      <c r="A239" s="22">
        <v>42933</v>
      </c>
      <c r="B239" s="22"/>
      <c r="C239" s="26">
        <f>ROUND(13.0125,4)</f>
        <v>13.0125</v>
      </c>
      <c r="D239" s="26">
        <f>F239</f>
        <v>13.196</v>
      </c>
      <c r="E239" s="26">
        <f>F239</f>
        <v>13.196</v>
      </c>
      <c r="F239" s="26">
        <f>ROUND(13.196,4)</f>
        <v>13.196</v>
      </c>
      <c r="G239" s="24"/>
      <c r="H239" s="36"/>
    </row>
    <row r="240" spans="1:8" ht="12.75" customHeight="1">
      <c r="A240" s="22">
        <v>42937</v>
      </c>
      <c r="B240" s="22"/>
      <c r="C240" s="26">
        <f>ROUND(13.0125,4)</f>
        <v>13.0125</v>
      </c>
      <c r="D240" s="26">
        <f>F240</f>
        <v>13.2048</v>
      </c>
      <c r="E240" s="26">
        <f>F240</f>
        <v>13.2048</v>
      </c>
      <c r="F240" s="26">
        <f>ROUND(13.2048,4)</f>
        <v>13.2048</v>
      </c>
      <c r="G240" s="24"/>
      <c r="H240" s="36"/>
    </row>
    <row r="241" spans="1:8" ht="12.75" customHeight="1">
      <c r="A241" s="22">
        <v>42941</v>
      </c>
      <c r="B241" s="22"/>
      <c r="C241" s="26">
        <f>ROUND(13.0125,4)</f>
        <v>13.0125</v>
      </c>
      <c r="D241" s="26">
        <f>F241</f>
        <v>13.2136</v>
      </c>
      <c r="E241" s="26">
        <f>F241</f>
        <v>13.2136</v>
      </c>
      <c r="F241" s="26">
        <f>ROUND(13.2136,4)</f>
        <v>13.2136</v>
      </c>
      <c r="G241" s="24"/>
      <c r="H241" s="36"/>
    </row>
    <row r="242" spans="1:8" ht="12.75" customHeight="1">
      <c r="A242" s="22">
        <v>42943</v>
      </c>
      <c r="B242" s="22"/>
      <c r="C242" s="26">
        <f>ROUND(13.0125,4)</f>
        <v>13.0125</v>
      </c>
      <c r="D242" s="26">
        <f>F242</f>
        <v>13.218</v>
      </c>
      <c r="E242" s="26">
        <f>F242</f>
        <v>13.218</v>
      </c>
      <c r="F242" s="26">
        <f>ROUND(13.218,4)</f>
        <v>13.218</v>
      </c>
      <c r="G242" s="24"/>
      <c r="H242" s="36"/>
    </row>
    <row r="243" spans="1:8" ht="12.75" customHeight="1">
      <c r="A243" s="22">
        <v>42947</v>
      </c>
      <c r="B243" s="22"/>
      <c r="C243" s="26">
        <f>ROUND(13.0125,4)</f>
        <v>13.0125</v>
      </c>
      <c r="D243" s="26">
        <f>F243</f>
        <v>13.2266</v>
      </c>
      <c r="E243" s="26">
        <f>F243</f>
        <v>13.2266</v>
      </c>
      <c r="F243" s="26">
        <f>ROUND(13.2266,4)</f>
        <v>13.2266</v>
      </c>
      <c r="G243" s="24"/>
      <c r="H243" s="36"/>
    </row>
    <row r="244" spans="1:8" ht="12.75" customHeight="1">
      <c r="A244" s="22">
        <v>42958</v>
      </c>
      <c r="B244" s="22"/>
      <c r="C244" s="26">
        <f>ROUND(13.0125,4)</f>
        <v>13.0125</v>
      </c>
      <c r="D244" s="26">
        <f>F244</f>
        <v>13.2503</v>
      </c>
      <c r="E244" s="26">
        <f>F244</f>
        <v>13.2503</v>
      </c>
      <c r="F244" s="26">
        <f>ROUND(13.2503,4)</f>
        <v>13.2503</v>
      </c>
      <c r="G244" s="24"/>
      <c r="H244" s="36"/>
    </row>
    <row r="245" spans="1:8" ht="12.75" customHeight="1">
      <c r="A245" s="22">
        <v>42976</v>
      </c>
      <c r="B245" s="22"/>
      <c r="C245" s="26">
        <f>ROUND(13.0125,4)</f>
        <v>13.0125</v>
      </c>
      <c r="D245" s="26">
        <f>F245</f>
        <v>13.2892</v>
      </c>
      <c r="E245" s="26">
        <f>F245</f>
        <v>13.2892</v>
      </c>
      <c r="F245" s="26">
        <f>ROUND(13.2892,4)</f>
        <v>13.2892</v>
      </c>
      <c r="G245" s="24"/>
      <c r="H245" s="36"/>
    </row>
    <row r="246" spans="1:8" ht="12.75" customHeight="1">
      <c r="A246" s="22">
        <v>43005</v>
      </c>
      <c r="B246" s="22"/>
      <c r="C246" s="26">
        <f>ROUND(13.0125,4)</f>
        <v>13.0125</v>
      </c>
      <c r="D246" s="26">
        <f>F246</f>
        <v>13.3518</v>
      </c>
      <c r="E246" s="26">
        <f>F246</f>
        <v>13.3518</v>
      </c>
      <c r="F246" s="26">
        <f>ROUND(13.3518,4)</f>
        <v>13.3518</v>
      </c>
      <c r="G246" s="24"/>
      <c r="H246" s="36"/>
    </row>
    <row r="247" spans="1:8" ht="12.75" customHeight="1">
      <c r="A247" s="22">
        <v>43006</v>
      </c>
      <c r="B247" s="22"/>
      <c r="C247" s="26">
        <f>ROUND(13.0125,4)</f>
        <v>13.0125</v>
      </c>
      <c r="D247" s="26">
        <f>F247</f>
        <v>13.354</v>
      </c>
      <c r="E247" s="26">
        <f>F247</f>
        <v>13.354</v>
      </c>
      <c r="F247" s="26">
        <f>ROUND(13.354,4)</f>
        <v>13.354</v>
      </c>
      <c r="G247" s="24"/>
      <c r="H247" s="36"/>
    </row>
    <row r="248" spans="1:8" ht="12.75" customHeight="1">
      <c r="A248" s="22">
        <v>43031</v>
      </c>
      <c r="B248" s="22"/>
      <c r="C248" s="26">
        <f>ROUND(13.0125,4)</f>
        <v>13.0125</v>
      </c>
      <c r="D248" s="26">
        <f>F248</f>
        <v>13.4079</v>
      </c>
      <c r="E248" s="26">
        <f>F248</f>
        <v>13.4079</v>
      </c>
      <c r="F248" s="26">
        <f>ROUND(13.4079,4)</f>
        <v>13.4079</v>
      </c>
      <c r="G248" s="24"/>
      <c r="H248" s="36"/>
    </row>
    <row r="249" spans="1:8" ht="12.75" customHeight="1">
      <c r="A249" s="22">
        <v>43035</v>
      </c>
      <c r="B249" s="22"/>
      <c r="C249" s="26">
        <f>ROUND(13.0125,4)</f>
        <v>13.0125</v>
      </c>
      <c r="D249" s="26">
        <f>F249</f>
        <v>13.4166</v>
      </c>
      <c r="E249" s="26">
        <f>F249</f>
        <v>13.4166</v>
      </c>
      <c r="F249" s="26">
        <f>ROUND(13.4166,4)</f>
        <v>13.4166</v>
      </c>
      <c r="G249" s="24"/>
      <c r="H249" s="36"/>
    </row>
    <row r="250" spans="1:8" ht="12.75" customHeight="1">
      <c r="A250" s="22">
        <v>43052</v>
      </c>
      <c r="B250" s="22"/>
      <c r="C250" s="26">
        <f>ROUND(13.0125,4)</f>
        <v>13.0125</v>
      </c>
      <c r="D250" s="26">
        <f>F250</f>
        <v>13.4532</v>
      </c>
      <c r="E250" s="26">
        <f>F250</f>
        <v>13.4532</v>
      </c>
      <c r="F250" s="26">
        <f>ROUND(13.4532,4)</f>
        <v>13.4532</v>
      </c>
      <c r="G250" s="24"/>
      <c r="H250" s="36"/>
    </row>
    <row r="251" spans="1:8" ht="12.75" customHeight="1">
      <c r="A251" s="22">
        <v>43067</v>
      </c>
      <c r="B251" s="22"/>
      <c r="C251" s="26">
        <f>ROUND(13.0125,4)</f>
        <v>13.0125</v>
      </c>
      <c r="D251" s="26">
        <f>F251</f>
        <v>13.4855</v>
      </c>
      <c r="E251" s="26">
        <f>F251</f>
        <v>13.4855</v>
      </c>
      <c r="F251" s="26">
        <f>ROUND(13.4855,4)</f>
        <v>13.4855</v>
      </c>
      <c r="G251" s="24"/>
      <c r="H251" s="36"/>
    </row>
    <row r="252" spans="1:8" ht="12.75" customHeight="1">
      <c r="A252" s="22">
        <v>43091</v>
      </c>
      <c r="B252" s="22"/>
      <c r="C252" s="26">
        <f>ROUND(13.0125,4)</f>
        <v>13.0125</v>
      </c>
      <c r="D252" s="26">
        <f>F252</f>
        <v>13.5372</v>
      </c>
      <c r="E252" s="26">
        <f>F252</f>
        <v>13.5372</v>
      </c>
      <c r="F252" s="26">
        <f>ROUND(13.5372,4)</f>
        <v>13.5372</v>
      </c>
      <c r="G252" s="24"/>
      <c r="H252" s="36"/>
    </row>
    <row r="253" spans="1:8" ht="12.75" customHeight="1">
      <c r="A253" s="22">
        <v>43144</v>
      </c>
      <c r="B253" s="22"/>
      <c r="C253" s="26">
        <f>ROUND(13.0125,4)</f>
        <v>13.0125</v>
      </c>
      <c r="D253" s="26">
        <f>F253</f>
        <v>13.6505</v>
      </c>
      <c r="E253" s="26">
        <f>F253</f>
        <v>13.6505</v>
      </c>
      <c r="F253" s="26">
        <f>ROUND(13.6505,4)</f>
        <v>13.6505</v>
      </c>
      <c r="G253" s="24"/>
      <c r="H253" s="36"/>
    </row>
    <row r="254" spans="1:8" ht="12.75" customHeight="1">
      <c r="A254" s="22">
        <v>43146</v>
      </c>
      <c r="B254" s="22"/>
      <c r="C254" s="26">
        <f>ROUND(13.0125,4)</f>
        <v>13.0125</v>
      </c>
      <c r="D254" s="26">
        <f>F254</f>
        <v>13.6547</v>
      </c>
      <c r="E254" s="26">
        <f>F254</f>
        <v>13.6547</v>
      </c>
      <c r="F254" s="26">
        <f>ROUND(13.6547,4)</f>
        <v>13.6547</v>
      </c>
      <c r="G254" s="24"/>
      <c r="H254" s="36"/>
    </row>
    <row r="255" spans="1:8" ht="12.75" customHeight="1">
      <c r="A255" s="22">
        <v>43215</v>
      </c>
      <c r="B255" s="22"/>
      <c r="C255" s="26">
        <f>ROUND(13.0125,4)</f>
        <v>13.0125</v>
      </c>
      <c r="D255" s="26">
        <f>F255</f>
        <v>13.8002</v>
      </c>
      <c r="E255" s="26">
        <f>F255</f>
        <v>13.8002</v>
      </c>
      <c r="F255" s="26">
        <f>ROUND(13.8002,4)</f>
        <v>13.8002</v>
      </c>
      <c r="G255" s="24"/>
      <c r="H255" s="36"/>
    </row>
    <row r="256" spans="1:8" ht="12.75" customHeight="1">
      <c r="A256" s="22">
        <v>43231</v>
      </c>
      <c r="B256" s="22"/>
      <c r="C256" s="26">
        <f>ROUND(13.0125,4)</f>
        <v>13.0125</v>
      </c>
      <c r="D256" s="26">
        <f>F256</f>
        <v>13.8351</v>
      </c>
      <c r="E256" s="26">
        <f>F256</f>
        <v>13.8351</v>
      </c>
      <c r="F256" s="26">
        <f>ROUND(13.8351,4)</f>
        <v>13.8351</v>
      </c>
      <c r="G256" s="24"/>
      <c r="H256" s="36"/>
    </row>
    <row r="257" spans="1:8" ht="12.75" customHeight="1">
      <c r="A257" s="22">
        <v>43235</v>
      </c>
      <c r="B257" s="22"/>
      <c r="C257" s="26">
        <f>ROUND(13.0125,4)</f>
        <v>13.0125</v>
      </c>
      <c r="D257" s="26">
        <f>F257</f>
        <v>13.8439</v>
      </c>
      <c r="E257" s="26">
        <f>F257</f>
        <v>13.8439</v>
      </c>
      <c r="F257" s="26">
        <f>ROUND(13.8439,4)</f>
        <v>13.8439</v>
      </c>
      <c r="G257" s="24"/>
      <c r="H257" s="36"/>
    </row>
    <row r="258" spans="1:8" ht="12.75" customHeight="1">
      <c r="A258" s="22">
        <v>43325</v>
      </c>
      <c r="B258" s="22"/>
      <c r="C258" s="26">
        <f>ROUND(13.0125,4)</f>
        <v>13.0125</v>
      </c>
      <c r="D258" s="26">
        <f>F258</f>
        <v>14.0411</v>
      </c>
      <c r="E258" s="26">
        <f>F258</f>
        <v>14.0411</v>
      </c>
      <c r="F258" s="26">
        <f>ROUND(14.0411,4)</f>
        <v>14.0411</v>
      </c>
      <c r="G258" s="24"/>
      <c r="H258" s="36"/>
    </row>
    <row r="259" spans="1:8" ht="12.75" customHeight="1">
      <c r="A259" s="22">
        <v>43417</v>
      </c>
      <c r="B259" s="22"/>
      <c r="C259" s="26">
        <f>ROUND(13.0125,4)</f>
        <v>13.0125</v>
      </c>
      <c r="D259" s="26">
        <f>F259</f>
        <v>14.2427</v>
      </c>
      <c r="E259" s="26">
        <f>F259</f>
        <v>14.2427</v>
      </c>
      <c r="F259" s="26">
        <f>ROUND(14.2427,4)</f>
        <v>14.2427</v>
      </c>
      <c r="G259" s="24"/>
      <c r="H259" s="36"/>
    </row>
    <row r="260" spans="1:8" ht="12.75" customHeight="1">
      <c r="A260" s="22">
        <v>43509</v>
      </c>
      <c r="B260" s="22"/>
      <c r="C260" s="26">
        <f>ROUND(13.0125,4)</f>
        <v>13.0125</v>
      </c>
      <c r="D260" s="26">
        <f>F260</f>
        <v>14.4442</v>
      </c>
      <c r="E260" s="26">
        <f>F260</f>
        <v>14.4442</v>
      </c>
      <c r="F260" s="26">
        <f>ROUND(14.4442,4)</f>
        <v>14.4442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ROUND(1.08606666666667,4)</f>
        <v>1.0861</v>
      </c>
      <c r="D262" s="26">
        <f>F262</f>
        <v>1.0888</v>
      </c>
      <c r="E262" s="26">
        <f>F262</f>
        <v>1.0888</v>
      </c>
      <c r="F262" s="26">
        <f>ROUND(1.0888,4)</f>
        <v>1.0888</v>
      </c>
      <c r="G262" s="24"/>
      <c r="H262" s="36"/>
    </row>
    <row r="263" spans="1:8" ht="12.75" customHeight="1">
      <c r="A263" s="22">
        <v>42996</v>
      </c>
      <c r="B263" s="22"/>
      <c r="C263" s="26">
        <f>ROUND(1.08606666666667,4)</f>
        <v>1.0861</v>
      </c>
      <c r="D263" s="26">
        <f>F263</f>
        <v>1.0939</v>
      </c>
      <c r="E263" s="26">
        <f>F263</f>
        <v>1.0939</v>
      </c>
      <c r="F263" s="26">
        <f>ROUND(1.0939,4)</f>
        <v>1.0939</v>
      </c>
      <c r="G263" s="24"/>
      <c r="H263" s="36"/>
    </row>
    <row r="264" spans="1:8" ht="12.75" customHeight="1">
      <c r="A264" s="22">
        <v>43087</v>
      </c>
      <c r="B264" s="22"/>
      <c r="C264" s="26">
        <f>ROUND(1.08606666666667,4)</f>
        <v>1.0861</v>
      </c>
      <c r="D264" s="26">
        <f>F264</f>
        <v>1.0994</v>
      </c>
      <c r="E264" s="26">
        <f>F264</f>
        <v>1.0994</v>
      </c>
      <c r="F264" s="26">
        <f>ROUND(1.0994,4)</f>
        <v>1.0994</v>
      </c>
      <c r="G264" s="24"/>
      <c r="H264" s="36"/>
    </row>
    <row r="265" spans="1:8" ht="12.75" customHeight="1">
      <c r="A265" s="22">
        <v>43178</v>
      </c>
      <c r="B265" s="22"/>
      <c r="C265" s="26">
        <f>ROUND(1.08606666666667,4)</f>
        <v>1.0861</v>
      </c>
      <c r="D265" s="26">
        <f>F265</f>
        <v>1.1054</v>
      </c>
      <c r="E265" s="26">
        <f>F265</f>
        <v>1.1054</v>
      </c>
      <c r="F265" s="26">
        <f>ROUND(1.1054,4)</f>
        <v>1.1054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ROUND(1.27808333333333,4)</f>
        <v>1.2781</v>
      </c>
      <c r="D267" s="26">
        <f>F267</f>
        <v>1.2798</v>
      </c>
      <c r="E267" s="26">
        <f>F267</f>
        <v>1.2798</v>
      </c>
      <c r="F267" s="26">
        <f>ROUND(1.2798,4)</f>
        <v>1.2798</v>
      </c>
      <c r="G267" s="24"/>
      <c r="H267" s="36"/>
    </row>
    <row r="268" spans="1:8" ht="12.75" customHeight="1">
      <c r="A268" s="22">
        <v>42996</v>
      </c>
      <c r="B268" s="22"/>
      <c r="C268" s="26">
        <f>ROUND(1.27808333333333,4)</f>
        <v>1.2781</v>
      </c>
      <c r="D268" s="26">
        <f>F268</f>
        <v>1.283</v>
      </c>
      <c r="E268" s="26">
        <f>F268</f>
        <v>1.283</v>
      </c>
      <c r="F268" s="26">
        <f>ROUND(1.283,4)</f>
        <v>1.283</v>
      </c>
      <c r="G268" s="24"/>
      <c r="H268" s="36"/>
    </row>
    <row r="269" spans="1:8" ht="12.75" customHeight="1">
      <c r="A269" s="22">
        <v>43087</v>
      </c>
      <c r="B269" s="22"/>
      <c r="C269" s="26">
        <f>ROUND(1.27808333333333,4)</f>
        <v>1.2781</v>
      </c>
      <c r="D269" s="26">
        <f>F269</f>
        <v>1.2866</v>
      </c>
      <c r="E269" s="26">
        <f>F269</f>
        <v>1.2866</v>
      </c>
      <c r="F269" s="26">
        <f>ROUND(1.2866,4)</f>
        <v>1.2866</v>
      </c>
      <c r="G269" s="24"/>
      <c r="H269" s="36"/>
    </row>
    <row r="270" spans="1:8" ht="12.75" customHeight="1">
      <c r="A270" s="22">
        <v>43178</v>
      </c>
      <c r="B270" s="22"/>
      <c r="C270" s="26">
        <f>ROUND(1.27808333333333,4)</f>
        <v>1.2781</v>
      </c>
      <c r="D270" s="26">
        <f>F270</f>
        <v>1.2904</v>
      </c>
      <c r="E270" s="26">
        <f>F270</f>
        <v>1.2904</v>
      </c>
      <c r="F270" s="26">
        <f>ROUND(1.2904,4)</f>
        <v>1.2904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42905</v>
      </c>
      <c r="B272" s="22"/>
      <c r="C272" s="26">
        <f>ROUND(9.8452575,4)</f>
        <v>9.8453</v>
      </c>
      <c r="D272" s="26">
        <f>F272</f>
        <v>9.9277</v>
      </c>
      <c r="E272" s="26">
        <f>F272</f>
        <v>9.9277</v>
      </c>
      <c r="F272" s="26">
        <f>ROUND(9.9277,4)</f>
        <v>9.9277</v>
      </c>
      <c r="G272" s="24"/>
      <c r="H272" s="36"/>
    </row>
    <row r="273" spans="1:8" ht="12.75" customHeight="1">
      <c r="A273" s="22">
        <v>42996</v>
      </c>
      <c r="B273" s="22"/>
      <c r="C273" s="26">
        <f>ROUND(9.8452575,4)</f>
        <v>9.8453</v>
      </c>
      <c r="D273" s="26">
        <f>F273</f>
        <v>10.0642</v>
      </c>
      <c r="E273" s="26">
        <f>F273</f>
        <v>10.0642</v>
      </c>
      <c r="F273" s="26">
        <f>ROUND(10.0642,4)</f>
        <v>10.0642</v>
      </c>
      <c r="G273" s="24"/>
      <c r="H273" s="36"/>
    </row>
    <row r="274" spans="1:8" ht="12.75" customHeight="1">
      <c r="A274" s="22">
        <v>43087</v>
      </c>
      <c r="B274" s="22"/>
      <c r="C274" s="26">
        <f>ROUND(9.8452575,4)</f>
        <v>9.8453</v>
      </c>
      <c r="D274" s="26">
        <f>F274</f>
        <v>10.2014</v>
      </c>
      <c r="E274" s="26">
        <f>F274</f>
        <v>10.2014</v>
      </c>
      <c r="F274" s="26">
        <f>ROUND(10.2014,4)</f>
        <v>10.2014</v>
      </c>
      <c r="G274" s="24"/>
      <c r="H274" s="36"/>
    </row>
    <row r="275" spans="1:8" ht="12.75" customHeight="1">
      <c r="A275" s="22">
        <v>43178</v>
      </c>
      <c r="B275" s="22"/>
      <c r="C275" s="26">
        <f>ROUND(9.8452575,4)</f>
        <v>9.8453</v>
      </c>
      <c r="D275" s="26">
        <f>F275</f>
        <v>10.3365</v>
      </c>
      <c r="E275" s="26">
        <f>F275</f>
        <v>10.3365</v>
      </c>
      <c r="F275" s="26">
        <f>ROUND(10.3365,4)</f>
        <v>10.3365</v>
      </c>
      <c r="G275" s="24"/>
      <c r="H275" s="36"/>
    </row>
    <row r="276" spans="1:8" ht="12.75" customHeight="1">
      <c r="A276" s="22">
        <v>43269</v>
      </c>
      <c r="B276" s="22"/>
      <c r="C276" s="26">
        <f>ROUND(9.8452575,4)</f>
        <v>9.8453</v>
      </c>
      <c r="D276" s="26">
        <f>F276</f>
        <v>10.474</v>
      </c>
      <c r="E276" s="26">
        <f>F276</f>
        <v>10.474</v>
      </c>
      <c r="F276" s="26">
        <f>ROUND(10.474,4)</f>
        <v>10.474</v>
      </c>
      <c r="G276" s="24"/>
      <c r="H276" s="36"/>
    </row>
    <row r="277" spans="1:8" ht="12.75" customHeight="1">
      <c r="A277" s="22">
        <v>43360</v>
      </c>
      <c r="B277" s="22"/>
      <c r="C277" s="26">
        <f>ROUND(9.8452575,4)</f>
        <v>9.8453</v>
      </c>
      <c r="D277" s="26">
        <f>F277</f>
        <v>10.6137</v>
      </c>
      <c r="E277" s="26">
        <f>F277</f>
        <v>10.6137</v>
      </c>
      <c r="F277" s="26">
        <f>ROUND(10.6137,4)</f>
        <v>10.6137</v>
      </c>
      <c r="G277" s="24"/>
      <c r="H277" s="36"/>
    </row>
    <row r="278" spans="1:8" ht="12.75" customHeight="1">
      <c r="A278" s="22">
        <v>43448</v>
      </c>
      <c r="B278" s="22"/>
      <c r="C278" s="26">
        <f>ROUND(9.8452575,4)</f>
        <v>9.8453</v>
      </c>
      <c r="D278" s="26">
        <f>F278</f>
        <v>10.7487</v>
      </c>
      <c r="E278" s="26">
        <f>F278</f>
        <v>10.7487</v>
      </c>
      <c r="F278" s="26">
        <f>ROUND(10.7487,4)</f>
        <v>10.7487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ROUND(3.54274435066703,4)</f>
        <v>3.5427</v>
      </c>
      <c r="D280" s="26">
        <f>F280</f>
        <v>3.8962</v>
      </c>
      <c r="E280" s="26">
        <f>F280</f>
        <v>3.8962</v>
      </c>
      <c r="F280" s="26">
        <f>ROUND(3.8962,4)</f>
        <v>3.8962</v>
      </c>
      <c r="G280" s="24"/>
      <c r="H280" s="36"/>
    </row>
    <row r="281" spans="1:8" ht="12.75" customHeight="1">
      <c r="A281" s="22">
        <v>42996</v>
      </c>
      <c r="B281" s="22"/>
      <c r="C281" s="26">
        <f>ROUND(3.54274435066703,4)</f>
        <v>3.5427</v>
      </c>
      <c r="D281" s="26">
        <f>F281</f>
        <v>3.9522</v>
      </c>
      <c r="E281" s="26">
        <f>F281</f>
        <v>3.9522</v>
      </c>
      <c r="F281" s="26">
        <f>ROUND(3.9522,4)</f>
        <v>3.9522</v>
      </c>
      <c r="G281" s="24"/>
      <c r="H281" s="36"/>
    </row>
    <row r="282" spans="1:8" ht="12.75" customHeight="1">
      <c r="A282" s="22">
        <v>43087</v>
      </c>
      <c r="B282" s="22"/>
      <c r="C282" s="26">
        <f>ROUND(3.54274435066703,4)</f>
        <v>3.5427</v>
      </c>
      <c r="D282" s="26">
        <f>F282</f>
        <v>4.0073</v>
      </c>
      <c r="E282" s="26">
        <f>F282</f>
        <v>4.0073</v>
      </c>
      <c r="F282" s="26">
        <f>ROUND(4.0073,4)</f>
        <v>4.0073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ROUND(1.2622125,4)</f>
        <v>1.2622</v>
      </c>
      <c r="D284" s="26">
        <f>F284</f>
        <v>1.2712</v>
      </c>
      <c r="E284" s="26">
        <f>F284</f>
        <v>1.2712</v>
      </c>
      <c r="F284" s="26">
        <f>ROUND(1.2712,4)</f>
        <v>1.2712</v>
      </c>
      <c r="G284" s="24"/>
      <c r="H284" s="36"/>
    </row>
    <row r="285" spans="1:8" ht="12.75" customHeight="1">
      <c r="A285" s="22">
        <v>42996</v>
      </c>
      <c r="B285" s="22"/>
      <c r="C285" s="26">
        <f>ROUND(1.2622125,4)</f>
        <v>1.2622</v>
      </c>
      <c r="D285" s="26">
        <f>F285</f>
        <v>1.2859</v>
      </c>
      <c r="E285" s="26">
        <f>F285</f>
        <v>1.2859</v>
      </c>
      <c r="F285" s="26">
        <f>ROUND(1.2859,4)</f>
        <v>1.2859</v>
      </c>
      <c r="G285" s="24"/>
      <c r="H285" s="36"/>
    </row>
    <row r="286" spans="1:8" ht="12.75" customHeight="1">
      <c r="A286" s="22">
        <v>43087</v>
      </c>
      <c r="B286" s="22"/>
      <c r="C286" s="26">
        <f>ROUND(1.2622125,4)</f>
        <v>1.2622</v>
      </c>
      <c r="D286" s="26">
        <f>F286</f>
        <v>1.3003</v>
      </c>
      <c r="E286" s="26">
        <f>F286</f>
        <v>1.3003</v>
      </c>
      <c r="F286" s="26">
        <f>ROUND(1.3003,4)</f>
        <v>1.3003</v>
      </c>
      <c r="G286" s="24"/>
      <c r="H286" s="36"/>
    </row>
    <row r="287" spans="1:8" ht="12.75" customHeight="1">
      <c r="A287" s="22">
        <v>43178</v>
      </c>
      <c r="B287" s="22"/>
      <c r="C287" s="26">
        <f>ROUND(1.2622125,4)</f>
        <v>1.2622</v>
      </c>
      <c r="D287" s="26">
        <f>F287</f>
        <v>1.3134</v>
      </c>
      <c r="E287" s="26">
        <f>F287</f>
        <v>1.3134</v>
      </c>
      <c r="F287" s="26">
        <f>ROUND(1.3134,4)</f>
        <v>1.3134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ROUND(9.64460420990216,4)</f>
        <v>9.6446</v>
      </c>
      <c r="D289" s="26">
        <f>F289</f>
        <v>9.7421</v>
      </c>
      <c r="E289" s="26">
        <f>F289</f>
        <v>9.7421</v>
      </c>
      <c r="F289" s="26">
        <f>ROUND(9.7421,4)</f>
        <v>9.7421</v>
      </c>
      <c r="G289" s="24"/>
      <c r="H289" s="36"/>
    </row>
    <row r="290" spans="1:8" ht="12.75" customHeight="1">
      <c r="A290" s="22">
        <v>42996</v>
      </c>
      <c r="B290" s="22"/>
      <c r="C290" s="26">
        <f>ROUND(9.64460420990216,4)</f>
        <v>9.6446</v>
      </c>
      <c r="D290" s="26">
        <f>F290</f>
        <v>9.9038</v>
      </c>
      <c r="E290" s="26">
        <f>F290</f>
        <v>9.9038</v>
      </c>
      <c r="F290" s="26">
        <f>ROUND(9.9038,4)</f>
        <v>9.9038</v>
      </c>
      <c r="G290" s="24"/>
      <c r="H290" s="36"/>
    </row>
    <row r="291" spans="1:8" ht="12.75" customHeight="1">
      <c r="A291" s="22">
        <v>43087</v>
      </c>
      <c r="B291" s="22"/>
      <c r="C291" s="26">
        <f>ROUND(9.64460420990216,4)</f>
        <v>9.6446</v>
      </c>
      <c r="D291" s="26">
        <f>F291</f>
        <v>10.0658</v>
      </c>
      <c r="E291" s="26">
        <f>F291</f>
        <v>10.0658</v>
      </c>
      <c r="F291" s="26">
        <f>ROUND(10.0658,4)</f>
        <v>10.0658</v>
      </c>
      <c r="G291" s="24"/>
      <c r="H291" s="36"/>
    </row>
    <row r="292" spans="1:8" ht="12.75" customHeight="1">
      <c r="A292" s="22">
        <v>43178</v>
      </c>
      <c r="B292" s="22"/>
      <c r="C292" s="26">
        <f>ROUND(9.64460420990216,4)</f>
        <v>9.6446</v>
      </c>
      <c r="D292" s="26">
        <f>F292</f>
        <v>10.2263</v>
      </c>
      <c r="E292" s="26">
        <f>F292</f>
        <v>10.2263</v>
      </c>
      <c r="F292" s="26">
        <f>ROUND(10.2263,4)</f>
        <v>10.2263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ROUND(1.90816637852131,4)</f>
        <v>1.9082</v>
      </c>
      <c r="D294" s="26">
        <f>F294</f>
        <v>1.9015</v>
      </c>
      <c r="E294" s="26">
        <f>F294</f>
        <v>1.9015</v>
      </c>
      <c r="F294" s="26">
        <f>ROUND(1.9015,4)</f>
        <v>1.9015</v>
      </c>
      <c r="G294" s="24"/>
      <c r="H294" s="36"/>
    </row>
    <row r="295" spans="1:8" ht="12.75" customHeight="1">
      <c r="A295" s="22">
        <v>42996</v>
      </c>
      <c r="B295" s="22"/>
      <c r="C295" s="26">
        <f>ROUND(1.90816637852131,4)</f>
        <v>1.9082</v>
      </c>
      <c r="D295" s="26">
        <f>F295</f>
        <v>1.9186</v>
      </c>
      <c r="E295" s="26">
        <f>F295</f>
        <v>1.9186</v>
      </c>
      <c r="F295" s="26">
        <f>ROUND(1.9186,4)</f>
        <v>1.9186</v>
      </c>
      <c r="G295" s="24"/>
      <c r="H295" s="36"/>
    </row>
    <row r="296" spans="1:8" ht="12.75" customHeight="1">
      <c r="A296" s="22">
        <v>43087</v>
      </c>
      <c r="B296" s="22"/>
      <c r="C296" s="26">
        <f>ROUND(1.90816637852131,4)</f>
        <v>1.9082</v>
      </c>
      <c r="D296" s="26">
        <f>F296</f>
        <v>1.9354</v>
      </c>
      <c r="E296" s="26">
        <f>F296</f>
        <v>1.9354</v>
      </c>
      <c r="F296" s="26">
        <f>ROUND(1.9354,4)</f>
        <v>1.9354</v>
      </c>
      <c r="G296" s="24"/>
      <c r="H296" s="36"/>
    </row>
    <row r="297" spans="1:8" ht="12.75" customHeight="1">
      <c r="A297" s="22">
        <v>43178</v>
      </c>
      <c r="B297" s="22"/>
      <c r="C297" s="26">
        <f>ROUND(1.90816637852131,4)</f>
        <v>1.9082</v>
      </c>
      <c r="D297" s="26">
        <f>F297</f>
        <v>1.9512</v>
      </c>
      <c r="E297" s="26">
        <f>F297</f>
        <v>1.9512</v>
      </c>
      <c r="F297" s="26">
        <f>ROUND(1.9512,4)</f>
        <v>1.9512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ROUND(1.89975983823755,4)</f>
        <v>1.8998</v>
      </c>
      <c r="D299" s="26">
        <f>F299</f>
        <v>1.9247</v>
      </c>
      <c r="E299" s="26">
        <f>F299</f>
        <v>1.9247</v>
      </c>
      <c r="F299" s="26">
        <f>ROUND(1.9247,4)</f>
        <v>1.9247</v>
      </c>
      <c r="G299" s="24"/>
      <c r="H299" s="36"/>
    </row>
    <row r="300" spans="1:8" ht="12.75" customHeight="1">
      <c r="A300" s="22">
        <v>42996</v>
      </c>
      <c r="B300" s="22"/>
      <c r="C300" s="26">
        <f>ROUND(1.89975983823755,4)</f>
        <v>1.8998</v>
      </c>
      <c r="D300" s="26">
        <f>F300</f>
        <v>1.9637</v>
      </c>
      <c r="E300" s="26">
        <f>F300</f>
        <v>1.9637</v>
      </c>
      <c r="F300" s="26">
        <f>ROUND(1.9637,4)</f>
        <v>1.9637</v>
      </c>
      <c r="G300" s="24"/>
      <c r="H300" s="36"/>
    </row>
    <row r="301" spans="1:8" ht="12.75" customHeight="1">
      <c r="A301" s="22">
        <v>43087</v>
      </c>
      <c r="B301" s="22"/>
      <c r="C301" s="26">
        <f>ROUND(1.89975983823755,4)</f>
        <v>1.8998</v>
      </c>
      <c r="D301" s="26">
        <f>F301</f>
        <v>2.0036</v>
      </c>
      <c r="E301" s="26">
        <f>F301</f>
        <v>2.0036</v>
      </c>
      <c r="F301" s="26">
        <f>ROUND(2.0036,4)</f>
        <v>2.0036</v>
      </c>
      <c r="G301" s="24"/>
      <c r="H301" s="36"/>
    </row>
    <row r="302" spans="1:8" ht="12.75" customHeight="1">
      <c r="A302" s="22">
        <v>43178</v>
      </c>
      <c r="B302" s="22"/>
      <c r="C302" s="26">
        <f>ROUND(1.89975983823755,4)</f>
        <v>1.8998</v>
      </c>
      <c r="D302" s="26">
        <f>F302</f>
        <v>2.044</v>
      </c>
      <c r="E302" s="26">
        <f>F302</f>
        <v>2.044</v>
      </c>
      <c r="F302" s="26">
        <f>ROUND(2.044,4)</f>
        <v>2.044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42905</v>
      </c>
      <c r="B304" s="22"/>
      <c r="C304" s="26">
        <f>ROUND(14.1324425,4)</f>
        <v>14.1324</v>
      </c>
      <c r="D304" s="26">
        <f>F304</f>
        <v>14.3001</v>
      </c>
      <c r="E304" s="26">
        <f>F304</f>
        <v>14.3001</v>
      </c>
      <c r="F304" s="26">
        <f>ROUND(14.3001,4)</f>
        <v>14.3001</v>
      </c>
      <c r="G304" s="24"/>
      <c r="H304" s="36"/>
    </row>
    <row r="305" spans="1:8" ht="12.75" customHeight="1">
      <c r="A305" s="22">
        <v>42996</v>
      </c>
      <c r="B305" s="22"/>
      <c r="C305" s="26">
        <f>ROUND(14.1324425,4)</f>
        <v>14.1324</v>
      </c>
      <c r="D305" s="26">
        <f>F305</f>
        <v>14.5844</v>
      </c>
      <c r="E305" s="26">
        <f>F305</f>
        <v>14.5844</v>
      </c>
      <c r="F305" s="26">
        <f>ROUND(14.5844,4)</f>
        <v>14.5844</v>
      </c>
      <c r="G305" s="24"/>
      <c r="H305" s="36"/>
    </row>
    <row r="306" spans="1:8" ht="12.75" customHeight="1">
      <c r="A306" s="22">
        <v>43087</v>
      </c>
      <c r="B306" s="22"/>
      <c r="C306" s="26">
        <f>ROUND(14.1324425,4)</f>
        <v>14.1324</v>
      </c>
      <c r="D306" s="26">
        <f>F306</f>
        <v>14.8731</v>
      </c>
      <c r="E306" s="26">
        <f>F306</f>
        <v>14.8731</v>
      </c>
      <c r="F306" s="26">
        <f>ROUND(14.8731,4)</f>
        <v>14.8731</v>
      </c>
      <c r="G306" s="24"/>
      <c r="H306" s="36"/>
    </row>
    <row r="307" spans="1:8" ht="12.75" customHeight="1">
      <c r="A307" s="22">
        <v>43178</v>
      </c>
      <c r="B307" s="22"/>
      <c r="C307" s="26">
        <f>ROUND(14.1324425,4)</f>
        <v>14.1324</v>
      </c>
      <c r="D307" s="26">
        <f>F307</f>
        <v>15.1678</v>
      </c>
      <c r="E307" s="26">
        <f>F307</f>
        <v>15.1678</v>
      </c>
      <c r="F307" s="26">
        <f>ROUND(15.1678,4)</f>
        <v>15.1678</v>
      </c>
      <c r="G307" s="24"/>
      <c r="H307" s="36"/>
    </row>
    <row r="308" spans="1:8" ht="12.75" customHeight="1">
      <c r="A308" s="22">
        <v>43269</v>
      </c>
      <c r="B308" s="22"/>
      <c r="C308" s="26">
        <f>ROUND(14.1324425,4)</f>
        <v>14.1324</v>
      </c>
      <c r="D308" s="26">
        <f>F308</f>
        <v>15.4448</v>
      </c>
      <c r="E308" s="26">
        <f>F308</f>
        <v>15.4448</v>
      </c>
      <c r="F308" s="26">
        <f>ROUND(15.4448,4)</f>
        <v>15.4448</v>
      </c>
      <c r="G308" s="24"/>
      <c r="H308" s="36"/>
    </row>
    <row r="309" spans="1:8" ht="12.75" customHeight="1">
      <c r="A309" s="22">
        <v>43360</v>
      </c>
      <c r="B309" s="22"/>
      <c r="C309" s="26">
        <f>ROUND(14.1324425,4)</f>
        <v>14.1324</v>
      </c>
      <c r="D309" s="26">
        <f>F309</f>
        <v>15.7574</v>
      </c>
      <c r="E309" s="26">
        <f>F309</f>
        <v>15.7574</v>
      </c>
      <c r="F309" s="26">
        <f>ROUND(15.7574,4)</f>
        <v>15.7574</v>
      </c>
      <c r="G309" s="24"/>
      <c r="H309" s="36"/>
    </row>
    <row r="310" spans="1:8" ht="12.75" customHeight="1">
      <c r="A310" s="22">
        <v>43448</v>
      </c>
      <c r="B310" s="22"/>
      <c r="C310" s="26">
        <f>ROUND(14.1324425,4)</f>
        <v>14.1324</v>
      </c>
      <c r="D310" s="26">
        <f>F310</f>
        <v>16.097</v>
      </c>
      <c r="E310" s="26">
        <f>F310</f>
        <v>16.097</v>
      </c>
      <c r="F310" s="26">
        <f>ROUND(16.097,4)</f>
        <v>16.097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6">
        <f>ROUND(13.0713209442491,4)</f>
        <v>13.0713</v>
      </c>
      <c r="D312" s="26">
        <f>F312</f>
        <v>13.2345</v>
      </c>
      <c r="E312" s="26">
        <f>F312</f>
        <v>13.2345</v>
      </c>
      <c r="F312" s="26">
        <f>ROUND(13.2345,4)</f>
        <v>13.2345</v>
      </c>
      <c r="G312" s="24"/>
      <c r="H312" s="36"/>
    </row>
    <row r="313" spans="1:8" ht="12.75" customHeight="1">
      <c r="A313" s="22">
        <v>42996</v>
      </c>
      <c r="B313" s="22"/>
      <c r="C313" s="26">
        <f>ROUND(13.0713209442491,4)</f>
        <v>13.0713</v>
      </c>
      <c r="D313" s="26">
        <f>F313</f>
        <v>13.5136</v>
      </c>
      <c r="E313" s="26">
        <f>F313</f>
        <v>13.5136</v>
      </c>
      <c r="F313" s="26">
        <f>ROUND(13.5136,4)</f>
        <v>13.5136</v>
      </c>
      <c r="G313" s="24"/>
      <c r="H313" s="36"/>
    </row>
    <row r="314" spans="1:8" ht="12.75" customHeight="1">
      <c r="A314" s="22">
        <v>43087</v>
      </c>
      <c r="B314" s="22"/>
      <c r="C314" s="26">
        <f>ROUND(13.0713209442491,4)</f>
        <v>13.0713</v>
      </c>
      <c r="D314" s="26">
        <f>F314</f>
        <v>13.7987</v>
      </c>
      <c r="E314" s="26">
        <f>F314</f>
        <v>13.7987</v>
      </c>
      <c r="F314" s="26">
        <f>ROUND(13.7987,4)</f>
        <v>13.7987</v>
      </c>
      <c r="G314" s="24"/>
      <c r="H314" s="36"/>
    </row>
    <row r="315" spans="1:8" ht="12.75" customHeight="1">
      <c r="A315" s="22">
        <v>43178</v>
      </c>
      <c r="B315" s="22"/>
      <c r="C315" s="26">
        <f>ROUND(13.0713209442491,4)</f>
        <v>13.0713</v>
      </c>
      <c r="D315" s="26">
        <f>F315</f>
        <v>14.0899</v>
      </c>
      <c r="E315" s="26">
        <f>F315</f>
        <v>14.0899</v>
      </c>
      <c r="F315" s="26">
        <f>ROUND(14.0899,4)</f>
        <v>14.0899</v>
      </c>
      <c r="G315" s="24"/>
      <c r="H315" s="36"/>
    </row>
    <row r="316" spans="1:8" ht="12.75" customHeight="1">
      <c r="A316" s="22">
        <v>43269</v>
      </c>
      <c r="B316" s="22"/>
      <c r="C316" s="26">
        <f>ROUND(13.0713209442491,4)</f>
        <v>13.0713</v>
      </c>
      <c r="D316" s="26">
        <f>F316</f>
        <v>14.361</v>
      </c>
      <c r="E316" s="26">
        <f>F316</f>
        <v>14.361</v>
      </c>
      <c r="F316" s="26">
        <f>ROUND(14.361,4)</f>
        <v>14.361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42905</v>
      </c>
      <c r="B318" s="22"/>
      <c r="C318" s="26">
        <f>ROUND(16.631059375,4)</f>
        <v>16.6311</v>
      </c>
      <c r="D318" s="26">
        <f>F318</f>
        <v>16.809</v>
      </c>
      <c r="E318" s="26">
        <f>F318</f>
        <v>16.809</v>
      </c>
      <c r="F318" s="26">
        <f>ROUND(16.809,4)</f>
        <v>16.809</v>
      </c>
      <c r="G318" s="24"/>
      <c r="H318" s="36"/>
    </row>
    <row r="319" spans="1:8" ht="12.75" customHeight="1">
      <c r="A319" s="22">
        <v>42996</v>
      </c>
      <c r="B319" s="22"/>
      <c r="C319" s="26">
        <f>ROUND(16.631059375,4)</f>
        <v>16.6311</v>
      </c>
      <c r="D319" s="26">
        <f>F319</f>
        <v>17.1061</v>
      </c>
      <c r="E319" s="26">
        <f>F319</f>
        <v>17.1061</v>
      </c>
      <c r="F319" s="26">
        <f>ROUND(17.1061,4)</f>
        <v>17.1061</v>
      </c>
      <c r="G319" s="24"/>
      <c r="H319" s="36"/>
    </row>
    <row r="320" spans="1:8" ht="12.75" customHeight="1">
      <c r="A320" s="22">
        <v>43087</v>
      </c>
      <c r="B320" s="22"/>
      <c r="C320" s="26">
        <f>ROUND(16.631059375,4)</f>
        <v>16.6311</v>
      </c>
      <c r="D320" s="26">
        <f>F320</f>
        <v>17.4053</v>
      </c>
      <c r="E320" s="26">
        <f>F320</f>
        <v>17.4053</v>
      </c>
      <c r="F320" s="26">
        <f>ROUND(17.4053,4)</f>
        <v>17.4053</v>
      </c>
      <c r="G320" s="24"/>
      <c r="H320" s="36"/>
    </row>
    <row r="321" spans="1:8" ht="12.75" customHeight="1">
      <c r="A321" s="22">
        <v>43178</v>
      </c>
      <c r="B321" s="22"/>
      <c r="C321" s="26">
        <f>ROUND(16.631059375,4)</f>
        <v>16.6311</v>
      </c>
      <c r="D321" s="26">
        <f>F321</f>
        <v>17.7072</v>
      </c>
      <c r="E321" s="26">
        <f>F321</f>
        <v>17.7072</v>
      </c>
      <c r="F321" s="26">
        <f>ROUND(17.7072,4)</f>
        <v>17.7072</v>
      </c>
      <c r="G321" s="24"/>
      <c r="H321" s="36"/>
    </row>
    <row r="322" spans="1:8" ht="12.75" customHeight="1">
      <c r="A322" s="22">
        <v>43269</v>
      </c>
      <c r="B322" s="22"/>
      <c r="C322" s="26">
        <f>ROUND(16.631059375,4)</f>
        <v>16.6311</v>
      </c>
      <c r="D322" s="26">
        <f>F322</f>
        <v>18.0197</v>
      </c>
      <c r="E322" s="26">
        <f>F322</f>
        <v>18.0197</v>
      </c>
      <c r="F322" s="26">
        <f>ROUND(18.0197,4)</f>
        <v>18.0197</v>
      </c>
      <c r="G322" s="24"/>
      <c r="H322" s="36"/>
    </row>
    <row r="323" spans="1:8" ht="12.75" customHeight="1">
      <c r="A323" s="22">
        <v>43360</v>
      </c>
      <c r="B323" s="22"/>
      <c r="C323" s="26">
        <f>ROUND(16.631059375,4)</f>
        <v>16.6311</v>
      </c>
      <c r="D323" s="26">
        <f>F323</f>
        <v>18.3375</v>
      </c>
      <c r="E323" s="26">
        <f>F323</f>
        <v>18.3375</v>
      </c>
      <c r="F323" s="26">
        <f>ROUND(18.3375,4)</f>
        <v>18.3375</v>
      </c>
      <c r="G323" s="24"/>
      <c r="H323" s="36"/>
    </row>
    <row r="324" spans="1:8" ht="12.75" customHeight="1">
      <c r="A324" s="22">
        <v>43448</v>
      </c>
      <c r="B324" s="22"/>
      <c r="C324" s="26">
        <f>ROUND(16.631059375,4)</f>
        <v>16.6311</v>
      </c>
      <c r="D324" s="26">
        <f>F324</f>
        <v>18.3979</v>
      </c>
      <c r="E324" s="26">
        <f>F324</f>
        <v>18.3979</v>
      </c>
      <c r="F324" s="26">
        <f>ROUND(18.3979,4)</f>
        <v>18.3979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6">
        <f>ROUND(1.67283736356975,4)</f>
        <v>1.6728</v>
      </c>
      <c r="D326" s="26">
        <f>F326</f>
        <v>1.6906</v>
      </c>
      <c r="E326" s="26">
        <f>F326</f>
        <v>1.6906</v>
      </c>
      <c r="F326" s="26">
        <f>ROUND(1.6906,4)</f>
        <v>1.6906</v>
      </c>
      <c r="G326" s="24"/>
      <c r="H326" s="36"/>
    </row>
    <row r="327" spans="1:8" ht="12.75" customHeight="1">
      <c r="A327" s="22">
        <v>42996</v>
      </c>
      <c r="B327" s="22"/>
      <c r="C327" s="26">
        <f>ROUND(1.67283736356975,4)</f>
        <v>1.6728</v>
      </c>
      <c r="D327" s="26">
        <f>F327</f>
        <v>1.7188</v>
      </c>
      <c r="E327" s="26">
        <f>F327</f>
        <v>1.7188</v>
      </c>
      <c r="F327" s="26">
        <f>ROUND(1.7188,4)</f>
        <v>1.7188</v>
      </c>
      <c r="G327" s="24"/>
      <c r="H327" s="36"/>
    </row>
    <row r="328" spans="1:8" ht="12.75" customHeight="1">
      <c r="A328" s="22">
        <v>43087</v>
      </c>
      <c r="B328" s="22"/>
      <c r="C328" s="26">
        <f>ROUND(1.67283736356975,4)</f>
        <v>1.6728</v>
      </c>
      <c r="D328" s="26">
        <f>F328</f>
        <v>1.7459</v>
      </c>
      <c r="E328" s="26">
        <f>F328</f>
        <v>1.7459</v>
      </c>
      <c r="F328" s="26">
        <f>ROUND(1.7459,4)</f>
        <v>1.7459</v>
      </c>
      <c r="G328" s="24"/>
      <c r="H328" s="36"/>
    </row>
    <row r="329" spans="1:8" ht="12.75" customHeight="1">
      <c r="A329" s="22">
        <v>43178</v>
      </c>
      <c r="B329" s="22"/>
      <c r="C329" s="26">
        <f>ROUND(1.67283736356975,4)</f>
        <v>1.6728</v>
      </c>
      <c r="D329" s="26">
        <f>F329</f>
        <v>1.7717</v>
      </c>
      <c r="E329" s="26">
        <f>F329</f>
        <v>1.7717</v>
      </c>
      <c r="F329" s="26">
        <f>ROUND(1.7717,4)</f>
        <v>1.7717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8">
        <f>ROUND(0.118401298130147,6)</f>
        <v>0.118401</v>
      </c>
      <c r="D331" s="28">
        <f>F331</f>
        <v>0.119753</v>
      </c>
      <c r="E331" s="28">
        <f>F331</f>
        <v>0.119753</v>
      </c>
      <c r="F331" s="28">
        <f>ROUND(0.119753,6)</f>
        <v>0.119753</v>
      </c>
      <c r="G331" s="24"/>
      <c r="H331" s="36"/>
    </row>
    <row r="332" spans="1:8" ht="12.75" customHeight="1">
      <c r="A332" s="22">
        <v>42996</v>
      </c>
      <c r="B332" s="22"/>
      <c r="C332" s="28">
        <f>ROUND(0.118401298130147,6)</f>
        <v>0.118401</v>
      </c>
      <c r="D332" s="28">
        <f>F332</f>
        <v>0.122061</v>
      </c>
      <c r="E332" s="28">
        <f>F332</f>
        <v>0.122061</v>
      </c>
      <c r="F332" s="28">
        <f>ROUND(0.122061,6)</f>
        <v>0.122061</v>
      </c>
      <c r="G332" s="24"/>
      <c r="H332" s="36"/>
    </row>
    <row r="333" spans="1:8" ht="12.75" customHeight="1">
      <c r="A333" s="22">
        <v>43087</v>
      </c>
      <c r="B333" s="22"/>
      <c r="C333" s="28">
        <f>ROUND(0.118401298130147,6)</f>
        <v>0.118401</v>
      </c>
      <c r="D333" s="28">
        <f>F333</f>
        <v>0.124433</v>
      </c>
      <c r="E333" s="28">
        <f>F333</f>
        <v>0.124433</v>
      </c>
      <c r="F333" s="28">
        <f>ROUND(0.124433,6)</f>
        <v>0.124433</v>
      </c>
      <c r="G333" s="24"/>
      <c r="H333" s="36"/>
    </row>
    <row r="334" spans="1:8" ht="12.75" customHeight="1">
      <c r="A334" s="22">
        <v>43178</v>
      </c>
      <c r="B334" s="22"/>
      <c r="C334" s="28">
        <f>ROUND(0.118401298130147,6)</f>
        <v>0.118401</v>
      </c>
      <c r="D334" s="28">
        <f>F334</f>
        <v>0.126878</v>
      </c>
      <c r="E334" s="28">
        <f>F334</f>
        <v>0.126878</v>
      </c>
      <c r="F334" s="28">
        <f>ROUND(0.126878,6)</f>
        <v>0.126878</v>
      </c>
      <c r="G334" s="24"/>
      <c r="H334" s="36"/>
    </row>
    <row r="335" spans="1:8" ht="12.75" customHeight="1">
      <c r="A335" s="22">
        <v>43269</v>
      </c>
      <c r="B335" s="22"/>
      <c r="C335" s="28">
        <f>ROUND(0.118401298130147,6)</f>
        <v>0.118401</v>
      </c>
      <c r="D335" s="28">
        <f>F335</f>
        <v>0.129395</v>
      </c>
      <c r="E335" s="28">
        <f>F335</f>
        <v>0.129395</v>
      </c>
      <c r="F335" s="28">
        <f>ROUND(0.129395,6)</f>
        <v>0.129395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ROUND(0.12599244771495,4)</f>
        <v>0.126</v>
      </c>
      <c r="D337" s="26">
        <f>F337</f>
        <v>0.126</v>
      </c>
      <c r="E337" s="26">
        <f>F337</f>
        <v>0.126</v>
      </c>
      <c r="F337" s="26">
        <f>ROUND(0.126,4)</f>
        <v>0.126</v>
      </c>
      <c r="G337" s="24"/>
      <c r="H337" s="36"/>
    </row>
    <row r="338" spans="1:8" ht="12.75" customHeight="1">
      <c r="A338" s="22">
        <v>42996</v>
      </c>
      <c r="B338" s="22"/>
      <c r="C338" s="26">
        <f>ROUND(0.12599244771495,4)</f>
        <v>0.126</v>
      </c>
      <c r="D338" s="26">
        <f>F338</f>
        <v>0.1257</v>
      </c>
      <c r="E338" s="26">
        <f>F338</f>
        <v>0.1257</v>
      </c>
      <c r="F338" s="26">
        <f>ROUND(0.1257,4)</f>
        <v>0.1257</v>
      </c>
      <c r="G338" s="24"/>
      <c r="H338" s="36"/>
    </row>
    <row r="339" spans="1:8" ht="12.75" customHeight="1">
      <c r="A339" s="22">
        <v>43087</v>
      </c>
      <c r="B339" s="22"/>
      <c r="C339" s="26">
        <f>ROUND(0.12599244771495,4)</f>
        <v>0.126</v>
      </c>
      <c r="D339" s="26">
        <f>F339</f>
        <v>0.1256</v>
      </c>
      <c r="E339" s="26">
        <f>F339</f>
        <v>0.1256</v>
      </c>
      <c r="F339" s="26">
        <f>ROUND(0.1256,4)</f>
        <v>0.1256</v>
      </c>
      <c r="G339" s="24"/>
      <c r="H339" s="36"/>
    </row>
    <row r="340" spans="1:8" ht="12.75" customHeight="1">
      <c r="A340" s="22">
        <v>43178</v>
      </c>
      <c r="B340" s="22"/>
      <c r="C340" s="26">
        <f>ROUND(0.12599244771495,4)</f>
        <v>0.126</v>
      </c>
      <c r="D340" s="26">
        <f>F340</f>
        <v>0.1246</v>
      </c>
      <c r="E340" s="26">
        <f>F340</f>
        <v>0.1246</v>
      </c>
      <c r="F340" s="26">
        <f>ROUND(0.1246,4)</f>
        <v>0.1246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ROUND(9.139329375,4)</f>
        <v>9.1393</v>
      </c>
      <c r="D342" s="26">
        <f>F342</f>
        <v>9.2126</v>
      </c>
      <c r="E342" s="26">
        <f>F342</f>
        <v>9.2126</v>
      </c>
      <c r="F342" s="26">
        <f>ROUND(9.2126,4)</f>
        <v>9.2126</v>
      </c>
      <c r="G342" s="24"/>
      <c r="H342" s="36"/>
    </row>
    <row r="343" spans="1:8" ht="12.75" customHeight="1">
      <c r="A343" s="22">
        <v>42996</v>
      </c>
      <c r="B343" s="22"/>
      <c r="C343" s="26">
        <f>ROUND(9.139329375,4)</f>
        <v>9.1393</v>
      </c>
      <c r="D343" s="26">
        <f>F343</f>
        <v>9.3327</v>
      </c>
      <c r="E343" s="26">
        <f>F343</f>
        <v>9.3327</v>
      </c>
      <c r="F343" s="26">
        <f>ROUND(9.3327,4)</f>
        <v>9.3327</v>
      </c>
      <c r="G343" s="24"/>
      <c r="H343" s="36"/>
    </row>
    <row r="344" spans="1:8" ht="12.75" customHeight="1">
      <c r="A344" s="22">
        <v>43087</v>
      </c>
      <c r="B344" s="22"/>
      <c r="C344" s="26">
        <f>ROUND(9.139329375,4)</f>
        <v>9.1393</v>
      </c>
      <c r="D344" s="26">
        <f>F344</f>
        <v>9.4526</v>
      </c>
      <c r="E344" s="26">
        <f>F344</f>
        <v>9.4526</v>
      </c>
      <c r="F344" s="26">
        <f>ROUND(9.4526,4)</f>
        <v>9.4526</v>
      </c>
      <c r="G344" s="24"/>
      <c r="H344" s="36"/>
    </row>
    <row r="345" spans="1:8" ht="12.75" customHeight="1">
      <c r="A345" s="22">
        <v>43178</v>
      </c>
      <c r="B345" s="22"/>
      <c r="C345" s="26">
        <f>ROUND(9.139329375,4)</f>
        <v>9.1393</v>
      </c>
      <c r="D345" s="26">
        <f>F345</f>
        <v>9.5693</v>
      </c>
      <c r="E345" s="26">
        <f>F345</f>
        <v>9.5693</v>
      </c>
      <c r="F345" s="26">
        <f>ROUND(9.5693,4)</f>
        <v>9.5693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6">
        <f>ROUND(9.3436972677988,4)</f>
        <v>9.3437</v>
      </c>
      <c r="D347" s="26">
        <f>F347</f>
        <v>9.436</v>
      </c>
      <c r="E347" s="26">
        <f>F347</f>
        <v>9.436</v>
      </c>
      <c r="F347" s="26">
        <f>ROUND(9.436,4)</f>
        <v>9.436</v>
      </c>
      <c r="G347" s="24"/>
      <c r="H347" s="36"/>
    </row>
    <row r="348" spans="1:8" ht="12.75" customHeight="1">
      <c r="A348" s="22">
        <v>42996</v>
      </c>
      <c r="B348" s="22"/>
      <c r="C348" s="26">
        <f>ROUND(9.3436972677988,4)</f>
        <v>9.3437</v>
      </c>
      <c r="D348" s="26">
        <f>F348</f>
        <v>9.5866</v>
      </c>
      <c r="E348" s="26">
        <f>F348</f>
        <v>9.5866</v>
      </c>
      <c r="F348" s="26">
        <f>ROUND(9.5866,4)</f>
        <v>9.5866</v>
      </c>
      <c r="G348" s="24"/>
      <c r="H348" s="36"/>
    </row>
    <row r="349" spans="1:8" ht="12.75" customHeight="1">
      <c r="A349" s="22">
        <v>43087</v>
      </c>
      <c r="B349" s="22"/>
      <c r="C349" s="26">
        <f>ROUND(9.3436972677988,4)</f>
        <v>9.3437</v>
      </c>
      <c r="D349" s="26">
        <f>F349</f>
        <v>9.7343</v>
      </c>
      <c r="E349" s="26">
        <f>F349</f>
        <v>9.7343</v>
      </c>
      <c r="F349" s="26">
        <f>ROUND(9.7343,4)</f>
        <v>9.7343</v>
      </c>
      <c r="G349" s="24"/>
      <c r="H349" s="36"/>
    </row>
    <row r="350" spans="1:8" ht="12.75" customHeight="1">
      <c r="A350" s="22">
        <v>43178</v>
      </c>
      <c r="B350" s="22"/>
      <c r="C350" s="26">
        <f>ROUND(9.3436972677988,4)</f>
        <v>9.3437</v>
      </c>
      <c r="D350" s="26">
        <f>F350</f>
        <v>9.8807</v>
      </c>
      <c r="E350" s="26">
        <f>F350</f>
        <v>9.8807</v>
      </c>
      <c r="F350" s="26">
        <f>ROUND(9.8807,4)</f>
        <v>9.8807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ROUND(3.63071986607143,4)</f>
        <v>3.6307</v>
      </c>
      <c r="D352" s="26">
        <f>F352</f>
        <v>3.6099</v>
      </c>
      <c r="E352" s="26">
        <f>F352</f>
        <v>3.6099</v>
      </c>
      <c r="F352" s="26">
        <f>ROUND(3.6099,4)</f>
        <v>3.6099</v>
      </c>
      <c r="G352" s="24"/>
      <c r="H352" s="36"/>
    </row>
    <row r="353" spans="1:8" ht="12.75" customHeight="1">
      <c r="A353" s="22">
        <v>42996</v>
      </c>
      <c r="B353" s="22"/>
      <c r="C353" s="26">
        <f>ROUND(3.63071986607143,4)</f>
        <v>3.6307</v>
      </c>
      <c r="D353" s="26">
        <f>F353</f>
        <v>3.5742</v>
      </c>
      <c r="E353" s="26">
        <f>F353</f>
        <v>3.5742</v>
      </c>
      <c r="F353" s="26">
        <f>ROUND(3.5742,4)</f>
        <v>3.5742</v>
      </c>
      <c r="G353" s="24"/>
      <c r="H353" s="36"/>
    </row>
    <row r="354" spans="1:8" ht="12.75" customHeight="1">
      <c r="A354" s="22">
        <v>43087</v>
      </c>
      <c r="B354" s="22"/>
      <c r="C354" s="26">
        <f>ROUND(3.63071986607143,4)</f>
        <v>3.6307</v>
      </c>
      <c r="D354" s="26">
        <f>F354</f>
        <v>3.5376</v>
      </c>
      <c r="E354" s="26">
        <f>F354</f>
        <v>3.5376</v>
      </c>
      <c r="F354" s="26">
        <f>ROUND(3.5376,4)</f>
        <v>3.5376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ROUND(13.0125,4)</f>
        <v>13.0125</v>
      </c>
      <c r="D356" s="26">
        <f>F356</f>
        <v>13.1341</v>
      </c>
      <c r="E356" s="26">
        <f>F356</f>
        <v>13.1341</v>
      </c>
      <c r="F356" s="26">
        <f>ROUND(13.1341,4)</f>
        <v>13.1341</v>
      </c>
      <c r="G356" s="24"/>
      <c r="H356" s="36"/>
    </row>
    <row r="357" spans="1:8" ht="12.75" customHeight="1">
      <c r="A357" s="22">
        <v>42996</v>
      </c>
      <c r="B357" s="22"/>
      <c r="C357" s="26">
        <f>ROUND(13.0125,4)</f>
        <v>13.0125</v>
      </c>
      <c r="D357" s="26">
        <f>F357</f>
        <v>13.3324</v>
      </c>
      <c r="E357" s="26">
        <f>F357</f>
        <v>13.3324</v>
      </c>
      <c r="F357" s="26">
        <f>ROUND(13.3324,4)</f>
        <v>13.3324</v>
      </c>
      <c r="G357" s="24"/>
      <c r="H357" s="36"/>
    </row>
    <row r="358" spans="1:8" ht="12.75" customHeight="1">
      <c r="A358" s="22">
        <v>43087</v>
      </c>
      <c r="B358" s="22"/>
      <c r="C358" s="26">
        <f>ROUND(13.0125,4)</f>
        <v>13.0125</v>
      </c>
      <c r="D358" s="26">
        <f>F358</f>
        <v>13.5285</v>
      </c>
      <c r="E358" s="26">
        <f>F358</f>
        <v>13.5285</v>
      </c>
      <c r="F358" s="26">
        <f>ROUND(13.5285,4)</f>
        <v>13.5285</v>
      </c>
      <c r="G358" s="24"/>
      <c r="H358" s="36"/>
    </row>
    <row r="359" spans="1:8" ht="12.75" customHeight="1">
      <c r="A359" s="22">
        <v>43178</v>
      </c>
      <c r="B359" s="22"/>
      <c r="C359" s="26">
        <f>ROUND(13.0125,4)</f>
        <v>13.0125</v>
      </c>
      <c r="D359" s="26">
        <f>F359</f>
        <v>13.7221</v>
      </c>
      <c r="E359" s="26">
        <f>F359</f>
        <v>13.7221</v>
      </c>
      <c r="F359" s="26">
        <f>ROUND(13.7221,4)</f>
        <v>13.7221</v>
      </c>
      <c r="G359" s="24"/>
      <c r="H359" s="36"/>
    </row>
    <row r="360" spans="1:8" ht="12.75" customHeight="1">
      <c r="A360" s="22">
        <v>43269</v>
      </c>
      <c r="B360" s="22"/>
      <c r="C360" s="26">
        <f>ROUND(13.0125,4)</f>
        <v>13.0125</v>
      </c>
      <c r="D360" s="26">
        <f>F360</f>
        <v>13.9184</v>
      </c>
      <c r="E360" s="26">
        <f>F360</f>
        <v>13.9184</v>
      </c>
      <c r="F360" s="26">
        <f>ROUND(13.9184,4)</f>
        <v>13.9184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6">
        <f>ROUND(13.0125,4)</f>
        <v>13.0125</v>
      </c>
      <c r="D362" s="26">
        <f>F362</f>
        <v>13.1341</v>
      </c>
      <c r="E362" s="26">
        <f>F362</f>
        <v>13.1341</v>
      </c>
      <c r="F362" s="26">
        <f>ROUND(13.1341,4)</f>
        <v>13.1341</v>
      </c>
      <c r="G362" s="24"/>
      <c r="H362" s="36"/>
    </row>
    <row r="363" spans="1:8" ht="12.75" customHeight="1">
      <c r="A363" s="22">
        <v>42996</v>
      </c>
      <c r="B363" s="22"/>
      <c r="C363" s="26">
        <f>ROUND(13.0125,4)</f>
        <v>13.0125</v>
      </c>
      <c r="D363" s="26">
        <f>F363</f>
        <v>13.3324</v>
      </c>
      <c r="E363" s="26">
        <f>F363</f>
        <v>13.3324</v>
      </c>
      <c r="F363" s="26">
        <f>ROUND(13.3324,4)</f>
        <v>13.3324</v>
      </c>
      <c r="G363" s="24"/>
      <c r="H363" s="36"/>
    </row>
    <row r="364" spans="1:8" ht="12.75" customHeight="1">
      <c r="A364" s="22">
        <v>43087</v>
      </c>
      <c r="B364" s="22"/>
      <c r="C364" s="26">
        <f>ROUND(13.0125,4)</f>
        <v>13.0125</v>
      </c>
      <c r="D364" s="26">
        <f>F364</f>
        <v>13.5285</v>
      </c>
      <c r="E364" s="26">
        <f>F364</f>
        <v>13.5285</v>
      </c>
      <c r="F364" s="26">
        <f>ROUND(13.5285,4)</f>
        <v>13.5285</v>
      </c>
      <c r="G364" s="24"/>
      <c r="H364" s="36"/>
    </row>
    <row r="365" spans="1:8" ht="12.75" customHeight="1">
      <c r="A365" s="22">
        <v>43178</v>
      </c>
      <c r="B365" s="22"/>
      <c r="C365" s="26">
        <f>ROUND(13.0125,4)</f>
        <v>13.0125</v>
      </c>
      <c r="D365" s="26">
        <f>F365</f>
        <v>13.7221</v>
      </c>
      <c r="E365" s="26">
        <f>F365</f>
        <v>13.7221</v>
      </c>
      <c r="F365" s="26">
        <f>ROUND(13.7221,4)</f>
        <v>13.7221</v>
      </c>
      <c r="G365" s="24"/>
      <c r="H365" s="36"/>
    </row>
    <row r="366" spans="1:8" ht="12.75" customHeight="1">
      <c r="A366" s="22">
        <v>43269</v>
      </c>
      <c r="B366" s="22"/>
      <c r="C366" s="26">
        <f>ROUND(13.0125,4)</f>
        <v>13.0125</v>
      </c>
      <c r="D366" s="26">
        <f>F366</f>
        <v>13.9184</v>
      </c>
      <c r="E366" s="26">
        <f>F366</f>
        <v>13.9184</v>
      </c>
      <c r="F366" s="26">
        <f>ROUND(13.9184,4)</f>
        <v>13.9184</v>
      </c>
      <c r="G366" s="24"/>
      <c r="H366" s="36"/>
    </row>
    <row r="367" spans="1:8" ht="12.75" customHeight="1">
      <c r="A367" s="22">
        <v>43360</v>
      </c>
      <c r="B367" s="22"/>
      <c r="C367" s="26">
        <f>ROUND(13.0125,4)</f>
        <v>13.0125</v>
      </c>
      <c r="D367" s="26">
        <f>F367</f>
        <v>14.1178</v>
      </c>
      <c r="E367" s="26">
        <f>F367</f>
        <v>14.1178</v>
      </c>
      <c r="F367" s="26">
        <f>ROUND(14.1178,4)</f>
        <v>14.1178</v>
      </c>
      <c r="G367" s="24"/>
      <c r="H367" s="36"/>
    </row>
    <row r="368" spans="1:8" ht="12.75" customHeight="1">
      <c r="A368" s="22">
        <v>43448</v>
      </c>
      <c r="B368" s="22"/>
      <c r="C368" s="26">
        <f>ROUND(13.0125,4)</f>
        <v>13.0125</v>
      </c>
      <c r="D368" s="26">
        <f>F368</f>
        <v>14.3106</v>
      </c>
      <c r="E368" s="26">
        <f>F368</f>
        <v>14.3106</v>
      </c>
      <c r="F368" s="26">
        <f>ROUND(14.3106,4)</f>
        <v>14.3106</v>
      </c>
      <c r="G368" s="24"/>
      <c r="H368" s="36"/>
    </row>
    <row r="369" spans="1:8" ht="12.75" customHeight="1">
      <c r="A369" s="22">
        <v>43542</v>
      </c>
      <c r="B369" s="22"/>
      <c r="C369" s="26">
        <f>ROUND(13.0125,4)</f>
        <v>13.0125</v>
      </c>
      <c r="D369" s="26">
        <f>F369</f>
        <v>14.5165</v>
      </c>
      <c r="E369" s="26">
        <f>F369</f>
        <v>14.5165</v>
      </c>
      <c r="F369" s="26">
        <f>ROUND(14.5165,4)</f>
        <v>14.5165</v>
      </c>
      <c r="G369" s="24"/>
      <c r="H369" s="36"/>
    </row>
    <row r="370" spans="1:8" ht="12.75" customHeight="1">
      <c r="A370" s="22">
        <v>43630</v>
      </c>
      <c r="B370" s="22"/>
      <c r="C370" s="26">
        <f>ROUND(13.0125,4)</f>
        <v>13.0125</v>
      </c>
      <c r="D370" s="26">
        <f>F370</f>
        <v>14.7187</v>
      </c>
      <c r="E370" s="26">
        <f>F370</f>
        <v>14.7187</v>
      </c>
      <c r="F370" s="26">
        <f>ROUND(14.7187,4)</f>
        <v>14.7187</v>
      </c>
      <c r="G370" s="24"/>
      <c r="H370" s="36"/>
    </row>
    <row r="371" spans="1:8" ht="12.75" customHeight="1">
      <c r="A371" s="22">
        <v>43724</v>
      </c>
      <c r="B371" s="22"/>
      <c r="C371" s="26">
        <f>ROUND(13.0125,4)</f>
        <v>13.0125</v>
      </c>
      <c r="D371" s="26">
        <f>F371</f>
        <v>14.9426</v>
      </c>
      <c r="E371" s="26">
        <f>F371</f>
        <v>14.9426</v>
      </c>
      <c r="F371" s="26">
        <f>ROUND(14.9426,4)</f>
        <v>14.9426</v>
      </c>
      <c r="G371" s="24"/>
      <c r="H371" s="36"/>
    </row>
    <row r="372" spans="1:8" ht="12.75" customHeight="1">
      <c r="A372" s="22">
        <v>43812</v>
      </c>
      <c r="B372" s="22"/>
      <c r="C372" s="26">
        <f>ROUND(13.0125,4)</f>
        <v>13.0125</v>
      </c>
      <c r="D372" s="26">
        <f>F372</f>
        <v>15.1521</v>
      </c>
      <c r="E372" s="26">
        <f>F372</f>
        <v>15.1521</v>
      </c>
      <c r="F372" s="26">
        <f>ROUND(15.1521,4)</f>
        <v>15.1521</v>
      </c>
      <c r="G372" s="24"/>
      <c r="H372" s="36"/>
    </row>
    <row r="373" spans="1:8" ht="12.75" customHeight="1">
      <c r="A373" s="22">
        <v>43906</v>
      </c>
      <c r="B373" s="22"/>
      <c r="C373" s="26">
        <f>ROUND(13.0125,4)</f>
        <v>13.0125</v>
      </c>
      <c r="D373" s="26">
        <f>F373</f>
        <v>15.376</v>
      </c>
      <c r="E373" s="26">
        <f>F373</f>
        <v>15.376</v>
      </c>
      <c r="F373" s="26">
        <f>ROUND(15.376,4)</f>
        <v>15.376</v>
      </c>
      <c r="G373" s="24"/>
      <c r="H373" s="36"/>
    </row>
    <row r="374" spans="1:8" ht="12.75" customHeight="1">
      <c r="A374" s="22">
        <v>43994</v>
      </c>
      <c r="B374" s="22"/>
      <c r="C374" s="26">
        <f>ROUND(13.0125,4)</f>
        <v>13.0125</v>
      </c>
      <c r="D374" s="26">
        <f>F374</f>
        <v>15.5855</v>
      </c>
      <c r="E374" s="26">
        <f>F374</f>
        <v>15.5855</v>
      </c>
      <c r="F374" s="26">
        <f>ROUND(15.5855,4)</f>
        <v>15.5855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42905</v>
      </c>
      <c r="B376" s="22"/>
      <c r="C376" s="26">
        <f>ROUND(1.38034369364591,4)</f>
        <v>1.3803</v>
      </c>
      <c r="D376" s="26">
        <f>F376</f>
        <v>1.3646</v>
      </c>
      <c r="E376" s="26">
        <f>F376</f>
        <v>1.3646</v>
      </c>
      <c r="F376" s="26">
        <f>ROUND(1.3646,4)</f>
        <v>1.3646</v>
      </c>
      <c r="G376" s="24"/>
      <c r="H376" s="36"/>
    </row>
    <row r="377" spans="1:8" ht="12.75" customHeight="1">
      <c r="A377" s="22">
        <v>42996</v>
      </c>
      <c r="B377" s="22"/>
      <c r="C377" s="26">
        <f>ROUND(1.38034369364591,4)</f>
        <v>1.3803</v>
      </c>
      <c r="D377" s="26">
        <f>F377</f>
        <v>1.3391</v>
      </c>
      <c r="E377" s="26">
        <f>F377</f>
        <v>1.3391</v>
      </c>
      <c r="F377" s="26">
        <f>ROUND(1.3391,4)</f>
        <v>1.3391</v>
      </c>
      <c r="G377" s="24"/>
      <c r="H377" s="36"/>
    </row>
    <row r="378" spans="1:8" ht="12.75" customHeight="1">
      <c r="A378" s="22">
        <v>43087</v>
      </c>
      <c r="B378" s="22"/>
      <c r="C378" s="26">
        <f>ROUND(1.38034369364591,4)</f>
        <v>1.3803</v>
      </c>
      <c r="D378" s="26">
        <f>F378</f>
        <v>1.3157</v>
      </c>
      <c r="E378" s="26">
        <f>F378</f>
        <v>1.3157</v>
      </c>
      <c r="F378" s="26">
        <f>ROUND(1.3157,4)</f>
        <v>1.3157</v>
      </c>
      <c r="G378" s="24"/>
      <c r="H378" s="36"/>
    </row>
    <row r="379" spans="1:8" ht="12.75" customHeight="1">
      <c r="A379" s="22">
        <v>43178</v>
      </c>
      <c r="B379" s="22"/>
      <c r="C379" s="26">
        <f>ROUND(1.38034369364591,4)</f>
        <v>1.3803</v>
      </c>
      <c r="D379" s="26">
        <f>F379</f>
        <v>1.2893</v>
      </c>
      <c r="E379" s="26">
        <f>F379</f>
        <v>1.2893</v>
      </c>
      <c r="F379" s="26">
        <f>ROUND(1.2893,4)</f>
        <v>1.2893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42859</v>
      </c>
      <c r="B381" s="22"/>
      <c r="C381" s="27">
        <f>ROUND(606.674,3)</f>
        <v>606.674</v>
      </c>
      <c r="D381" s="27">
        <f>F381</f>
        <v>607.905</v>
      </c>
      <c r="E381" s="27">
        <f>F381</f>
        <v>607.905</v>
      </c>
      <c r="F381" s="27">
        <f>ROUND(607.905,3)</f>
        <v>607.905</v>
      </c>
      <c r="G381" s="24"/>
      <c r="H381" s="36"/>
    </row>
    <row r="382" spans="1:8" ht="12.75" customHeight="1">
      <c r="A382" s="22">
        <v>42950</v>
      </c>
      <c r="B382" s="22"/>
      <c r="C382" s="27">
        <f>ROUND(606.674,3)</f>
        <v>606.674</v>
      </c>
      <c r="D382" s="27">
        <f>F382</f>
        <v>619.479</v>
      </c>
      <c r="E382" s="27">
        <f>F382</f>
        <v>619.479</v>
      </c>
      <c r="F382" s="27">
        <f>ROUND(619.479,3)</f>
        <v>619.479</v>
      </c>
      <c r="G382" s="24"/>
      <c r="H382" s="36"/>
    </row>
    <row r="383" spans="1:8" ht="12.75" customHeight="1">
      <c r="A383" s="22">
        <v>43041</v>
      </c>
      <c r="B383" s="22"/>
      <c r="C383" s="27">
        <f>ROUND(606.674,3)</f>
        <v>606.674</v>
      </c>
      <c r="D383" s="27">
        <f>F383</f>
        <v>631.526</v>
      </c>
      <c r="E383" s="27">
        <f>F383</f>
        <v>631.526</v>
      </c>
      <c r="F383" s="27">
        <f>ROUND(631.526,3)</f>
        <v>631.526</v>
      </c>
      <c r="G383" s="24"/>
      <c r="H383" s="36"/>
    </row>
    <row r="384" spans="1:8" ht="12.75" customHeight="1">
      <c r="A384" s="22">
        <v>43132</v>
      </c>
      <c r="B384" s="22"/>
      <c r="C384" s="27">
        <f>ROUND(606.674,3)</f>
        <v>606.674</v>
      </c>
      <c r="D384" s="27">
        <f>F384</f>
        <v>644.128</v>
      </c>
      <c r="E384" s="27">
        <f>F384</f>
        <v>644.128</v>
      </c>
      <c r="F384" s="27">
        <f>ROUND(644.128,3)</f>
        <v>644.128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42859</v>
      </c>
      <c r="B386" s="22"/>
      <c r="C386" s="27">
        <f>ROUND(533.008,3)</f>
        <v>533.008</v>
      </c>
      <c r="D386" s="27">
        <f>F386</f>
        <v>534.089</v>
      </c>
      <c r="E386" s="27">
        <f>F386</f>
        <v>534.089</v>
      </c>
      <c r="F386" s="27">
        <f>ROUND(534.089,3)</f>
        <v>534.089</v>
      </c>
      <c r="G386" s="24"/>
      <c r="H386" s="36"/>
    </row>
    <row r="387" spans="1:8" ht="12.75" customHeight="1">
      <c r="A387" s="22">
        <v>42950</v>
      </c>
      <c r="B387" s="22"/>
      <c r="C387" s="27">
        <f>ROUND(533.008,3)</f>
        <v>533.008</v>
      </c>
      <c r="D387" s="27">
        <f>F387</f>
        <v>544.258</v>
      </c>
      <c r="E387" s="27">
        <f>F387</f>
        <v>544.258</v>
      </c>
      <c r="F387" s="27">
        <f>ROUND(544.258,3)</f>
        <v>544.258</v>
      </c>
      <c r="G387" s="24"/>
      <c r="H387" s="36"/>
    </row>
    <row r="388" spans="1:8" ht="12.75" customHeight="1">
      <c r="A388" s="22">
        <v>43041</v>
      </c>
      <c r="B388" s="22"/>
      <c r="C388" s="27">
        <f>ROUND(533.008,3)</f>
        <v>533.008</v>
      </c>
      <c r="D388" s="27">
        <f>F388</f>
        <v>554.842</v>
      </c>
      <c r="E388" s="27">
        <f>F388</f>
        <v>554.842</v>
      </c>
      <c r="F388" s="27">
        <f>ROUND(554.842,3)</f>
        <v>554.842</v>
      </c>
      <c r="G388" s="24"/>
      <c r="H388" s="36"/>
    </row>
    <row r="389" spans="1:8" ht="12.75" customHeight="1">
      <c r="A389" s="22">
        <v>43132</v>
      </c>
      <c r="B389" s="22"/>
      <c r="C389" s="27">
        <f>ROUND(533.008,3)</f>
        <v>533.008</v>
      </c>
      <c r="D389" s="27">
        <f>F389</f>
        <v>565.914</v>
      </c>
      <c r="E389" s="27">
        <f>F389</f>
        <v>565.914</v>
      </c>
      <c r="F389" s="27">
        <f>ROUND(565.914,3)</f>
        <v>565.914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ROUND(614.18,3)</f>
        <v>614.18</v>
      </c>
      <c r="D391" s="27">
        <f>F391</f>
        <v>615.426</v>
      </c>
      <c r="E391" s="27">
        <f>F391</f>
        <v>615.426</v>
      </c>
      <c r="F391" s="27">
        <f>ROUND(615.426,3)</f>
        <v>615.426</v>
      </c>
      <c r="G391" s="24"/>
      <c r="H391" s="36"/>
    </row>
    <row r="392" spans="1:8" ht="12.75" customHeight="1">
      <c r="A392" s="22">
        <v>42950</v>
      </c>
      <c r="B392" s="22"/>
      <c r="C392" s="27">
        <f>ROUND(614.18,3)</f>
        <v>614.18</v>
      </c>
      <c r="D392" s="27">
        <f>F392</f>
        <v>627.143</v>
      </c>
      <c r="E392" s="27">
        <f>F392</f>
        <v>627.143</v>
      </c>
      <c r="F392" s="27">
        <f>ROUND(627.143,3)</f>
        <v>627.143</v>
      </c>
      <c r="G392" s="24"/>
      <c r="H392" s="36"/>
    </row>
    <row r="393" spans="1:8" ht="12.75" customHeight="1">
      <c r="A393" s="22">
        <v>43041</v>
      </c>
      <c r="B393" s="22"/>
      <c r="C393" s="27">
        <f>ROUND(614.18,3)</f>
        <v>614.18</v>
      </c>
      <c r="D393" s="27">
        <f>F393</f>
        <v>639.34</v>
      </c>
      <c r="E393" s="27">
        <f>F393</f>
        <v>639.34</v>
      </c>
      <c r="F393" s="27">
        <f>ROUND(639.34,3)</f>
        <v>639.34</v>
      </c>
      <c r="G393" s="24"/>
      <c r="H393" s="36"/>
    </row>
    <row r="394" spans="1:8" ht="12.75" customHeight="1">
      <c r="A394" s="22">
        <v>43132</v>
      </c>
      <c r="B394" s="22"/>
      <c r="C394" s="27">
        <f>ROUND(614.18,3)</f>
        <v>614.18</v>
      </c>
      <c r="D394" s="27">
        <f>F394</f>
        <v>652.097</v>
      </c>
      <c r="E394" s="27">
        <f>F394</f>
        <v>652.097</v>
      </c>
      <c r="F394" s="27">
        <f>ROUND(652.097,3)</f>
        <v>652.097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ROUND(556.237,3)</f>
        <v>556.237</v>
      </c>
      <c r="D396" s="27">
        <f>F396</f>
        <v>557.365</v>
      </c>
      <c r="E396" s="27">
        <f>F396</f>
        <v>557.365</v>
      </c>
      <c r="F396" s="27">
        <f>ROUND(557.365,3)</f>
        <v>557.365</v>
      </c>
      <c r="G396" s="24"/>
      <c r="H396" s="36"/>
    </row>
    <row r="397" spans="1:8" ht="12.75" customHeight="1">
      <c r="A397" s="22">
        <v>42950</v>
      </c>
      <c r="B397" s="22"/>
      <c r="C397" s="27">
        <f>ROUND(556.237,3)</f>
        <v>556.237</v>
      </c>
      <c r="D397" s="27">
        <f>F397</f>
        <v>567.977</v>
      </c>
      <c r="E397" s="27">
        <f>F397</f>
        <v>567.977</v>
      </c>
      <c r="F397" s="27">
        <f>ROUND(567.977,3)</f>
        <v>567.977</v>
      </c>
      <c r="G397" s="24"/>
      <c r="H397" s="36"/>
    </row>
    <row r="398" spans="1:8" ht="12.75" customHeight="1">
      <c r="A398" s="22">
        <v>43041</v>
      </c>
      <c r="B398" s="22"/>
      <c r="C398" s="27">
        <f>ROUND(556.237,3)</f>
        <v>556.237</v>
      </c>
      <c r="D398" s="27">
        <f>F398</f>
        <v>579.023</v>
      </c>
      <c r="E398" s="27">
        <f>F398</f>
        <v>579.023</v>
      </c>
      <c r="F398" s="27">
        <f>ROUND(579.023,3)</f>
        <v>579.023</v>
      </c>
      <c r="G398" s="24"/>
      <c r="H398" s="36"/>
    </row>
    <row r="399" spans="1:8" ht="12.75" customHeight="1">
      <c r="A399" s="22">
        <v>43132</v>
      </c>
      <c r="B399" s="22"/>
      <c r="C399" s="27">
        <f>ROUND(556.237,3)</f>
        <v>556.237</v>
      </c>
      <c r="D399" s="27">
        <f>F399</f>
        <v>590.577</v>
      </c>
      <c r="E399" s="27">
        <f>F399</f>
        <v>590.577</v>
      </c>
      <c r="F399" s="27">
        <f>ROUND(590.577,3)</f>
        <v>590.577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ROUND(247.251886939638,3)</f>
        <v>247.252</v>
      </c>
      <c r="D401" s="27">
        <f>F401</f>
        <v>247.761</v>
      </c>
      <c r="E401" s="27">
        <f>F401</f>
        <v>247.761</v>
      </c>
      <c r="F401" s="27">
        <f>ROUND(247.761,3)</f>
        <v>247.761</v>
      </c>
      <c r="G401" s="24"/>
      <c r="H401" s="36"/>
    </row>
    <row r="402" spans="1:8" ht="12.75" customHeight="1">
      <c r="A402" s="22">
        <v>42950</v>
      </c>
      <c r="B402" s="22"/>
      <c r="C402" s="27">
        <f>ROUND(247.251886939638,3)</f>
        <v>247.252</v>
      </c>
      <c r="D402" s="27">
        <f>F402</f>
        <v>252.523</v>
      </c>
      <c r="E402" s="27">
        <f>F402</f>
        <v>252.523</v>
      </c>
      <c r="F402" s="27">
        <f>ROUND(252.523,3)</f>
        <v>252.523</v>
      </c>
      <c r="G402" s="24"/>
      <c r="H402" s="36"/>
    </row>
    <row r="403" spans="1:8" ht="12.75" customHeight="1">
      <c r="A403" s="22">
        <v>43041</v>
      </c>
      <c r="B403" s="22"/>
      <c r="C403" s="27">
        <f>ROUND(247.251886939638,3)</f>
        <v>247.252</v>
      </c>
      <c r="D403" s="27">
        <f>F403</f>
        <v>257.494</v>
      </c>
      <c r="E403" s="27">
        <f>F403</f>
        <v>257.494</v>
      </c>
      <c r="F403" s="27">
        <f>ROUND(257.494,3)</f>
        <v>257.494</v>
      </c>
      <c r="G403" s="24"/>
      <c r="H403" s="36"/>
    </row>
    <row r="404" spans="1:8" ht="12.75" customHeight="1">
      <c r="A404" s="22">
        <v>43132</v>
      </c>
      <c r="B404" s="22"/>
      <c r="C404" s="27">
        <f>ROUND(247.251886939638,3)</f>
        <v>247.252</v>
      </c>
      <c r="D404" s="27">
        <f>F404</f>
        <v>262.692</v>
      </c>
      <c r="E404" s="27">
        <f>F404</f>
        <v>262.692</v>
      </c>
      <c r="F404" s="27">
        <f>ROUND(262.692,3)</f>
        <v>262.692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42905</v>
      </c>
      <c r="B406" s="22"/>
      <c r="C406" s="24">
        <f>ROUND(22107.7,2)</f>
        <v>22107.7</v>
      </c>
      <c r="D406" s="24">
        <f>F406</f>
        <v>22300.75</v>
      </c>
      <c r="E406" s="24">
        <f>F406</f>
        <v>22300.75</v>
      </c>
      <c r="F406" s="24">
        <f>ROUND(22300.75,2)</f>
        <v>22300.75</v>
      </c>
      <c r="G406" s="24"/>
      <c r="H406" s="36"/>
    </row>
    <row r="407" spans="1:8" ht="12.75" customHeight="1">
      <c r="A407" s="22">
        <v>42996</v>
      </c>
      <c r="B407" s="22"/>
      <c r="C407" s="24">
        <f>ROUND(22107.7,2)</f>
        <v>22107.7</v>
      </c>
      <c r="D407" s="24">
        <f>F407</f>
        <v>22657.99</v>
      </c>
      <c r="E407" s="24">
        <f>F407</f>
        <v>22657.99</v>
      </c>
      <c r="F407" s="24">
        <f>ROUND(22657.99,2)</f>
        <v>22657.99</v>
      </c>
      <c r="G407" s="24"/>
      <c r="H407" s="36"/>
    </row>
    <row r="408" spans="1:8" ht="12.75" customHeight="1">
      <c r="A408" s="22">
        <v>43087</v>
      </c>
      <c r="B408" s="22"/>
      <c r="C408" s="24">
        <f>ROUND(22107.7,2)</f>
        <v>22107.7</v>
      </c>
      <c r="D408" s="24">
        <f>F408</f>
        <v>23017.8</v>
      </c>
      <c r="E408" s="24">
        <f>F408</f>
        <v>23017.8</v>
      </c>
      <c r="F408" s="24">
        <f>ROUND(23017.8,2)</f>
        <v>23017.8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42872</v>
      </c>
      <c r="B410" s="22"/>
      <c r="C410" s="27">
        <f>ROUND(7.34167,3)</f>
        <v>7.342</v>
      </c>
      <c r="D410" s="27">
        <f>ROUND(7.42,3)</f>
        <v>7.42</v>
      </c>
      <c r="E410" s="27">
        <f>ROUND(7.32,3)</f>
        <v>7.32</v>
      </c>
      <c r="F410" s="27">
        <f>ROUND(7.37,3)</f>
        <v>7.37</v>
      </c>
      <c r="G410" s="24"/>
      <c r="H410" s="36"/>
    </row>
    <row r="411" spans="1:8" ht="12.75" customHeight="1">
      <c r="A411" s="22">
        <v>42907</v>
      </c>
      <c r="B411" s="22"/>
      <c r="C411" s="27">
        <f>ROUND(7.34167,3)</f>
        <v>7.342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42935</v>
      </c>
      <c r="B412" s="22"/>
      <c r="C412" s="27">
        <f>ROUND(7.34167,3)</f>
        <v>7.342</v>
      </c>
      <c r="D412" s="27">
        <f>ROUND(7.46,3)</f>
        <v>7.46</v>
      </c>
      <c r="E412" s="27">
        <f>ROUND(7.36,3)</f>
        <v>7.36</v>
      </c>
      <c r="F412" s="27">
        <f>ROUND(7.41,3)</f>
        <v>7.41</v>
      </c>
      <c r="G412" s="24"/>
      <c r="H412" s="36"/>
    </row>
    <row r="413" spans="1:8" ht="12.75" customHeight="1">
      <c r="A413" s="22">
        <v>42963</v>
      </c>
      <c r="B413" s="22"/>
      <c r="C413" s="27">
        <f>ROUND(7.34167,3)</f>
        <v>7.342</v>
      </c>
      <c r="D413" s="27">
        <f>ROUND(7.47,3)</f>
        <v>7.47</v>
      </c>
      <c r="E413" s="27">
        <f>ROUND(7.37,3)</f>
        <v>7.37</v>
      </c>
      <c r="F413" s="27">
        <f>ROUND(7.42,3)</f>
        <v>7.42</v>
      </c>
      <c r="G413" s="24"/>
      <c r="H413" s="36"/>
    </row>
    <row r="414" spans="1:8" ht="12.75" customHeight="1">
      <c r="A414" s="22">
        <v>42998</v>
      </c>
      <c r="B414" s="22"/>
      <c r="C414" s="27">
        <f>ROUND(7.34167,3)</f>
        <v>7.342</v>
      </c>
      <c r="D414" s="27">
        <f>ROUND(7.47,3)</f>
        <v>7.47</v>
      </c>
      <c r="E414" s="27">
        <f>ROUND(7.37,3)</f>
        <v>7.37</v>
      </c>
      <c r="F414" s="27">
        <f>ROUND(7.42,3)</f>
        <v>7.42</v>
      </c>
      <c r="G414" s="24"/>
      <c r="H414" s="36"/>
    </row>
    <row r="415" spans="1:8" ht="12.75" customHeight="1">
      <c r="A415" s="22">
        <v>43026</v>
      </c>
      <c r="B415" s="22"/>
      <c r="C415" s="27">
        <f>ROUND(7.34167,3)</f>
        <v>7.342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43089</v>
      </c>
      <c r="B416" s="22"/>
      <c r="C416" s="27">
        <f>ROUND(7.34167,3)</f>
        <v>7.342</v>
      </c>
      <c r="D416" s="27">
        <f>ROUND(7.5,3)</f>
        <v>7.5</v>
      </c>
      <c r="E416" s="27">
        <f>ROUND(7.4,3)</f>
        <v>7.4</v>
      </c>
      <c r="F416" s="27">
        <f>ROUND(7.45,3)</f>
        <v>7.45</v>
      </c>
      <c r="G416" s="24"/>
      <c r="H416" s="36"/>
    </row>
    <row r="417" spans="1:8" ht="12.75" customHeight="1">
      <c r="A417" s="22">
        <v>43179</v>
      </c>
      <c r="B417" s="22"/>
      <c r="C417" s="27">
        <f>ROUND(7.34167,3)</f>
        <v>7.342</v>
      </c>
      <c r="D417" s="27">
        <f>ROUND(7.52,3)</f>
        <v>7.52</v>
      </c>
      <c r="E417" s="27">
        <f>ROUND(7.42,3)</f>
        <v>7.42</v>
      </c>
      <c r="F417" s="27">
        <f>ROUND(7.47,3)</f>
        <v>7.47</v>
      </c>
      <c r="G417" s="24"/>
      <c r="H417" s="36"/>
    </row>
    <row r="418" spans="1:8" ht="12.75" customHeight="1">
      <c r="A418" s="22">
        <v>43271</v>
      </c>
      <c r="B418" s="22"/>
      <c r="C418" s="27">
        <f>ROUND(7.34167,3)</f>
        <v>7.342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43362</v>
      </c>
      <c r="B419" s="22"/>
      <c r="C419" s="27">
        <f>ROUND(7.34167,3)</f>
        <v>7.342</v>
      </c>
      <c r="D419" s="27">
        <f>ROUND(7.54,3)</f>
        <v>7.54</v>
      </c>
      <c r="E419" s="27">
        <f>ROUND(7.44,3)</f>
        <v>7.44</v>
      </c>
      <c r="F419" s="27">
        <f>ROUND(7.49,3)</f>
        <v>7.49</v>
      </c>
      <c r="G419" s="24"/>
      <c r="H419" s="36"/>
    </row>
    <row r="420" spans="1:8" ht="12.75" customHeight="1">
      <c r="A420" s="22">
        <v>43453</v>
      </c>
      <c r="B420" s="22"/>
      <c r="C420" s="27">
        <f>ROUND(7.34167,3)</f>
        <v>7.342</v>
      </c>
      <c r="D420" s="27">
        <f>ROUND(7.6,3)</f>
        <v>7.6</v>
      </c>
      <c r="E420" s="27">
        <f>ROUND(7.5,3)</f>
        <v>7.5</v>
      </c>
      <c r="F420" s="27">
        <f>ROUND(7.55,3)</f>
        <v>7.55</v>
      </c>
      <c r="G420" s="24"/>
      <c r="H420" s="36"/>
    </row>
    <row r="421" spans="1:8" ht="12.75" customHeight="1">
      <c r="A421" s="22">
        <v>43544</v>
      </c>
      <c r="B421" s="22"/>
      <c r="C421" s="27">
        <f>ROUND(7.34167,3)</f>
        <v>7.342</v>
      </c>
      <c r="D421" s="27">
        <f>ROUND(7.61,3)</f>
        <v>7.61</v>
      </c>
      <c r="E421" s="27">
        <f>ROUND(7.51,3)</f>
        <v>7.51</v>
      </c>
      <c r="F421" s="27">
        <f>ROUND(7.56,3)</f>
        <v>7.56</v>
      </c>
      <c r="G421" s="24"/>
      <c r="H421" s="36"/>
    </row>
    <row r="422" spans="1:8" ht="12.75" customHeight="1">
      <c r="A422" s="22" t="s">
        <v>89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42859</v>
      </c>
      <c r="B423" s="22"/>
      <c r="C423" s="27">
        <f>ROUND(554.557,3)</f>
        <v>554.557</v>
      </c>
      <c r="D423" s="27">
        <f>F423</f>
        <v>555.682</v>
      </c>
      <c r="E423" s="27">
        <f>F423</f>
        <v>555.682</v>
      </c>
      <c r="F423" s="27">
        <f>ROUND(555.682,3)</f>
        <v>555.682</v>
      </c>
      <c r="G423" s="24"/>
      <c r="H423" s="36"/>
    </row>
    <row r="424" spans="1:8" ht="12.75" customHeight="1">
      <c r="A424" s="22">
        <v>42950</v>
      </c>
      <c r="B424" s="22"/>
      <c r="C424" s="27">
        <f>ROUND(554.557,3)</f>
        <v>554.557</v>
      </c>
      <c r="D424" s="27">
        <f>F424</f>
        <v>566.262</v>
      </c>
      <c r="E424" s="27">
        <f>F424</f>
        <v>566.262</v>
      </c>
      <c r="F424" s="27">
        <f>ROUND(566.262,3)</f>
        <v>566.262</v>
      </c>
      <c r="G424" s="24"/>
      <c r="H424" s="36"/>
    </row>
    <row r="425" spans="1:8" ht="12.75" customHeight="1">
      <c r="A425" s="22">
        <v>43041</v>
      </c>
      <c r="B425" s="22"/>
      <c r="C425" s="27">
        <f>ROUND(554.557,3)</f>
        <v>554.557</v>
      </c>
      <c r="D425" s="27">
        <f>F425</f>
        <v>577.274</v>
      </c>
      <c r="E425" s="27">
        <f>F425</f>
        <v>577.274</v>
      </c>
      <c r="F425" s="27">
        <f>ROUND(577.274,3)</f>
        <v>577.274</v>
      </c>
      <c r="G425" s="24"/>
      <c r="H425" s="36"/>
    </row>
    <row r="426" spans="1:8" ht="12.75" customHeight="1">
      <c r="A426" s="22">
        <v>43132</v>
      </c>
      <c r="B426" s="22"/>
      <c r="C426" s="27">
        <f>ROUND(554.557,3)</f>
        <v>554.557</v>
      </c>
      <c r="D426" s="27">
        <f>F426</f>
        <v>588.793</v>
      </c>
      <c r="E426" s="27">
        <f>F426</f>
        <v>588.793</v>
      </c>
      <c r="F426" s="27">
        <f>ROUND(588.793,3)</f>
        <v>588.793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42901</v>
      </c>
      <c r="B428" s="22"/>
      <c r="C428" s="25">
        <f>ROUND(99.9126283707062,5)</f>
        <v>99.91263</v>
      </c>
      <c r="D428" s="25">
        <f>F428</f>
        <v>99.60703</v>
      </c>
      <c r="E428" s="25">
        <f>F428</f>
        <v>99.60703</v>
      </c>
      <c r="F428" s="25">
        <f>ROUND(99.6070269256904,5)</f>
        <v>99.60703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42999</v>
      </c>
      <c r="B430" s="22"/>
      <c r="C430" s="25">
        <f>ROUND(99.9126283707062,5)</f>
        <v>99.91263</v>
      </c>
      <c r="D430" s="25">
        <f>F430</f>
        <v>99.59948</v>
      </c>
      <c r="E430" s="25">
        <f>F430</f>
        <v>99.59948</v>
      </c>
      <c r="F430" s="25">
        <f>ROUND(99.5994807626145,5)</f>
        <v>99.59948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43090</v>
      </c>
      <c r="B432" s="22"/>
      <c r="C432" s="25">
        <f>ROUND(99.9126283707062,5)</f>
        <v>99.91263</v>
      </c>
      <c r="D432" s="25">
        <f>F432</f>
        <v>99.78599</v>
      </c>
      <c r="E432" s="25">
        <f>F432</f>
        <v>99.78599</v>
      </c>
      <c r="F432" s="25">
        <f>ROUND(99.7859927985602,5)</f>
        <v>99.78599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43174</v>
      </c>
      <c r="B434" s="22"/>
      <c r="C434" s="25">
        <f>ROUND(99.9126283707062,5)</f>
        <v>99.91263</v>
      </c>
      <c r="D434" s="25">
        <f>F434</f>
        <v>99.73127</v>
      </c>
      <c r="E434" s="25">
        <f>F434</f>
        <v>99.73127</v>
      </c>
      <c r="F434" s="25">
        <f>ROUND(99.7312689958448,5)</f>
        <v>99.73127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43272</v>
      </c>
      <c r="B436" s="22"/>
      <c r="C436" s="25">
        <f>ROUND(99.9126283707062,5)</f>
        <v>99.91263</v>
      </c>
      <c r="D436" s="25">
        <f>F436</f>
        <v>99.91263</v>
      </c>
      <c r="E436" s="25">
        <f>F436</f>
        <v>99.91263</v>
      </c>
      <c r="F436" s="25">
        <f>ROUND(99.9126283707062,5)</f>
        <v>99.91263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5">
        <f>ROUND(99.8218524353091,5)</f>
        <v>99.82185</v>
      </c>
      <c r="D438" s="25">
        <f>F438</f>
        <v>99.81558</v>
      </c>
      <c r="E438" s="25">
        <f>F438</f>
        <v>99.81558</v>
      </c>
      <c r="F438" s="25">
        <f>ROUND(99.815576853688,5)</f>
        <v>99.81558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43175</v>
      </c>
      <c r="B440" s="22"/>
      <c r="C440" s="25">
        <f>ROUND(99.8218524353091,5)</f>
        <v>99.82185</v>
      </c>
      <c r="D440" s="25">
        <f>F440</f>
        <v>99.01227</v>
      </c>
      <c r="E440" s="25">
        <f>F440</f>
        <v>99.01227</v>
      </c>
      <c r="F440" s="25">
        <f>ROUND(99.0122740351241,5)</f>
        <v>99.01227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43266</v>
      </c>
      <c r="B442" s="22"/>
      <c r="C442" s="25">
        <f>ROUND(99.8218524353091,5)</f>
        <v>99.82185</v>
      </c>
      <c r="D442" s="25">
        <f>F442</f>
        <v>98.60366</v>
      </c>
      <c r="E442" s="25">
        <f>F442</f>
        <v>98.60366</v>
      </c>
      <c r="F442" s="25">
        <f>ROUND(98.6036637046701,5)</f>
        <v>98.60366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43364</v>
      </c>
      <c r="B444" s="22"/>
      <c r="C444" s="25">
        <f>ROUND(99.8218524353091,5)</f>
        <v>99.82185</v>
      </c>
      <c r="D444" s="25">
        <f>F444</f>
        <v>98.55839</v>
      </c>
      <c r="E444" s="25">
        <f>F444</f>
        <v>98.55839</v>
      </c>
      <c r="F444" s="25">
        <f>ROUND(98.5583920179372,5)</f>
        <v>98.55839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43455</v>
      </c>
      <c r="B446" s="22"/>
      <c r="C446" s="24">
        <f>ROUND(99.8218524353091,2)</f>
        <v>99.82</v>
      </c>
      <c r="D446" s="24">
        <f>F446</f>
        <v>98.97</v>
      </c>
      <c r="E446" s="24">
        <f>F446</f>
        <v>98.97</v>
      </c>
      <c r="F446" s="24">
        <f>ROUND(98.9660466411828,2)</f>
        <v>98.97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43539</v>
      </c>
      <c r="B448" s="22"/>
      <c r="C448" s="25">
        <f>ROUND(99.8218524353091,5)</f>
        <v>99.82185</v>
      </c>
      <c r="D448" s="25">
        <f>F448</f>
        <v>99.393</v>
      </c>
      <c r="E448" s="25">
        <f>F448</f>
        <v>99.393</v>
      </c>
      <c r="F448" s="25">
        <f>ROUND(99.3929972324745,5)</f>
        <v>99.393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43637</v>
      </c>
      <c r="B450" s="22"/>
      <c r="C450" s="25">
        <f>ROUND(99.8218524353091,5)</f>
        <v>99.82185</v>
      </c>
      <c r="D450" s="25">
        <f>F450</f>
        <v>99.82185</v>
      </c>
      <c r="E450" s="25">
        <f>F450</f>
        <v>99.82185</v>
      </c>
      <c r="F450" s="25">
        <f>ROUND(99.8218524353091,5)</f>
        <v>99.82185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44182</v>
      </c>
      <c r="B452" s="22"/>
      <c r="C452" s="25">
        <f>ROUND(98.9860190248231,5)</f>
        <v>98.98602</v>
      </c>
      <c r="D452" s="25">
        <f>F452</f>
        <v>96.66213</v>
      </c>
      <c r="E452" s="25">
        <f>F452</f>
        <v>96.66213</v>
      </c>
      <c r="F452" s="25">
        <f>ROUND(96.6621298078076,5)</f>
        <v>96.66213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44271</v>
      </c>
      <c r="B454" s="22"/>
      <c r="C454" s="25">
        <f>ROUND(98.9860190248231,5)</f>
        <v>98.98602</v>
      </c>
      <c r="D454" s="25">
        <f>F454</f>
        <v>95.93795</v>
      </c>
      <c r="E454" s="25">
        <f>F454</f>
        <v>95.93795</v>
      </c>
      <c r="F454" s="25">
        <f>ROUND(95.9379481884876,5)</f>
        <v>95.93795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44362</v>
      </c>
      <c r="B456" s="22"/>
      <c r="C456" s="25">
        <f>ROUND(98.9860190248231,5)</f>
        <v>98.98602</v>
      </c>
      <c r="D456" s="25">
        <f>F456</f>
        <v>95.18106</v>
      </c>
      <c r="E456" s="25">
        <f>F456</f>
        <v>95.18106</v>
      </c>
      <c r="F456" s="25">
        <f>ROUND(95.1810608576496,5)</f>
        <v>95.18106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44460</v>
      </c>
      <c r="B458" s="22"/>
      <c r="C458" s="25">
        <f>ROUND(98.9860190248231,5)</f>
        <v>98.98602</v>
      </c>
      <c r="D458" s="25">
        <f>F458</f>
        <v>95.39552</v>
      </c>
      <c r="E458" s="25">
        <f>F458</f>
        <v>95.39552</v>
      </c>
      <c r="F458" s="25">
        <f>ROUND(95.3955224410715,5)</f>
        <v>95.39552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44551</v>
      </c>
      <c r="B460" s="22"/>
      <c r="C460" s="25">
        <f>ROUND(98.9860190248231,5)</f>
        <v>98.98602</v>
      </c>
      <c r="D460" s="25">
        <f>F460</f>
        <v>97.61161</v>
      </c>
      <c r="E460" s="25">
        <f>F460</f>
        <v>97.61161</v>
      </c>
      <c r="F460" s="25">
        <f>ROUND(97.611609422004,5)</f>
        <v>97.61161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44635</v>
      </c>
      <c r="B462" s="22"/>
      <c r="C462" s="25">
        <f>ROUND(98.9860190248231,5)</f>
        <v>98.98602</v>
      </c>
      <c r="D462" s="25">
        <f>F462</f>
        <v>97.77723</v>
      </c>
      <c r="E462" s="25">
        <f>F462</f>
        <v>97.77723</v>
      </c>
      <c r="F462" s="25">
        <f>ROUND(97.7772261490647,5)</f>
        <v>97.77723</v>
      </c>
      <c r="G462" s="24"/>
      <c r="H462" s="36"/>
    </row>
    <row r="463" spans="1:8" ht="12.75" customHeight="1">
      <c r="A463" s="22" t="s">
        <v>108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44733</v>
      </c>
      <c r="B464" s="22"/>
      <c r="C464" s="25">
        <f>ROUND(98.9860190248231,5)</f>
        <v>98.98602</v>
      </c>
      <c r="D464" s="25">
        <f>F464</f>
        <v>98.98602</v>
      </c>
      <c r="E464" s="25">
        <f>F464</f>
        <v>98.98602</v>
      </c>
      <c r="F464" s="25">
        <f>ROUND(98.9860190248231,5)</f>
        <v>98.98602</v>
      </c>
      <c r="G464" s="24"/>
      <c r="H464" s="36"/>
    </row>
    <row r="465" spans="1:8" ht="12.75" customHeight="1">
      <c r="A465" s="22" t="s">
        <v>109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46008</v>
      </c>
      <c r="B466" s="22"/>
      <c r="C466" s="25">
        <f>ROUND(98.0726695679154,5)</f>
        <v>98.07267</v>
      </c>
      <c r="D466" s="25">
        <f>F466</f>
        <v>95.83036</v>
      </c>
      <c r="E466" s="25">
        <f>F466</f>
        <v>95.83036</v>
      </c>
      <c r="F466" s="25">
        <f>ROUND(95.8303620419516,5)</f>
        <v>95.83036</v>
      </c>
      <c r="G466" s="24"/>
      <c r="H466" s="36"/>
    </row>
    <row r="467" spans="1:8" ht="12.75" customHeight="1">
      <c r="A467" s="22" t="s">
        <v>110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46097</v>
      </c>
      <c r="B468" s="22"/>
      <c r="C468" s="25">
        <f>ROUND(98.0726695679154,5)</f>
        <v>98.07267</v>
      </c>
      <c r="D468" s="25">
        <f>F468</f>
        <v>92.84955</v>
      </c>
      <c r="E468" s="25">
        <f>F468</f>
        <v>92.84955</v>
      </c>
      <c r="F468" s="25">
        <f>ROUND(92.8495522000373,5)</f>
        <v>92.84955</v>
      </c>
      <c r="G468" s="24"/>
      <c r="H468" s="36"/>
    </row>
    <row r="469" spans="1:8" ht="12.75" customHeight="1">
      <c r="A469" s="22" t="s">
        <v>111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46188</v>
      </c>
      <c r="B470" s="22"/>
      <c r="C470" s="25">
        <f>ROUND(98.0726695679154,5)</f>
        <v>98.07267</v>
      </c>
      <c r="D470" s="25">
        <f>F470</f>
        <v>91.59809</v>
      </c>
      <c r="E470" s="25">
        <f>F470</f>
        <v>91.59809</v>
      </c>
      <c r="F470" s="25">
        <f>ROUND(91.598087049795,5)</f>
        <v>91.59809</v>
      </c>
      <c r="G470" s="24"/>
      <c r="H470" s="36"/>
    </row>
    <row r="471" spans="1:8" ht="12.75" customHeight="1">
      <c r="A471" s="22" t="s">
        <v>112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46286</v>
      </c>
      <c r="B472" s="22"/>
      <c r="C472" s="25">
        <f>ROUND(98.0726695679154,5)</f>
        <v>98.07267</v>
      </c>
      <c r="D472" s="25">
        <f>F472</f>
        <v>93.72314</v>
      </c>
      <c r="E472" s="25">
        <f>F472</f>
        <v>93.72314</v>
      </c>
      <c r="F472" s="25">
        <f>ROUND(93.7231372642494,5)</f>
        <v>93.72314</v>
      </c>
      <c r="G472" s="24"/>
      <c r="H472" s="36"/>
    </row>
    <row r="473" spans="1:8" ht="12.75" customHeight="1">
      <c r="A473" s="22" t="s">
        <v>113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46377</v>
      </c>
      <c r="B474" s="22"/>
      <c r="C474" s="25">
        <f>ROUND(98.0726695679154,5)</f>
        <v>98.07267</v>
      </c>
      <c r="D474" s="25">
        <f>F474</f>
        <v>97.45695</v>
      </c>
      <c r="E474" s="25">
        <f>F474</f>
        <v>97.45695</v>
      </c>
      <c r="F474" s="25">
        <f>ROUND(97.4569514971703,5)</f>
        <v>97.45695</v>
      </c>
      <c r="G474" s="24"/>
      <c r="H474" s="36"/>
    </row>
    <row r="475" spans="1:8" ht="12.75" customHeight="1">
      <c r="A475" s="22" t="s">
        <v>114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46461</v>
      </c>
      <c r="B476" s="22"/>
      <c r="C476" s="25">
        <f>ROUND(98.0726695679154,5)</f>
        <v>98.07267</v>
      </c>
      <c r="D476" s="25">
        <f>F476</f>
        <v>96.03706</v>
      </c>
      <c r="E476" s="25">
        <f>F476</f>
        <v>96.03706</v>
      </c>
      <c r="F476" s="25">
        <f>ROUND(96.037061019212,5)</f>
        <v>96.03706</v>
      </c>
      <c r="G476" s="24"/>
      <c r="H476" s="36"/>
    </row>
    <row r="477" spans="1:8" ht="12.75" customHeight="1">
      <c r="A477" s="22" t="s">
        <v>115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46559</v>
      </c>
      <c r="B478" s="32"/>
      <c r="C478" s="33">
        <f>ROUND(98.0726695679154,5)</f>
        <v>98.07267</v>
      </c>
      <c r="D478" s="33">
        <f>F478</f>
        <v>98.07267</v>
      </c>
      <c r="E478" s="33">
        <f>F478</f>
        <v>98.07267</v>
      </c>
      <c r="F478" s="33">
        <f>ROUND(98.0726695679154,5)</f>
        <v>98.07267</v>
      </c>
      <c r="G478" s="34"/>
      <c r="H478" s="37"/>
    </row>
  </sheetData>
  <sheetProtection/>
  <mergeCells count="477">
    <mergeCell ref="A474:B474"/>
    <mergeCell ref="A475:B475"/>
    <mergeCell ref="A476:B476"/>
    <mergeCell ref="A477:B477"/>
    <mergeCell ref="A478:B478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5:B405"/>
    <mergeCell ref="A406:B406"/>
    <mergeCell ref="A407:B407"/>
    <mergeCell ref="A408:B408"/>
    <mergeCell ref="A402:B402"/>
    <mergeCell ref="A403:B403"/>
    <mergeCell ref="A404:B404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2017-04-24T15:42:05Z</dcterms:modified>
  <cp:category/>
  <cp:version/>
  <cp:contentType/>
  <cp:contentStatus/>
</cp:coreProperties>
</file>