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<sst xmlns="http://schemas.openxmlformats.org/spreadsheetml/2006/main" count="118" uniqueCount="118">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</sst>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42859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ROUND(2.26,5)</f>
        <v>2.26</v>
      </c>
      <c r="D6" s="26">
        <f>F6</f>
        <v>2.26</v>
      </c>
      <c r="E6" s="26">
        <f>F6</f>
        <v>2.26</v>
      </c>
      <c r="F6" s="26">
        <f>ROUND(2.26,5)</f>
        <v>2.26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ROUND(2.22,5)</f>
        <v>2.22</v>
      </c>
      <c r="D8" s="26">
        <f>F8</f>
        <v>2.22</v>
      </c>
      <c r="E8" s="26">
        <f>F8</f>
        <v>2.22</v>
      </c>
      <c r="F8" s="26">
        <f>ROUND(2.22,5)</f>
        <v>2.22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ROUND(2.32,5)</f>
        <v>2.32</v>
      </c>
      <c r="D10" s="26">
        <f>F10</f>
        <v>2.32</v>
      </c>
      <c r="E10" s="26">
        <f>F10</f>
        <v>2.32</v>
      </c>
      <c r="F10" s="26">
        <f>ROUND(2.32,5)</f>
        <v>2.32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ROUND(2.99,5)</f>
        <v>2.99</v>
      </c>
      <c r="D12" s="26">
        <f>F12</f>
        <v>2.99</v>
      </c>
      <c r="E12" s="26">
        <f>F12</f>
        <v>2.99</v>
      </c>
      <c r="F12" s="26">
        <f>ROUND(2.99,5)</f>
        <v>2.99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ROUND(10.57,5)</f>
        <v>10.57</v>
      </c>
      <c r="D14" s="26">
        <f>F14</f>
        <v>10.57</v>
      </c>
      <c r="E14" s="26">
        <f>F14</f>
        <v>10.57</v>
      </c>
      <c r="F14" s="26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ROUND(8.085,5)</f>
        <v>8.085</v>
      </c>
      <c r="D16" s="26">
        <f>F16</f>
        <v>8.085</v>
      </c>
      <c r="E16" s="26">
        <f>F16</f>
        <v>8.085</v>
      </c>
      <c r="F16" s="26">
        <f>ROUND(8.085,5)</f>
        <v>8.085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ROUND(2.29,3)</f>
        <v>2.29</v>
      </c>
      <c r="D22" s="27">
        <f>F22</f>
        <v>2.29</v>
      </c>
      <c r="E22" s="27">
        <f>F22</f>
        <v>2.29</v>
      </c>
      <c r="F22" s="27">
        <f>ROUND(2.29,3)</f>
        <v>2.29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ROUND(7.445,3)</f>
        <v>7.445</v>
      </c>
      <c r="D26" s="27">
        <f>F26</f>
        <v>7.445</v>
      </c>
      <c r="E26" s="27">
        <f>F26</f>
        <v>7.445</v>
      </c>
      <c r="F26" s="27">
        <f>ROUND(7.445,3)</f>
        <v>7.445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ROUND(7.515,3)</f>
        <v>7.515</v>
      </c>
      <c r="D28" s="27">
        <f>F28</f>
        <v>7.515</v>
      </c>
      <c r="E28" s="27">
        <f>F28</f>
        <v>7.515</v>
      </c>
      <c r="F28" s="27">
        <f>ROUND(7.515,3)</f>
        <v>7.515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ROUND(7.67,3)</f>
        <v>7.67</v>
      </c>
      <c r="D30" s="27">
        <f>F30</f>
        <v>7.67</v>
      </c>
      <c r="E30" s="27">
        <f>F30</f>
        <v>7.67</v>
      </c>
      <c r="F30" s="27">
        <f>ROUND(7.67,3)</f>
        <v>7.67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ROUND(2.3,3)</f>
        <v>2.3</v>
      </c>
      <c r="D34" s="27">
        <f>F34</f>
        <v>2.3</v>
      </c>
      <c r="E34" s="27">
        <f>F34</f>
        <v>2.3</v>
      </c>
      <c r="F34" s="27">
        <f>ROUND(2.3,3)</f>
        <v>2.3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ROUND(2.19,3)</f>
        <v>2.19</v>
      </c>
      <c r="D36" s="27">
        <f>F36</f>
        <v>2.19</v>
      </c>
      <c r="E36" s="27">
        <f>F36</f>
        <v>2.19</v>
      </c>
      <c r="F36" s="27">
        <f>ROUND(2.19,3)</f>
        <v>2.19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ROUND(9.155,3)</f>
        <v>9.155</v>
      </c>
      <c r="D38" s="27">
        <f>F38</f>
        <v>9.155</v>
      </c>
      <c r="E38" s="27">
        <f>F38</f>
        <v>9.155</v>
      </c>
      <c r="F38" s="27">
        <f>ROUND(9.155,3)</f>
        <v>9.155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ROUND(2.26,5)</f>
        <v>2.26</v>
      </c>
      <c r="D40" s="26">
        <f>F40</f>
        <v>128.27585</v>
      </c>
      <c r="E40" s="26">
        <f>F40</f>
        <v>128.27585</v>
      </c>
      <c r="F40" s="26">
        <f>ROUND(128.27585,5)</f>
        <v>128.27585</v>
      </c>
      <c r="G40" s="24"/>
      <c r="H40" s="36"/>
    </row>
    <row r="41" spans="1:8" ht="12.75" customHeight="1">
      <c r="A41" s="22">
        <v>42950</v>
      </c>
      <c r="B41" s="22"/>
      <c r="C41" s="26">
        <f>ROUND(2.26,5)</f>
        <v>2.26</v>
      </c>
      <c r="D41" s="26">
        <f>F41</f>
        <v>129.40539</v>
      </c>
      <c r="E41" s="26">
        <f>F41</f>
        <v>129.40539</v>
      </c>
      <c r="F41" s="26">
        <f>ROUND(129.40539,5)</f>
        <v>129.40539</v>
      </c>
      <c r="G41" s="24"/>
      <c r="H41" s="36"/>
    </row>
    <row r="42" spans="1:8" ht="12.75" customHeight="1">
      <c r="A42" s="22">
        <v>43041</v>
      </c>
      <c r="B42" s="22"/>
      <c r="C42" s="26">
        <f>ROUND(2.26,5)</f>
        <v>2.26</v>
      </c>
      <c r="D42" s="26">
        <f>F42</f>
        <v>131.94216</v>
      </c>
      <c r="E42" s="26">
        <f>F42</f>
        <v>131.94216</v>
      </c>
      <c r="F42" s="26">
        <f>ROUND(131.94216,5)</f>
        <v>131.94216</v>
      </c>
      <c r="G42" s="24"/>
      <c r="H42" s="36"/>
    </row>
    <row r="43" spans="1:8" ht="12.75" customHeight="1">
      <c r="A43" s="22">
        <v>43132</v>
      </c>
      <c r="B43" s="22"/>
      <c r="C43" s="26">
        <f>ROUND(2.26,5)</f>
        <v>2.26</v>
      </c>
      <c r="D43" s="26">
        <f>F43</f>
        <v>133.25302</v>
      </c>
      <c r="E43" s="26">
        <f>F43</f>
        <v>133.25302</v>
      </c>
      <c r="F43" s="26">
        <f>ROUND(133.25302,5)</f>
        <v>133.25302</v>
      </c>
      <c r="G43" s="24"/>
      <c r="H43" s="36"/>
    </row>
    <row r="44" spans="1:8" ht="12.75" customHeight="1">
      <c r="A44" s="22">
        <v>43223</v>
      </c>
      <c r="B44" s="22"/>
      <c r="C44" s="26">
        <f>ROUND(2.26,5)</f>
        <v>2.26</v>
      </c>
      <c r="D44" s="26">
        <f>F44</f>
        <v>135.91074</v>
      </c>
      <c r="E44" s="26">
        <f>F44</f>
        <v>135.91074</v>
      </c>
      <c r="F44" s="26">
        <f>ROUND(135.91074,5)</f>
        <v>135.91074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ROUND(99.04556,5)</f>
        <v>99.04556</v>
      </c>
      <c r="D46" s="26">
        <f>F46</f>
        <v>99.04555</v>
      </c>
      <c r="E46" s="26">
        <f>F46</f>
        <v>99.04555</v>
      </c>
      <c r="F46" s="26">
        <f>ROUND(99.04555,5)</f>
        <v>99.04555</v>
      </c>
      <c r="G46" s="24"/>
      <c r="H46" s="36"/>
    </row>
    <row r="47" spans="1:8" ht="12.75" customHeight="1">
      <c r="A47" s="22">
        <v>42950</v>
      </c>
      <c r="B47" s="22"/>
      <c r="C47" s="26">
        <f>ROUND(99.04556,5)</f>
        <v>99.04556</v>
      </c>
      <c r="D47" s="26">
        <f>F47</f>
        <v>100.94485</v>
      </c>
      <c r="E47" s="26">
        <f>F47</f>
        <v>100.94485</v>
      </c>
      <c r="F47" s="26">
        <f>ROUND(100.94485,5)</f>
        <v>100.94485</v>
      </c>
      <c r="G47" s="24"/>
      <c r="H47" s="36"/>
    </row>
    <row r="48" spans="1:8" ht="12.75" customHeight="1">
      <c r="A48" s="22">
        <v>43041</v>
      </c>
      <c r="B48" s="22"/>
      <c r="C48" s="26">
        <f>ROUND(99.04556,5)</f>
        <v>99.04556</v>
      </c>
      <c r="D48" s="26">
        <f>F48</f>
        <v>101.91597</v>
      </c>
      <c r="E48" s="26">
        <f>F48</f>
        <v>101.91597</v>
      </c>
      <c r="F48" s="26">
        <f>ROUND(101.91597,5)</f>
        <v>101.91597</v>
      </c>
      <c r="G48" s="24"/>
      <c r="H48" s="36"/>
    </row>
    <row r="49" spans="1:8" ht="12.75" customHeight="1">
      <c r="A49" s="22">
        <v>43132</v>
      </c>
      <c r="B49" s="22"/>
      <c r="C49" s="26">
        <f>ROUND(99.04556,5)</f>
        <v>99.04556</v>
      </c>
      <c r="D49" s="26">
        <f>F49</f>
        <v>103.97296</v>
      </c>
      <c r="E49" s="26">
        <f>F49</f>
        <v>103.97296</v>
      </c>
      <c r="F49" s="26">
        <f>ROUND(103.97296,5)</f>
        <v>103.97296</v>
      </c>
      <c r="G49" s="24"/>
      <c r="H49" s="36"/>
    </row>
    <row r="50" spans="1:8" ht="12.75" customHeight="1">
      <c r="A50" s="22">
        <v>43223</v>
      </c>
      <c r="B50" s="22"/>
      <c r="C50" s="26">
        <f>ROUND(99.04556,5)</f>
        <v>99.04556</v>
      </c>
      <c r="D50" s="26">
        <f>F50</f>
        <v>105.01859</v>
      </c>
      <c r="E50" s="26">
        <f>F50</f>
        <v>105.01859</v>
      </c>
      <c r="F50" s="26">
        <f>ROUND(105.01859,5)</f>
        <v>105.01859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ROUND(9.115,5)</f>
        <v>9.115</v>
      </c>
      <c r="D52" s="26">
        <f>F52</f>
        <v>9.13</v>
      </c>
      <c r="E52" s="26">
        <f>F52</f>
        <v>9.13</v>
      </c>
      <c r="F52" s="26">
        <f>ROUND(9.13,5)</f>
        <v>9.13</v>
      </c>
      <c r="G52" s="24"/>
      <c r="H52" s="36"/>
    </row>
    <row r="53" spans="1:8" ht="12.75" customHeight="1">
      <c r="A53" s="22">
        <v>42950</v>
      </c>
      <c r="B53" s="22"/>
      <c r="C53" s="26">
        <f>ROUND(9.115,5)</f>
        <v>9.115</v>
      </c>
      <c r="D53" s="26">
        <f>F53</f>
        <v>9.16418</v>
      </c>
      <c r="E53" s="26">
        <f>F53</f>
        <v>9.16418</v>
      </c>
      <c r="F53" s="26">
        <f>ROUND(9.16418,5)</f>
        <v>9.16418</v>
      </c>
      <c r="G53" s="24"/>
      <c r="H53" s="36"/>
    </row>
    <row r="54" spans="1:8" ht="12.75" customHeight="1">
      <c r="A54" s="22">
        <v>43041</v>
      </c>
      <c r="B54" s="22"/>
      <c r="C54" s="26">
        <f>ROUND(9.115,5)</f>
        <v>9.115</v>
      </c>
      <c r="D54" s="26">
        <f>F54</f>
        <v>9.20497</v>
      </c>
      <c r="E54" s="26">
        <f>F54</f>
        <v>9.20497</v>
      </c>
      <c r="F54" s="26">
        <f>ROUND(9.20497,5)</f>
        <v>9.20497</v>
      </c>
      <c r="G54" s="24"/>
      <c r="H54" s="36"/>
    </row>
    <row r="55" spans="1:8" ht="12.75" customHeight="1">
      <c r="A55" s="22">
        <v>43132</v>
      </c>
      <c r="B55" s="22"/>
      <c r="C55" s="26">
        <f>ROUND(9.115,5)</f>
        <v>9.115</v>
      </c>
      <c r="D55" s="26">
        <f>F55</f>
        <v>9.24018</v>
      </c>
      <c r="E55" s="26">
        <f>F55</f>
        <v>9.24018</v>
      </c>
      <c r="F55" s="26">
        <f>ROUND(9.24018,5)</f>
        <v>9.24018</v>
      </c>
      <c r="G55" s="24"/>
      <c r="H55" s="36"/>
    </row>
    <row r="56" spans="1:8" ht="12.75" customHeight="1">
      <c r="A56" s="22">
        <v>43223</v>
      </c>
      <c r="B56" s="22"/>
      <c r="C56" s="26">
        <f>ROUND(9.115,5)</f>
        <v>9.115</v>
      </c>
      <c r="D56" s="26">
        <f>F56</f>
        <v>9.28294</v>
      </c>
      <c r="E56" s="26">
        <f>F56</f>
        <v>9.28294</v>
      </c>
      <c r="F56" s="26">
        <f>ROUND(9.28294,5)</f>
        <v>9.28294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ROUND(9.28,5)</f>
        <v>9.28</v>
      </c>
      <c r="D58" s="26">
        <f>F58</f>
        <v>9.295</v>
      </c>
      <c r="E58" s="26">
        <f>F58</f>
        <v>9.295</v>
      </c>
      <c r="F58" s="26">
        <f>ROUND(9.295,5)</f>
        <v>9.295</v>
      </c>
      <c r="G58" s="24"/>
      <c r="H58" s="36"/>
    </row>
    <row r="59" spans="1:8" ht="12.75" customHeight="1">
      <c r="A59" s="22">
        <v>42950</v>
      </c>
      <c r="B59" s="22"/>
      <c r="C59" s="26">
        <f>ROUND(9.28,5)</f>
        <v>9.28</v>
      </c>
      <c r="D59" s="26">
        <f>F59</f>
        <v>9.32766</v>
      </c>
      <c r="E59" s="26">
        <f>F59</f>
        <v>9.32766</v>
      </c>
      <c r="F59" s="26">
        <f>ROUND(9.32766,5)</f>
        <v>9.32766</v>
      </c>
      <c r="G59" s="24"/>
      <c r="H59" s="36"/>
    </row>
    <row r="60" spans="1:8" ht="12.75" customHeight="1">
      <c r="A60" s="22">
        <v>43041</v>
      </c>
      <c r="B60" s="22"/>
      <c r="C60" s="26">
        <f>ROUND(9.28,5)</f>
        <v>9.28</v>
      </c>
      <c r="D60" s="26">
        <f>F60</f>
        <v>9.3733</v>
      </c>
      <c r="E60" s="26">
        <f>F60</f>
        <v>9.3733</v>
      </c>
      <c r="F60" s="26">
        <f>ROUND(9.3733,5)</f>
        <v>9.3733</v>
      </c>
      <c r="G60" s="24"/>
      <c r="H60" s="36"/>
    </row>
    <row r="61" spans="1:8" ht="12.75" customHeight="1">
      <c r="A61" s="22">
        <v>43132</v>
      </c>
      <c r="B61" s="22"/>
      <c r="C61" s="26">
        <f>ROUND(9.28,5)</f>
        <v>9.28</v>
      </c>
      <c r="D61" s="26">
        <f>F61</f>
        <v>9.41367</v>
      </c>
      <c r="E61" s="26">
        <f>F61</f>
        <v>9.41367</v>
      </c>
      <c r="F61" s="26">
        <f>ROUND(9.41367,5)</f>
        <v>9.41367</v>
      </c>
      <c r="G61" s="24"/>
      <c r="H61" s="36"/>
    </row>
    <row r="62" spans="1:8" ht="12.75" customHeight="1">
      <c r="A62" s="22">
        <v>43223</v>
      </c>
      <c r="B62" s="22"/>
      <c r="C62" s="26">
        <f>ROUND(9.28,5)</f>
        <v>9.28</v>
      </c>
      <c r="D62" s="26">
        <f>F62</f>
        <v>9.45683</v>
      </c>
      <c r="E62" s="26">
        <f>F62</f>
        <v>9.45683</v>
      </c>
      <c r="F62" s="26">
        <f>ROUND(9.45683,5)</f>
        <v>9.45683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ROUND(105.39634,5)</f>
        <v>105.39634</v>
      </c>
      <c r="D64" s="26">
        <f>F64</f>
        <v>105.39635</v>
      </c>
      <c r="E64" s="26">
        <f>F64</f>
        <v>105.39635</v>
      </c>
      <c r="F64" s="26">
        <f>ROUND(105.39635,5)</f>
        <v>105.39635</v>
      </c>
      <c r="G64" s="24"/>
      <c r="H64" s="36"/>
    </row>
    <row r="65" spans="1:8" ht="12.75" customHeight="1">
      <c r="A65" s="22">
        <v>42950</v>
      </c>
      <c r="B65" s="22"/>
      <c r="C65" s="26">
        <f>ROUND(105.39634,5)</f>
        <v>105.39634</v>
      </c>
      <c r="D65" s="26">
        <f>F65</f>
        <v>107.41739</v>
      </c>
      <c r="E65" s="26">
        <f>F65</f>
        <v>107.41739</v>
      </c>
      <c r="F65" s="26">
        <f>ROUND(107.41739,5)</f>
        <v>107.41739</v>
      </c>
      <c r="G65" s="24"/>
      <c r="H65" s="36"/>
    </row>
    <row r="66" spans="1:8" ht="12.75" customHeight="1">
      <c r="A66" s="22">
        <v>43041</v>
      </c>
      <c r="B66" s="22"/>
      <c r="C66" s="26">
        <f>ROUND(105.39634,5)</f>
        <v>105.39634</v>
      </c>
      <c r="D66" s="26">
        <f>F66</f>
        <v>108.4462</v>
      </c>
      <c r="E66" s="26">
        <f>F66</f>
        <v>108.4462</v>
      </c>
      <c r="F66" s="26">
        <f>ROUND(108.4462,5)</f>
        <v>108.4462</v>
      </c>
      <c r="G66" s="24"/>
      <c r="H66" s="36"/>
    </row>
    <row r="67" spans="1:8" ht="12.75" customHeight="1">
      <c r="A67" s="22">
        <v>43132</v>
      </c>
      <c r="B67" s="22"/>
      <c r="C67" s="26">
        <f>ROUND(105.39634,5)</f>
        <v>105.39634</v>
      </c>
      <c r="D67" s="26">
        <f>F67</f>
        <v>110.63493</v>
      </c>
      <c r="E67" s="26">
        <f>F67</f>
        <v>110.63493</v>
      </c>
      <c r="F67" s="26">
        <f>ROUND(110.63493,5)</f>
        <v>110.63493</v>
      </c>
      <c r="G67" s="24"/>
      <c r="H67" s="36"/>
    </row>
    <row r="68" spans="1:8" ht="12.75" customHeight="1">
      <c r="A68" s="22">
        <v>43223</v>
      </c>
      <c r="B68" s="22"/>
      <c r="C68" s="26">
        <f>ROUND(105.39634,5)</f>
        <v>105.39634</v>
      </c>
      <c r="D68" s="26">
        <f>F68</f>
        <v>111.74252</v>
      </c>
      <c r="E68" s="26">
        <f>F68</f>
        <v>111.74252</v>
      </c>
      <c r="F68" s="26">
        <f>ROUND(111.74252,5)</f>
        <v>111.74252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ROUND(9.535,5)</f>
        <v>9.535</v>
      </c>
      <c r="D70" s="26">
        <f>F70</f>
        <v>9.555</v>
      </c>
      <c r="E70" s="26">
        <f>F70</f>
        <v>9.555</v>
      </c>
      <c r="F70" s="26">
        <f>ROUND(9.555,5)</f>
        <v>9.555</v>
      </c>
      <c r="G70" s="24"/>
      <c r="H70" s="36"/>
    </row>
    <row r="71" spans="1:8" ht="12.75" customHeight="1">
      <c r="A71" s="22">
        <v>42950</v>
      </c>
      <c r="B71" s="22"/>
      <c r="C71" s="26">
        <f>ROUND(9.535,5)</f>
        <v>9.535</v>
      </c>
      <c r="D71" s="26">
        <f>F71</f>
        <v>9.58838</v>
      </c>
      <c r="E71" s="26">
        <f>F71</f>
        <v>9.58838</v>
      </c>
      <c r="F71" s="26">
        <f>ROUND(9.58838,5)</f>
        <v>9.58838</v>
      </c>
      <c r="G71" s="24"/>
      <c r="H71" s="36"/>
    </row>
    <row r="72" spans="1:8" ht="12.75" customHeight="1">
      <c r="A72" s="22">
        <v>43041</v>
      </c>
      <c r="B72" s="22"/>
      <c r="C72" s="26">
        <f>ROUND(9.535,5)</f>
        <v>9.535</v>
      </c>
      <c r="D72" s="26">
        <f>F72</f>
        <v>9.6342</v>
      </c>
      <c r="E72" s="26">
        <f>F72</f>
        <v>9.6342</v>
      </c>
      <c r="F72" s="26">
        <f>ROUND(9.6342,5)</f>
        <v>9.6342</v>
      </c>
      <c r="G72" s="24"/>
      <c r="H72" s="36"/>
    </row>
    <row r="73" spans="1:8" ht="12.75" customHeight="1">
      <c r="A73" s="22">
        <v>43132</v>
      </c>
      <c r="B73" s="22"/>
      <c r="C73" s="26">
        <f>ROUND(9.535,5)</f>
        <v>9.535</v>
      </c>
      <c r="D73" s="26">
        <f>F73</f>
        <v>9.67567</v>
      </c>
      <c r="E73" s="26">
        <f>F73</f>
        <v>9.67567</v>
      </c>
      <c r="F73" s="26">
        <f>ROUND(9.67567,5)</f>
        <v>9.67567</v>
      </c>
      <c r="G73" s="24"/>
      <c r="H73" s="36"/>
    </row>
    <row r="74" spans="1:8" ht="12.75" customHeight="1">
      <c r="A74" s="22">
        <v>43223</v>
      </c>
      <c r="B74" s="22"/>
      <c r="C74" s="26">
        <f>ROUND(9.535,5)</f>
        <v>9.535</v>
      </c>
      <c r="D74" s="26">
        <f>F74</f>
        <v>9.72341</v>
      </c>
      <c r="E74" s="26">
        <f>F74</f>
        <v>9.72341</v>
      </c>
      <c r="F74" s="26">
        <f>ROUND(9.72341,5)</f>
        <v>9.72341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ROUND(2.22,5)</f>
        <v>2.22</v>
      </c>
      <c r="D76" s="26">
        <f>F76</f>
        <v>131.39251</v>
      </c>
      <c r="E76" s="26">
        <f>F76</f>
        <v>131.39251</v>
      </c>
      <c r="F76" s="26">
        <f>ROUND(131.39251,5)</f>
        <v>131.39251</v>
      </c>
      <c r="G76" s="24"/>
      <c r="H76" s="36"/>
    </row>
    <row r="77" spans="1:8" ht="12.75" customHeight="1">
      <c r="A77" s="22">
        <v>42950</v>
      </c>
      <c r="B77" s="22"/>
      <c r="C77" s="26">
        <f>ROUND(2.22,5)</f>
        <v>2.22</v>
      </c>
      <c r="D77" s="26">
        <f>F77</f>
        <v>132.41558</v>
      </c>
      <c r="E77" s="26">
        <f>F77</f>
        <v>132.41558</v>
      </c>
      <c r="F77" s="26">
        <f>ROUND(132.41558,5)</f>
        <v>132.41558</v>
      </c>
      <c r="G77" s="24"/>
      <c r="H77" s="36"/>
    </row>
    <row r="78" spans="1:8" ht="12.75" customHeight="1">
      <c r="A78" s="22">
        <v>43041</v>
      </c>
      <c r="B78" s="22"/>
      <c r="C78" s="26">
        <f>ROUND(2.22,5)</f>
        <v>2.22</v>
      </c>
      <c r="D78" s="26">
        <f>F78</f>
        <v>135.01133</v>
      </c>
      <c r="E78" s="26">
        <f>F78</f>
        <v>135.01133</v>
      </c>
      <c r="F78" s="26">
        <f>ROUND(135.01133,5)</f>
        <v>135.01133</v>
      </c>
      <c r="G78" s="24"/>
      <c r="H78" s="36"/>
    </row>
    <row r="79" spans="1:8" ht="12.75" customHeight="1">
      <c r="A79" s="22">
        <v>43132</v>
      </c>
      <c r="B79" s="22"/>
      <c r="C79" s="26">
        <f>ROUND(2.22,5)</f>
        <v>2.22</v>
      </c>
      <c r="D79" s="26">
        <f>F79</f>
        <v>136.21503</v>
      </c>
      <c r="E79" s="26">
        <f>F79</f>
        <v>136.21503</v>
      </c>
      <c r="F79" s="26">
        <f>ROUND(136.21503,5)</f>
        <v>136.21503</v>
      </c>
      <c r="G79" s="24"/>
      <c r="H79" s="36"/>
    </row>
    <row r="80" spans="1:8" ht="12.75" customHeight="1">
      <c r="A80" s="22">
        <v>43223</v>
      </c>
      <c r="B80" s="22"/>
      <c r="C80" s="26">
        <f>ROUND(2.22,5)</f>
        <v>2.22</v>
      </c>
      <c r="D80" s="26">
        <f>F80</f>
        <v>138.93184</v>
      </c>
      <c r="E80" s="26">
        <f>F80</f>
        <v>138.93184</v>
      </c>
      <c r="F80" s="26">
        <f>ROUND(138.93184,5)</f>
        <v>138.93184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ROUND(9.625,5)</f>
        <v>9.625</v>
      </c>
      <c r="D82" s="26">
        <f>F82</f>
        <v>9.645</v>
      </c>
      <c r="E82" s="26">
        <f>F82</f>
        <v>9.645</v>
      </c>
      <c r="F82" s="26">
        <f>ROUND(9.645,5)</f>
        <v>9.645</v>
      </c>
      <c r="G82" s="24"/>
      <c r="H82" s="36"/>
    </row>
    <row r="83" spans="1:8" ht="12.75" customHeight="1">
      <c r="A83" s="22">
        <v>42950</v>
      </c>
      <c r="B83" s="22"/>
      <c r="C83" s="26">
        <f>ROUND(9.625,5)</f>
        <v>9.625</v>
      </c>
      <c r="D83" s="26">
        <f>F83</f>
        <v>9.67934</v>
      </c>
      <c r="E83" s="26">
        <f>F83</f>
        <v>9.67934</v>
      </c>
      <c r="F83" s="26">
        <f>ROUND(9.67934,5)</f>
        <v>9.67934</v>
      </c>
      <c r="G83" s="24"/>
      <c r="H83" s="36"/>
    </row>
    <row r="84" spans="1:8" ht="12.75" customHeight="1">
      <c r="A84" s="22">
        <v>43041</v>
      </c>
      <c r="B84" s="22"/>
      <c r="C84" s="26">
        <f>ROUND(9.625,5)</f>
        <v>9.625</v>
      </c>
      <c r="D84" s="26">
        <f>F84</f>
        <v>9.72624</v>
      </c>
      <c r="E84" s="26">
        <f>F84</f>
        <v>9.72624</v>
      </c>
      <c r="F84" s="26">
        <f>ROUND(9.72624,5)</f>
        <v>9.72624</v>
      </c>
      <c r="G84" s="24"/>
      <c r="H84" s="36"/>
    </row>
    <row r="85" spans="1:8" ht="12.75" customHeight="1">
      <c r="A85" s="22">
        <v>43132</v>
      </c>
      <c r="B85" s="22"/>
      <c r="C85" s="26">
        <f>ROUND(9.625,5)</f>
        <v>9.625</v>
      </c>
      <c r="D85" s="26">
        <f>F85</f>
        <v>9.76899</v>
      </c>
      <c r="E85" s="26">
        <f>F85</f>
        <v>9.76899</v>
      </c>
      <c r="F85" s="26">
        <f>ROUND(9.76899,5)</f>
        <v>9.76899</v>
      </c>
      <c r="G85" s="24"/>
      <c r="H85" s="36"/>
    </row>
    <row r="86" spans="1:8" ht="12.75" customHeight="1">
      <c r="A86" s="22">
        <v>43223</v>
      </c>
      <c r="B86" s="22"/>
      <c r="C86" s="26">
        <f>ROUND(9.625,5)</f>
        <v>9.625</v>
      </c>
      <c r="D86" s="26">
        <f>F86</f>
        <v>9.81779</v>
      </c>
      <c r="E86" s="26">
        <f>F86</f>
        <v>9.81779</v>
      </c>
      <c r="F86" s="26">
        <f>ROUND(9.81779,5)</f>
        <v>9.81779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ROUND(9.69,5)</f>
        <v>9.69</v>
      </c>
      <c r="D88" s="26">
        <f>F88</f>
        <v>9.71</v>
      </c>
      <c r="E88" s="26">
        <f>F88</f>
        <v>9.71</v>
      </c>
      <c r="F88" s="26">
        <f>ROUND(9.71,5)</f>
        <v>9.71</v>
      </c>
      <c r="G88" s="24"/>
      <c r="H88" s="36"/>
    </row>
    <row r="89" spans="1:8" ht="12.75" customHeight="1">
      <c r="A89" s="22">
        <v>42950</v>
      </c>
      <c r="B89" s="22"/>
      <c r="C89" s="26">
        <f>ROUND(9.69,5)</f>
        <v>9.69</v>
      </c>
      <c r="D89" s="26">
        <f>F89</f>
        <v>9.74393</v>
      </c>
      <c r="E89" s="26">
        <f>F89</f>
        <v>9.74393</v>
      </c>
      <c r="F89" s="26">
        <f>ROUND(9.74393,5)</f>
        <v>9.74393</v>
      </c>
      <c r="G89" s="24"/>
      <c r="H89" s="36"/>
    </row>
    <row r="90" spans="1:8" ht="12.75" customHeight="1">
      <c r="A90" s="22">
        <v>43041</v>
      </c>
      <c r="B90" s="22"/>
      <c r="C90" s="26">
        <f>ROUND(9.69,5)</f>
        <v>9.69</v>
      </c>
      <c r="D90" s="26">
        <f>F90</f>
        <v>9.79061</v>
      </c>
      <c r="E90" s="26">
        <f>F90</f>
        <v>9.79061</v>
      </c>
      <c r="F90" s="26">
        <f>ROUND(9.79061,5)</f>
        <v>9.79061</v>
      </c>
      <c r="G90" s="24"/>
      <c r="H90" s="36"/>
    </row>
    <row r="91" spans="1:8" ht="12.75" customHeight="1">
      <c r="A91" s="22">
        <v>43132</v>
      </c>
      <c r="B91" s="22"/>
      <c r="C91" s="26">
        <f>ROUND(9.69,5)</f>
        <v>9.69</v>
      </c>
      <c r="D91" s="26">
        <f>F91</f>
        <v>9.83331</v>
      </c>
      <c r="E91" s="26">
        <f>F91</f>
        <v>9.83331</v>
      </c>
      <c r="F91" s="26">
        <f>ROUND(9.83331,5)</f>
        <v>9.83331</v>
      </c>
      <c r="G91" s="24"/>
      <c r="H91" s="36"/>
    </row>
    <row r="92" spans="1:8" ht="12.75" customHeight="1">
      <c r="A92" s="22">
        <v>43223</v>
      </c>
      <c r="B92" s="22"/>
      <c r="C92" s="26">
        <f>ROUND(9.69,5)</f>
        <v>9.69</v>
      </c>
      <c r="D92" s="26">
        <f>F92</f>
        <v>9.88178</v>
      </c>
      <c r="E92" s="26">
        <f>F92</f>
        <v>9.88178</v>
      </c>
      <c r="F92" s="26">
        <f>ROUND(9.88178,5)</f>
        <v>9.88178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ROUND(125.35392,5)</f>
        <v>125.35392</v>
      </c>
      <c r="D94" s="26">
        <f>F94</f>
        <v>125.35392</v>
      </c>
      <c r="E94" s="26">
        <f>F94</f>
        <v>125.35392</v>
      </c>
      <c r="F94" s="26">
        <f>ROUND(125.35392,5)</f>
        <v>125.35392</v>
      </c>
      <c r="G94" s="24"/>
      <c r="H94" s="36"/>
    </row>
    <row r="95" spans="1:8" ht="12.75" customHeight="1">
      <c r="A95" s="22">
        <v>42950</v>
      </c>
      <c r="B95" s="22"/>
      <c r="C95" s="26">
        <f>ROUND(125.35392,5)</f>
        <v>125.35392</v>
      </c>
      <c r="D95" s="26">
        <f>F95</f>
        <v>127.75774</v>
      </c>
      <c r="E95" s="26">
        <f>F95</f>
        <v>127.75774</v>
      </c>
      <c r="F95" s="26">
        <f>ROUND(127.75774,5)</f>
        <v>127.75774</v>
      </c>
      <c r="G95" s="24"/>
      <c r="H95" s="36"/>
    </row>
    <row r="96" spans="1:8" ht="12.75" customHeight="1">
      <c r="A96" s="22">
        <v>43041</v>
      </c>
      <c r="B96" s="22"/>
      <c r="C96" s="26">
        <f>ROUND(125.35392,5)</f>
        <v>125.35392</v>
      </c>
      <c r="D96" s="26">
        <f>F96</f>
        <v>128.6789</v>
      </c>
      <c r="E96" s="26">
        <f>F96</f>
        <v>128.6789</v>
      </c>
      <c r="F96" s="26">
        <f>ROUND(128.6789,5)</f>
        <v>128.6789</v>
      </c>
      <c r="G96" s="24"/>
      <c r="H96" s="36"/>
    </row>
    <row r="97" spans="1:8" ht="12.75" customHeight="1">
      <c r="A97" s="22">
        <v>43132</v>
      </c>
      <c r="B97" s="22"/>
      <c r="C97" s="26">
        <f>ROUND(125.35392,5)</f>
        <v>125.35392</v>
      </c>
      <c r="D97" s="26">
        <f>F97</f>
        <v>131.27601</v>
      </c>
      <c r="E97" s="26">
        <f>F97</f>
        <v>131.27601</v>
      </c>
      <c r="F97" s="26">
        <f>ROUND(131.27601,5)</f>
        <v>131.27601</v>
      </c>
      <c r="G97" s="24"/>
      <c r="H97" s="36"/>
    </row>
    <row r="98" spans="1:8" ht="12.75" customHeight="1">
      <c r="A98" s="22">
        <v>43223</v>
      </c>
      <c r="B98" s="22"/>
      <c r="C98" s="26">
        <f>ROUND(125.35392,5)</f>
        <v>125.35392</v>
      </c>
      <c r="D98" s="26">
        <f>F98</f>
        <v>132.27854</v>
      </c>
      <c r="E98" s="26">
        <f>F98</f>
        <v>132.27854</v>
      </c>
      <c r="F98" s="26">
        <f>ROUND(132.27854,5)</f>
        <v>132.27854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ROUND(2.32,5)</f>
        <v>2.32</v>
      </c>
      <c r="D100" s="26">
        <f>F100</f>
        <v>136.43078</v>
      </c>
      <c r="E100" s="26">
        <f>F100</f>
        <v>136.43078</v>
      </c>
      <c r="F100" s="26">
        <f>ROUND(136.43078,5)</f>
        <v>136.43078</v>
      </c>
      <c r="G100" s="24"/>
      <c r="H100" s="36"/>
    </row>
    <row r="101" spans="1:8" ht="12.75" customHeight="1">
      <c r="A101" s="22">
        <v>42950</v>
      </c>
      <c r="B101" s="22"/>
      <c r="C101" s="26">
        <f>ROUND(2.32,5)</f>
        <v>2.32</v>
      </c>
      <c r="D101" s="26">
        <f>F101</f>
        <v>137.38815</v>
      </c>
      <c r="E101" s="26">
        <f>F101</f>
        <v>137.38815</v>
      </c>
      <c r="F101" s="26">
        <f>ROUND(137.38815,5)</f>
        <v>137.38815</v>
      </c>
      <c r="G101" s="24"/>
      <c r="H101" s="36"/>
    </row>
    <row r="102" spans="1:8" ht="12.75" customHeight="1">
      <c r="A102" s="22">
        <v>43041</v>
      </c>
      <c r="B102" s="22"/>
      <c r="C102" s="26">
        <f>ROUND(2.32,5)</f>
        <v>2.32</v>
      </c>
      <c r="D102" s="26">
        <f>F102</f>
        <v>140.08136</v>
      </c>
      <c r="E102" s="26">
        <f>F102</f>
        <v>140.08136</v>
      </c>
      <c r="F102" s="26">
        <f>ROUND(140.08136,5)</f>
        <v>140.08136</v>
      </c>
      <c r="G102" s="24"/>
      <c r="H102" s="36"/>
    </row>
    <row r="103" spans="1:8" ht="12.75" customHeight="1">
      <c r="A103" s="22">
        <v>43132</v>
      </c>
      <c r="B103" s="22"/>
      <c r="C103" s="26">
        <f>ROUND(2.32,5)</f>
        <v>2.32</v>
      </c>
      <c r="D103" s="26">
        <f>F103</f>
        <v>141.21636</v>
      </c>
      <c r="E103" s="26">
        <f>F103</f>
        <v>141.21636</v>
      </c>
      <c r="F103" s="26">
        <f>ROUND(141.21636,5)</f>
        <v>141.21636</v>
      </c>
      <c r="G103" s="24"/>
      <c r="H103" s="36"/>
    </row>
    <row r="104" spans="1:8" ht="12.75" customHeight="1">
      <c r="A104" s="22">
        <v>43223</v>
      </c>
      <c r="B104" s="22"/>
      <c r="C104" s="26">
        <f>ROUND(2.32,5)</f>
        <v>2.32</v>
      </c>
      <c r="D104" s="26">
        <f>F104</f>
        <v>144.03303</v>
      </c>
      <c r="E104" s="26">
        <f>F104</f>
        <v>144.03303</v>
      </c>
      <c r="F104" s="26">
        <f>ROUND(144.03303,5)</f>
        <v>144.03303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ROUND(2.99,5)</f>
        <v>2.99</v>
      </c>
      <c r="D106" s="26">
        <f>F106</f>
        <v>126.79598</v>
      </c>
      <c r="E106" s="26">
        <f>F106</f>
        <v>126.79598</v>
      </c>
      <c r="F106" s="26">
        <f>ROUND(126.79598,5)</f>
        <v>126.79598</v>
      </c>
      <c r="G106" s="24"/>
      <c r="H106" s="36"/>
    </row>
    <row r="107" spans="1:8" ht="12.75" customHeight="1">
      <c r="A107" s="22">
        <v>42950</v>
      </c>
      <c r="B107" s="22"/>
      <c r="C107" s="26">
        <f>ROUND(2.99,5)</f>
        <v>2.99</v>
      </c>
      <c r="D107" s="26">
        <f>F107</f>
        <v>129.22745</v>
      </c>
      <c r="E107" s="26">
        <f>F107</f>
        <v>129.22745</v>
      </c>
      <c r="F107" s="26">
        <f>ROUND(129.22745,5)</f>
        <v>129.22745</v>
      </c>
      <c r="G107" s="24"/>
      <c r="H107" s="36"/>
    </row>
    <row r="108" spans="1:8" ht="12.75" customHeight="1">
      <c r="A108" s="22">
        <v>43041</v>
      </c>
      <c r="B108" s="22"/>
      <c r="C108" s="26">
        <f>ROUND(2.99,5)</f>
        <v>2.99</v>
      </c>
      <c r="D108" s="26">
        <f>F108</f>
        <v>130.01683</v>
      </c>
      <c r="E108" s="26">
        <f>F108</f>
        <v>130.01683</v>
      </c>
      <c r="F108" s="26">
        <f>ROUND(130.01683,5)</f>
        <v>130.01683</v>
      </c>
      <c r="G108" s="24"/>
      <c r="H108" s="36"/>
    </row>
    <row r="109" spans="1:8" ht="12.75" customHeight="1">
      <c r="A109" s="22">
        <v>43132</v>
      </c>
      <c r="B109" s="22"/>
      <c r="C109" s="26">
        <f>ROUND(2.99,5)</f>
        <v>2.99</v>
      </c>
      <c r="D109" s="26">
        <f>F109</f>
        <v>132.64113</v>
      </c>
      <c r="E109" s="26">
        <f>F109</f>
        <v>132.64113</v>
      </c>
      <c r="F109" s="26">
        <f>ROUND(132.64113,5)</f>
        <v>132.64113</v>
      </c>
      <c r="G109" s="24"/>
      <c r="H109" s="36"/>
    </row>
    <row r="110" spans="1:8" ht="12.75" customHeight="1">
      <c r="A110" s="22">
        <v>43223</v>
      </c>
      <c r="B110" s="22"/>
      <c r="C110" s="26">
        <f>ROUND(2.99,5)</f>
        <v>2.99</v>
      </c>
      <c r="D110" s="26">
        <f>F110</f>
        <v>135.28685</v>
      </c>
      <c r="E110" s="26">
        <f>F110</f>
        <v>135.28685</v>
      </c>
      <c r="F110" s="26">
        <f>ROUND(135.28685,5)</f>
        <v>135.28685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ROUND(10.57,5)</f>
        <v>10.57</v>
      </c>
      <c r="D112" s="26">
        <f>F112</f>
        <v>10.59</v>
      </c>
      <c r="E112" s="26">
        <f>F112</f>
        <v>10.59</v>
      </c>
      <c r="F112" s="26">
        <f>ROUND(10.59,5)</f>
        <v>10.59</v>
      </c>
      <c r="G112" s="24"/>
      <c r="H112" s="36"/>
    </row>
    <row r="113" spans="1:8" ht="12.75" customHeight="1">
      <c r="A113" s="22">
        <v>42950</v>
      </c>
      <c r="B113" s="22"/>
      <c r="C113" s="26">
        <f>ROUND(10.57,5)</f>
        <v>10.57</v>
      </c>
      <c r="D113" s="26">
        <f>F113</f>
        <v>10.65442</v>
      </c>
      <c r="E113" s="26">
        <f>F113</f>
        <v>10.65442</v>
      </c>
      <c r="F113" s="26">
        <f>ROUND(10.65442,5)</f>
        <v>10.65442</v>
      </c>
      <c r="G113" s="24"/>
      <c r="H113" s="36"/>
    </row>
    <row r="114" spans="1:8" ht="12.75" customHeight="1">
      <c r="A114" s="22">
        <v>43041</v>
      </c>
      <c r="B114" s="22"/>
      <c r="C114" s="26">
        <f>ROUND(10.57,5)</f>
        <v>10.57</v>
      </c>
      <c r="D114" s="26">
        <f>F114</f>
        <v>10.7402</v>
      </c>
      <c r="E114" s="26">
        <f>F114</f>
        <v>10.7402</v>
      </c>
      <c r="F114" s="26">
        <f>ROUND(10.7402,5)</f>
        <v>10.7402</v>
      </c>
      <c r="G114" s="24"/>
      <c r="H114" s="36"/>
    </row>
    <row r="115" spans="1:8" ht="12.75" customHeight="1">
      <c r="A115" s="22">
        <v>43132</v>
      </c>
      <c r="B115" s="22"/>
      <c r="C115" s="26">
        <f>ROUND(10.57,5)</f>
        <v>10.57</v>
      </c>
      <c r="D115" s="26">
        <f>F115</f>
        <v>10.82426</v>
      </c>
      <c r="E115" s="26">
        <f>F115</f>
        <v>10.82426</v>
      </c>
      <c r="F115" s="26">
        <f>ROUND(10.82426,5)</f>
        <v>10.82426</v>
      </c>
      <c r="G115" s="24"/>
      <c r="H115" s="36"/>
    </row>
    <row r="116" spans="1:8" ht="12.75" customHeight="1">
      <c r="A116" s="22">
        <v>43223</v>
      </c>
      <c r="B116" s="22"/>
      <c r="C116" s="26">
        <f>ROUND(10.57,5)</f>
        <v>10.57</v>
      </c>
      <c r="D116" s="26">
        <f>F116</f>
        <v>10.90971</v>
      </c>
      <c r="E116" s="26">
        <f>F116</f>
        <v>10.90971</v>
      </c>
      <c r="F116" s="26">
        <f>ROUND(10.90971,5)</f>
        <v>10.90971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ROUND(10.835,5)</f>
        <v>10.835</v>
      </c>
      <c r="D118" s="26">
        <f>F118</f>
        <v>10.855</v>
      </c>
      <c r="E118" s="26">
        <f>F118</f>
        <v>10.855</v>
      </c>
      <c r="F118" s="26">
        <f>ROUND(10.855,5)</f>
        <v>10.855</v>
      </c>
      <c r="G118" s="24"/>
      <c r="H118" s="36"/>
    </row>
    <row r="119" spans="1:8" ht="12.75" customHeight="1">
      <c r="A119" s="22">
        <v>42950</v>
      </c>
      <c r="B119" s="22"/>
      <c r="C119" s="26">
        <f>ROUND(10.835,5)</f>
        <v>10.835</v>
      </c>
      <c r="D119" s="26">
        <f>F119</f>
        <v>10.92173</v>
      </c>
      <c r="E119" s="26">
        <f>F119</f>
        <v>10.92173</v>
      </c>
      <c r="F119" s="26">
        <f>ROUND(10.92173,5)</f>
        <v>10.92173</v>
      </c>
      <c r="G119" s="24"/>
      <c r="H119" s="36"/>
    </row>
    <row r="120" spans="1:8" ht="12.75" customHeight="1">
      <c r="A120" s="22">
        <v>43041</v>
      </c>
      <c r="B120" s="22"/>
      <c r="C120" s="26">
        <f>ROUND(10.835,5)</f>
        <v>10.835</v>
      </c>
      <c r="D120" s="26">
        <f>F120</f>
        <v>11.009</v>
      </c>
      <c r="E120" s="26">
        <f>F120</f>
        <v>11.009</v>
      </c>
      <c r="F120" s="26">
        <f>ROUND(11.009,5)</f>
        <v>11.009</v>
      </c>
      <c r="G120" s="24"/>
      <c r="H120" s="36"/>
    </row>
    <row r="121" spans="1:8" ht="12.75" customHeight="1">
      <c r="A121" s="22">
        <v>43132</v>
      </c>
      <c r="B121" s="22"/>
      <c r="C121" s="26">
        <f>ROUND(10.835,5)</f>
        <v>10.835</v>
      </c>
      <c r="D121" s="26">
        <f>F121</f>
        <v>11.09192</v>
      </c>
      <c r="E121" s="26">
        <f>F121</f>
        <v>11.09192</v>
      </c>
      <c r="F121" s="26">
        <f>ROUND(11.09192,5)</f>
        <v>11.09192</v>
      </c>
      <c r="G121" s="24"/>
      <c r="H121" s="36"/>
    </row>
    <row r="122" spans="1:8" ht="12.75" customHeight="1">
      <c r="A122" s="22">
        <v>43223</v>
      </c>
      <c r="B122" s="22"/>
      <c r="C122" s="26">
        <f>ROUND(10.835,5)</f>
        <v>10.835</v>
      </c>
      <c r="D122" s="26">
        <f>F122</f>
        <v>11.18073</v>
      </c>
      <c r="E122" s="26">
        <f>F122</f>
        <v>11.18073</v>
      </c>
      <c r="F122" s="26">
        <f>ROUND(11.18073,5)</f>
        <v>11.18073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ROUND(8.085,5)</f>
        <v>8.085</v>
      </c>
      <c r="D124" s="26">
        <f>F124</f>
        <v>8.09</v>
      </c>
      <c r="E124" s="26">
        <f>F124</f>
        <v>8.09</v>
      </c>
      <c r="F124" s="26">
        <f>ROUND(8.09,5)</f>
        <v>8.09</v>
      </c>
      <c r="G124" s="24"/>
      <c r="H124" s="36"/>
    </row>
    <row r="125" spans="1:8" ht="12.75" customHeight="1">
      <c r="A125" s="22">
        <v>42950</v>
      </c>
      <c r="B125" s="22"/>
      <c r="C125" s="26">
        <f>ROUND(8.085,5)</f>
        <v>8.085</v>
      </c>
      <c r="D125" s="26">
        <f>F125</f>
        <v>8.10347</v>
      </c>
      <c r="E125" s="26">
        <f>F125</f>
        <v>8.10347</v>
      </c>
      <c r="F125" s="26">
        <f>ROUND(8.10347,5)</f>
        <v>8.10347</v>
      </c>
      <c r="G125" s="24"/>
      <c r="H125" s="36"/>
    </row>
    <row r="126" spans="1:8" ht="12.75" customHeight="1">
      <c r="A126" s="22">
        <v>43041</v>
      </c>
      <c r="B126" s="22"/>
      <c r="C126" s="26">
        <f>ROUND(8.085,5)</f>
        <v>8.085</v>
      </c>
      <c r="D126" s="26">
        <f>F126</f>
        <v>8.12036</v>
      </c>
      <c r="E126" s="26">
        <f>F126</f>
        <v>8.12036</v>
      </c>
      <c r="F126" s="26">
        <f>ROUND(8.12036,5)</f>
        <v>8.12036</v>
      </c>
      <c r="G126" s="24"/>
      <c r="H126" s="36"/>
    </row>
    <row r="127" spans="1:8" ht="12.75" customHeight="1">
      <c r="A127" s="22">
        <v>43132</v>
      </c>
      <c r="B127" s="22"/>
      <c r="C127" s="26">
        <f>ROUND(8.085,5)</f>
        <v>8.085</v>
      </c>
      <c r="D127" s="26">
        <f>F127</f>
        <v>8.12595</v>
      </c>
      <c r="E127" s="26">
        <f>F127</f>
        <v>8.12595</v>
      </c>
      <c r="F127" s="26">
        <f>ROUND(8.12595,5)</f>
        <v>8.12595</v>
      </c>
      <c r="G127" s="24"/>
      <c r="H127" s="36"/>
    </row>
    <row r="128" spans="1:8" ht="12.75" customHeight="1">
      <c r="A128" s="22">
        <v>43223</v>
      </c>
      <c r="B128" s="22"/>
      <c r="C128" s="26">
        <f>ROUND(8.085,5)</f>
        <v>8.085</v>
      </c>
      <c r="D128" s="26">
        <f>F128</f>
        <v>8.12886</v>
      </c>
      <c r="E128" s="26">
        <f>F128</f>
        <v>8.12886</v>
      </c>
      <c r="F128" s="26">
        <f>ROUND(8.12886,5)</f>
        <v>8.12886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ROUND(9.455,5)</f>
        <v>9.455</v>
      </c>
      <c r="D130" s="26">
        <f>F130</f>
        <v>9.48</v>
      </c>
      <c r="E130" s="26">
        <f>F130</f>
        <v>9.48</v>
      </c>
      <c r="F130" s="26">
        <f>ROUND(9.48,5)</f>
        <v>9.48</v>
      </c>
      <c r="G130" s="24"/>
      <c r="H130" s="36"/>
    </row>
    <row r="131" spans="1:8" ht="12.75" customHeight="1">
      <c r="A131" s="22">
        <v>42950</v>
      </c>
      <c r="B131" s="22"/>
      <c r="C131" s="26">
        <f>ROUND(9.455,5)</f>
        <v>9.455</v>
      </c>
      <c r="D131" s="26">
        <f>F131</f>
        <v>9.50394</v>
      </c>
      <c r="E131" s="26">
        <f>F131</f>
        <v>9.50394</v>
      </c>
      <c r="F131" s="26">
        <f>ROUND(9.50394,5)</f>
        <v>9.50394</v>
      </c>
      <c r="G131" s="24"/>
      <c r="H131" s="36"/>
    </row>
    <row r="132" spans="1:8" ht="12.75" customHeight="1">
      <c r="A132" s="22">
        <v>43041</v>
      </c>
      <c r="B132" s="22"/>
      <c r="C132" s="26">
        <f>ROUND(9.455,5)</f>
        <v>9.455</v>
      </c>
      <c r="D132" s="26">
        <f>F132</f>
        <v>9.55302</v>
      </c>
      <c r="E132" s="26">
        <f>F132</f>
        <v>9.55302</v>
      </c>
      <c r="F132" s="26">
        <f>ROUND(9.55302,5)</f>
        <v>9.55302</v>
      </c>
      <c r="G132" s="24"/>
      <c r="H132" s="36"/>
    </row>
    <row r="133" spans="1:8" ht="12.75" customHeight="1">
      <c r="A133" s="22">
        <v>43132</v>
      </c>
      <c r="B133" s="22"/>
      <c r="C133" s="26">
        <f>ROUND(9.455,5)</f>
        <v>9.455</v>
      </c>
      <c r="D133" s="26">
        <f>F133</f>
        <v>9.59824</v>
      </c>
      <c r="E133" s="26">
        <f>F133</f>
        <v>9.59824</v>
      </c>
      <c r="F133" s="26">
        <f>ROUND(9.59824,5)</f>
        <v>9.59824</v>
      </c>
      <c r="G133" s="24"/>
      <c r="H133" s="36"/>
    </row>
    <row r="134" spans="1:8" ht="12.75" customHeight="1">
      <c r="A134" s="22">
        <v>43223</v>
      </c>
      <c r="B134" s="22"/>
      <c r="C134" s="26">
        <f>ROUND(9.455,5)</f>
        <v>9.455</v>
      </c>
      <c r="D134" s="26">
        <f>F134</f>
        <v>9.6426</v>
      </c>
      <c r="E134" s="26">
        <f>F134</f>
        <v>9.6426</v>
      </c>
      <c r="F134" s="26">
        <f>ROUND(9.6426,5)</f>
        <v>9.6426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ROUND(8.68,5)</f>
        <v>8.68</v>
      </c>
      <c r="D136" s="26">
        <f>F136</f>
        <v>8.695</v>
      </c>
      <c r="E136" s="26">
        <f>F136</f>
        <v>8.695</v>
      </c>
      <c r="F136" s="26">
        <f>ROUND(8.695,5)</f>
        <v>8.695</v>
      </c>
      <c r="G136" s="24"/>
      <c r="H136" s="36"/>
    </row>
    <row r="137" spans="1:8" ht="12.75" customHeight="1">
      <c r="A137" s="22">
        <v>42950</v>
      </c>
      <c r="B137" s="22"/>
      <c r="C137" s="26">
        <f>ROUND(8.68,5)</f>
        <v>8.68</v>
      </c>
      <c r="D137" s="26">
        <f>F137</f>
        <v>8.72033</v>
      </c>
      <c r="E137" s="26">
        <f>F137</f>
        <v>8.72033</v>
      </c>
      <c r="F137" s="26">
        <f>ROUND(8.72033,5)</f>
        <v>8.72033</v>
      </c>
      <c r="G137" s="24"/>
      <c r="H137" s="36"/>
    </row>
    <row r="138" spans="1:8" ht="12.75" customHeight="1">
      <c r="A138" s="22">
        <v>43041</v>
      </c>
      <c r="B138" s="22"/>
      <c r="C138" s="26">
        <f>ROUND(8.68,5)</f>
        <v>8.68</v>
      </c>
      <c r="D138" s="26">
        <f>F138</f>
        <v>8.75565</v>
      </c>
      <c r="E138" s="26">
        <f>F138</f>
        <v>8.75565</v>
      </c>
      <c r="F138" s="26">
        <f>ROUND(8.75565,5)</f>
        <v>8.75565</v>
      </c>
      <c r="G138" s="24"/>
      <c r="H138" s="36"/>
    </row>
    <row r="139" spans="1:8" ht="12.75" customHeight="1">
      <c r="A139" s="22">
        <v>43132</v>
      </c>
      <c r="B139" s="22"/>
      <c r="C139" s="26">
        <f>ROUND(8.68,5)</f>
        <v>8.68</v>
      </c>
      <c r="D139" s="26">
        <f>F139</f>
        <v>8.78345</v>
      </c>
      <c r="E139" s="26">
        <f>F139</f>
        <v>8.78345</v>
      </c>
      <c r="F139" s="26">
        <f>ROUND(8.78345,5)</f>
        <v>8.78345</v>
      </c>
      <c r="G139" s="24"/>
      <c r="H139" s="36"/>
    </row>
    <row r="140" spans="1:8" ht="12.75" customHeight="1">
      <c r="A140" s="22">
        <v>43223</v>
      </c>
      <c r="B140" s="22"/>
      <c r="C140" s="26">
        <f>ROUND(8.68,5)</f>
        <v>8.68</v>
      </c>
      <c r="D140" s="26">
        <f>F140</f>
        <v>8.81621</v>
      </c>
      <c r="E140" s="26">
        <f>F140</f>
        <v>8.81621</v>
      </c>
      <c r="F140" s="26">
        <f>ROUND(8.81621,5)</f>
        <v>8.81621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ROUND(2.28,5)</f>
        <v>2.28</v>
      </c>
      <c r="D142" s="26">
        <f>F142</f>
        <v>298.64066</v>
      </c>
      <c r="E142" s="26">
        <f>F142</f>
        <v>298.64066</v>
      </c>
      <c r="F142" s="26">
        <f>ROUND(298.64066,5)</f>
        <v>298.64066</v>
      </c>
      <c r="G142" s="24"/>
      <c r="H142" s="36"/>
    </row>
    <row r="143" spans="1:8" ht="12.75" customHeight="1">
      <c r="A143" s="22">
        <v>42950</v>
      </c>
      <c r="B143" s="22"/>
      <c r="C143" s="26">
        <f>ROUND(2.28,5)</f>
        <v>2.28</v>
      </c>
      <c r="D143" s="26">
        <f>F143</f>
        <v>297.47781</v>
      </c>
      <c r="E143" s="26">
        <f>F143</f>
        <v>297.47781</v>
      </c>
      <c r="F143" s="26">
        <f>ROUND(297.47781,5)</f>
        <v>297.47781</v>
      </c>
      <c r="G143" s="24"/>
      <c r="H143" s="36"/>
    </row>
    <row r="144" spans="1:8" ht="12.75" customHeight="1">
      <c r="A144" s="22">
        <v>43041</v>
      </c>
      <c r="B144" s="22"/>
      <c r="C144" s="26">
        <f>ROUND(2.28,5)</f>
        <v>2.28</v>
      </c>
      <c r="D144" s="26">
        <f>F144</f>
        <v>303.30932</v>
      </c>
      <c r="E144" s="26">
        <f>F144</f>
        <v>303.30932</v>
      </c>
      <c r="F144" s="26">
        <f>ROUND(303.30932,5)</f>
        <v>303.30932</v>
      </c>
      <c r="G144" s="24"/>
      <c r="H144" s="36"/>
    </row>
    <row r="145" spans="1:8" ht="12.75" customHeight="1">
      <c r="A145" s="22">
        <v>43132</v>
      </c>
      <c r="B145" s="22"/>
      <c r="C145" s="26">
        <f>ROUND(2.28,5)</f>
        <v>2.28</v>
      </c>
      <c r="D145" s="26">
        <f>F145</f>
        <v>302.37631</v>
      </c>
      <c r="E145" s="26">
        <f>F145</f>
        <v>302.37631</v>
      </c>
      <c r="F145" s="26">
        <f>ROUND(302.37631,5)</f>
        <v>302.37631</v>
      </c>
      <c r="G145" s="24"/>
      <c r="H145" s="36"/>
    </row>
    <row r="146" spans="1:8" ht="12.75" customHeight="1">
      <c r="A146" s="22">
        <v>43223</v>
      </c>
      <c r="B146" s="22"/>
      <c r="C146" s="26">
        <f>ROUND(2.28,5)</f>
        <v>2.28</v>
      </c>
      <c r="D146" s="26">
        <f>F146</f>
        <v>308.40638</v>
      </c>
      <c r="E146" s="26">
        <f>F146</f>
        <v>308.40638</v>
      </c>
      <c r="F146" s="26">
        <f>ROUND(308.40638,5)</f>
        <v>308.40638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ROUND(2.29,5)</f>
        <v>2.29</v>
      </c>
      <c r="D148" s="26">
        <f>F148</f>
        <v>243.53302</v>
      </c>
      <c r="E148" s="26">
        <f>F148</f>
        <v>243.53302</v>
      </c>
      <c r="F148" s="26">
        <f>ROUND(243.53302,5)</f>
        <v>243.53302</v>
      </c>
      <c r="G148" s="24"/>
      <c r="H148" s="36"/>
    </row>
    <row r="149" spans="1:8" ht="12.75" customHeight="1">
      <c r="A149" s="22">
        <v>42950</v>
      </c>
      <c r="B149" s="22"/>
      <c r="C149" s="26">
        <f>ROUND(2.29,5)</f>
        <v>2.29</v>
      </c>
      <c r="D149" s="26">
        <f>F149</f>
        <v>244.54355</v>
      </c>
      <c r="E149" s="26">
        <f>F149</f>
        <v>244.54355</v>
      </c>
      <c r="F149" s="26">
        <f>ROUND(244.54355,5)</f>
        <v>244.54355</v>
      </c>
      <c r="G149" s="24"/>
      <c r="H149" s="36"/>
    </row>
    <row r="150" spans="1:8" ht="12.75" customHeight="1">
      <c r="A150" s="22">
        <v>43041</v>
      </c>
      <c r="B150" s="22"/>
      <c r="C150" s="26">
        <f>ROUND(2.29,5)</f>
        <v>2.29</v>
      </c>
      <c r="D150" s="26">
        <f>F150</f>
        <v>249.33754</v>
      </c>
      <c r="E150" s="26">
        <f>F150</f>
        <v>249.33754</v>
      </c>
      <c r="F150" s="26">
        <f>ROUND(249.33754,5)</f>
        <v>249.33754</v>
      </c>
      <c r="G150" s="24"/>
      <c r="H150" s="36"/>
    </row>
    <row r="151" spans="1:8" ht="12.75" customHeight="1">
      <c r="A151" s="22">
        <v>43132</v>
      </c>
      <c r="B151" s="22"/>
      <c r="C151" s="26">
        <f>ROUND(2.29,5)</f>
        <v>2.29</v>
      </c>
      <c r="D151" s="26">
        <f>F151</f>
        <v>250.62265</v>
      </c>
      <c r="E151" s="26">
        <f>F151</f>
        <v>250.62265</v>
      </c>
      <c r="F151" s="26">
        <f>ROUND(250.62265,5)</f>
        <v>250.62265</v>
      </c>
      <c r="G151" s="24"/>
      <c r="H151" s="36"/>
    </row>
    <row r="152" spans="1:8" ht="12.75" customHeight="1">
      <c r="A152" s="22">
        <v>43223</v>
      </c>
      <c r="B152" s="22"/>
      <c r="C152" s="26">
        <f>ROUND(2.29,5)</f>
        <v>2.29</v>
      </c>
      <c r="D152" s="26">
        <f>F152</f>
        <v>255.6213</v>
      </c>
      <c r="E152" s="26">
        <f>F152</f>
        <v>255.6213</v>
      </c>
      <c r="F152" s="26">
        <f>ROUND(255.6213,5)</f>
        <v>255.6213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ROUND(7.47,5)</f>
        <v>7.47</v>
      </c>
      <c r="D154" s="26">
        <f>F154</f>
        <v>7.475</v>
      </c>
      <c r="E154" s="26">
        <f>F154</f>
        <v>7.475</v>
      </c>
      <c r="F154" s="26">
        <f>ROUND(7.475,5)</f>
        <v>7.475</v>
      </c>
      <c r="G154" s="24"/>
      <c r="H154" s="36"/>
    </row>
    <row r="155" spans="1:8" ht="12.75" customHeight="1">
      <c r="A155" s="22">
        <v>42950</v>
      </c>
      <c r="B155" s="22"/>
      <c r="C155" s="26">
        <f>ROUND(7.47,5)</f>
        <v>7.47</v>
      </c>
      <c r="D155" s="26">
        <f>F155</f>
        <v>5.97551</v>
      </c>
      <c r="E155" s="26">
        <f>F155</f>
        <v>5.97551</v>
      </c>
      <c r="F155" s="26">
        <f>ROUND(5.97551,5)</f>
        <v>5.97551</v>
      </c>
      <c r="G155" s="24"/>
      <c r="H155" s="36"/>
    </row>
    <row r="156" spans="1:8" ht="12.75" customHeight="1">
      <c r="A156" s="22">
        <v>43041</v>
      </c>
      <c r="B156" s="22"/>
      <c r="C156" s="26">
        <f>ROUND(7.47,5)</f>
        <v>7.47</v>
      </c>
      <c r="D156" s="26">
        <f>F156</f>
        <v>1.03146</v>
      </c>
      <c r="E156" s="26">
        <f>F156</f>
        <v>1.03146</v>
      </c>
      <c r="F156" s="26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6">
        <f>ROUND(7.445,5)</f>
        <v>7.445</v>
      </c>
      <c r="D158" s="26">
        <f>F158</f>
        <v>7.45</v>
      </c>
      <c r="E158" s="26">
        <f>F158</f>
        <v>7.45</v>
      </c>
      <c r="F158" s="26">
        <f>ROUND(7.45,5)</f>
        <v>7.45</v>
      </c>
      <c r="G158" s="24"/>
      <c r="H158" s="36"/>
    </row>
    <row r="159" spans="1:8" ht="12.75" customHeight="1">
      <c r="A159" s="22">
        <v>42950</v>
      </c>
      <c r="B159" s="22"/>
      <c r="C159" s="26">
        <f>ROUND(7.445,5)</f>
        <v>7.445</v>
      </c>
      <c r="D159" s="26">
        <f>F159</f>
        <v>7.39806</v>
      </c>
      <c r="E159" s="26">
        <f>F159</f>
        <v>7.39806</v>
      </c>
      <c r="F159" s="26">
        <f>ROUND(7.39806,5)</f>
        <v>7.39806</v>
      </c>
      <c r="G159" s="24"/>
      <c r="H159" s="36"/>
    </row>
    <row r="160" spans="1:8" ht="12.75" customHeight="1">
      <c r="A160" s="22">
        <v>43041</v>
      </c>
      <c r="B160" s="22"/>
      <c r="C160" s="26">
        <f>ROUND(7.445,5)</f>
        <v>7.445</v>
      </c>
      <c r="D160" s="26">
        <f>F160</f>
        <v>7.28903</v>
      </c>
      <c r="E160" s="26">
        <f>F160</f>
        <v>7.28903</v>
      </c>
      <c r="F160" s="26">
        <f>ROUND(7.28903,5)</f>
        <v>7.28903</v>
      </c>
      <c r="G160" s="24"/>
      <c r="H160" s="36"/>
    </row>
    <row r="161" spans="1:8" ht="12.75" customHeight="1">
      <c r="A161" s="22">
        <v>43132</v>
      </c>
      <c r="B161" s="22"/>
      <c r="C161" s="26">
        <f>ROUND(7.445,5)</f>
        <v>7.445</v>
      </c>
      <c r="D161" s="26">
        <f>F161</f>
        <v>7.04903</v>
      </c>
      <c r="E161" s="26">
        <f>F161</f>
        <v>7.04903</v>
      </c>
      <c r="F161" s="26">
        <f>ROUND(7.04903,5)</f>
        <v>7.04903</v>
      </c>
      <c r="G161" s="24"/>
      <c r="H161" s="36"/>
    </row>
    <row r="162" spans="1:8" ht="12.75" customHeight="1">
      <c r="A162" s="22">
        <v>43223</v>
      </c>
      <c r="B162" s="22"/>
      <c r="C162" s="26">
        <f>ROUND(7.445,5)</f>
        <v>7.445</v>
      </c>
      <c r="D162" s="26">
        <f>F162</f>
        <v>6.64512</v>
      </c>
      <c r="E162" s="26">
        <f>F162</f>
        <v>6.64512</v>
      </c>
      <c r="F162" s="26">
        <f>ROUND(6.64512,5)</f>
        <v>6.64512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6">
        <f>ROUND(7.515,5)</f>
        <v>7.515</v>
      </c>
      <c r="D164" s="26">
        <f>F164</f>
        <v>7.52</v>
      </c>
      <c r="E164" s="26">
        <f>F164</f>
        <v>7.52</v>
      </c>
      <c r="F164" s="26">
        <f>ROUND(7.52,5)</f>
        <v>7.52</v>
      </c>
      <c r="G164" s="24"/>
      <c r="H164" s="36"/>
    </row>
    <row r="165" spans="1:8" ht="12.75" customHeight="1">
      <c r="A165" s="22">
        <v>42950</v>
      </c>
      <c r="B165" s="22"/>
      <c r="C165" s="26">
        <f>ROUND(7.515,5)</f>
        <v>7.515</v>
      </c>
      <c r="D165" s="26">
        <f>F165</f>
        <v>7.49907</v>
      </c>
      <c r="E165" s="26">
        <f>F165</f>
        <v>7.49907</v>
      </c>
      <c r="F165" s="26">
        <f>ROUND(7.49907,5)</f>
        <v>7.49907</v>
      </c>
      <c r="G165" s="24"/>
      <c r="H165" s="36"/>
    </row>
    <row r="166" spans="1:8" ht="12.75" customHeight="1">
      <c r="A166" s="22">
        <v>43041</v>
      </c>
      <c r="B166" s="22"/>
      <c r="C166" s="26">
        <f>ROUND(7.515,5)</f>
        <v>7.515</v>
      </c>
      <c r="D166" s="26">
        <f>F166</f>
        <v>7.4489</v>
      </c>
      <c r="E166" s="26">
        <f>F166</f>
        <v>7.4489</v>
      </c>
      <c r="F166" s="26">
        <f>ROUND(7.4489,5)</f>
        <v>7.4489</v>
      </c>
      <c r="G166" s="24"/>
      <c r="H166" s="36"/>
    </row>
    <row r="167" spans="1:8" ht="12.75" customHeight="1">
      <c r="A167" s="22">
        <v>43132</v>
      </c>
      <c r="B167" s="22"/>
      <c r="C167" s="26">
        <f>ROUND(7.515,5)</f>
        <v>7.515</v>
      </c>
      <c r="D167" s="26">
        <f>F167</f>
        <v>7.35432</v>
      </c>
      <c r="E167" s="26">
        <f>F167</f>
        <v>7.35432</v>
      </c>
      <c r="F167" s="26">
        <f>ROUND(7.35432,5)</f>
        <v>7.35432</v>
      </c>
      <c r="G167" s="24"/>
      <c r="H167" s="36"/>
    </row>
    <row r="168" spans="1:8" ht="12.75" customHeight="1">
      <c r="A168" s="22">
        <v>43223</v>
      </c>
      <c r="B168" s="22"/>
      <c r="C168" s="26">
        <f>ROUND(7.515,5)</f>
        <v>7.515</v>
      </c>
      <c r="D168" s="26">
        <f>F168</f>
        <v>7.25541</v>
      </c>
      <c r="E168" s="26">
        <f>F168</f>
        <v>7.25541</v>
      </c>
      <c r="F168" s="26">
        <f>ROUND(7.25541,5)</f>
        <v>7.25541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6">
        <f>ROUND(7.67,5)</f>
        <v>7.67</v>
      </c>
      <c r="D170" s="26">
        <f>F170</f>
        <v>7.675</v>
      </c>
      <c r="E170" s="26">
        <f>F170</f>
        <v>7.675</v>
      </c>
      <c r="F170" s="26">
        <f>ROUND(7.675,5)</f>
        <v>7.675</v>
      </c>
      <c r="G170" s="24"/>
      <c r="H170" s="36"/>
    </row>
    <row r="171" spans="1:8" ht="12.75" customHeight="1">
      <c r="A171" s="22">
        <v>42950</v>
      </c>
      <c r="B171" s="22"/>
      <c r="C171" s="26">
        <f>ROUND(7.67,5)</f>
        <v>7.67</v>
      </c>
      <c r="D171" s="26">
        <f>F171</f>
        <v>7.66697</v>
      </c>
      <c r="E171" s="26">
        <f>F171</f>
        <v>7.66697</v>
      </c>
      <c r="F171" s="26">
        <f>ROUND(7.66697,5)</f>
        <v>7.66697</v>
      </c>
      <c r="G171" s="24"/>
      <c r="H171" s="36"/>
    </row>
    <row r="172" spans="1:8" ht="12.75" customHeight="1">
      <c r="A172" s="22">
        <v>43041</v>
      </c>
      <c r="B172" s="22"/>
      <c r="C172" s="26">
        <f>ROUND(7.67,5)</f>
        <v>7.67</v>
      </c>
      <c r="D172" s="26">
        <f>F172</f>
        <v>7.65209</v>
      </c>
      <c r="E172" s="26">
        <f>F172</f>
        <v>7.65209</v>
      </c>
      <c r="F172" s="26">
        <f>ROUND(7.65209,5)</f>
        <v>7.65209</v>
      </c>
      <c r="G172" s="24"/>
      <c r="H172" s="36"/>
    </row>
    <row r="173" spans="1:8" ht="12.75" customHeight="1">
      <c r="A173" s="22">
        <v>43132</v>
      </c>
      <c r="B173" s="22"/>
      <c r="C173" s="26">
        <f>ROUND(7.67,5)</f>
        <v>7.67</v>
      </c>
      <c r="D173" s="26">
        <f>F173</f>
        <v>7.61468</v>
      </c>
      <c r="E173" s="26">
        <f>F173</f>
        <v>7.61468</v>
      </c>
      <c r="F173" s="26">
        <f>ROUND(7.61468,5)</f>
        <v>7.61468</v>
      </c>
      <c r="G173" s="24"/>
      <c r="H173" s="36"/>
    </row>
    <row r="174" spans="1:8" ht="12.75" customHeight="1">
      <c r="A174" s="22">
        <v>43223</v>
      </c>
      <c r="B174" s="22"/>
      <c r="C174" s="26">
        <f>ROUND(7.67,5)</f>
        <v>7.67</v>
      </c>
      <c r="D174" s="26">
        <f>F174</f>
        <v>7.57375</v>
      </c>
      <c r="E174" s="26">
        <f>F174</f>
        <v>7.57375</v>
      </c>
      <c r="F174" s="26">
        <f>ROUND(7.57375,5)</f>
        <v>7.57375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6">
        <f>ROUND(9.42,5)</f>
        <v>9.42</v>
      </c>
      <c r="D176" s="26">
        <f>F176</f>
        <v>9.44</v>
      </c>
      <c r="E176" s="26">
        <f>F176</f>
        <v>9.44</v>
      </c>
      <c r="F176" s="26">
        <f>ROUND(9.44,5)</f>
        <v>9.44</v>
      </c>
      <c r="G176" s="24"/>
      <c r="H176" s="36"/>
    </row>
    <row r="177" spans="1:8" ht="12.75" customHeight="1">
      <c r="A177" s="22">
        <v>42950</v>
      </c>
      <c r="B177" s="22"/>
      <c r="C177" s="26">
        <f>ROUND(9.42,5)</f>
        <v>9.42</v>
      </c>
      <c r="D177" s="26">
        <f>F177</f>
        <v>9.46444</v>
      </c>
      <c r="E177" s="26">
        <f>F177</f>
        <v>9.46444</v>
      </c>
      <c r="F177" s="26">
        <f>ROUND(9.46444,5)</f>
        <v>9.46444</v>
      </c>
      <c r="G177" s="24"/>
      <c r="H177" s="36"/>
    </row>
    <row r="178" spans="1:8" ht="12.75" customHeight="1">
      <c r="A178" s="22">
        <v>43041</v>
      </c>
      <c r="B178" s="22"/>
      <c r="C178" s="26">
        <f>ROUND(9.42,5)</f>
        <v>9.42</v>
      </c>
      <c r="D178" s="26">
        <f>F178</f>
        <v>9.50698</v>
      </c>
      <c r="E178" s="26">
        <f>F178</f>
        <v>9.50698</v>
      </c>
      <c r="F178" s="26">
        <f>ROUND(9.50698,5)</f>
        <v>9.50698</v>
      </c>
      <c r="G178" s="24"/>
      <c r="H178" s="36"/>
    </row>
    <row r="179" spans="1:8" ht="12.75" customHeight="1">
      <c r="A179" s="22">
        <v>43132</v>
      </c>
      <c r="B179" s="22"/>
      <c r="C179" s="26">
        <f>ROUND(9.42,5)</f>
        <v>9.42</v>
      </c>
      <c r="D179" s="26">
        <f>F179</f>
        <v>9.54486</v>
      </c>
      <c r="E179" s="26">
        <f>F179</f>
        <v>9.54486</v>
      </c>
      <c r="F179" s="26">
        <f>ROUND(9.54486,5)</f>
        <v>9.54486</v>
      </c>
      <c r="G179" s="24"/>
      <c r="H179" s="36"/>
    </row>
    <row r="180" spans="1:8" ht="12.75" customHeight="1">
      <c r="A180" s="22">
        <v>43223</v>
      </c>
      <c r="B180" s="22"/>
      <c r="C180" s="26">
        <f>ROUND(9.42,5)</f>
        <v>9.42</v>
      </c>
      <c r="D180" s="26">
        <f>F180</f>
        <v>9.58494</v>
      </c>
      <c r="E180" s="26">
        <f>F180</f>
        <v>9.58494</v>
      </c>
      <c r="F180" s="26">
        <f>ROUND(9.58494,5)</f>
        <v>9.58494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6">
        <f>ROUND(2.3,5)</f>
        <v>2.3</v>
      </c>
      <c r="D182" s="26">
        <f>F182</f>
        <v>184.16744</v>
      </c>
      <c r="E182" s="26">
        <f>F182</f>
        <v>184.16744</v>
      </c>
      <c r="F182" s="26">
        <f>ROUND(184.16744,5)</f>
        <v>184.16744</v>
      </c>
      <c r="G182" s="24"/>
      <c r="H182" s="36"/>
    </row>
    <row r="183" spans="1:8" ht="12.75" customHeight="1">
      <c r="A183" s="22">
        <v>42950</v>
      </c>
      <c r="B183" s="22"/>
      <c r="C183" s="26">
        <f>ROUND(2.3,5)</f>
        <v>2.3</v>
      </c>
      <c r="D183" s="26">
        <f>F183</f>
        <v>187.69902</v>
      </c>
      <c r="E183" s="26">
        <f>F183</f>
        <v>187.69902</v>
      </c>
      <c r="F183" s="26">
        <f>ROUND(187.69902,5)</f>
        <v>187.69902</v>
      </c>
      <c r="G183" s="24"/>
      <c r="H183" s="36"/>
    </row>
    <row r="184" spans="1:8" ht="12.75" customHeight="1">
      <c r="A184" s="22">
        <v>43041</v>
      </c>
      <c r="B184" s="22"/>
      <c r="C184" s="26">
        <f>ROUND(2.3,5)</f>
        <v>2.3</v>
      </c>
      <c r="D184" s="26">
        <f>F184</f>
        <v>188.97823</v>
      </c>
      <c r="E184" s="26">
        <f>F184</f>
        <v>188.97823</v>
      </c>
      <c r="F184" s="26">
        <f>ROUND(188.97823,5)</f>
        <v>188.97823</v>
      </c>
      <c r="G184" s="24"/>
      <c r="H184" s="36"/>
    </row>
    <row r="185" spans="1:8" ht="12.75" customHeight="1">
      <c r="A185" s="22">
        <v>43132</v>
      </c>
      <c r="B185" s="22"/>
      <c r="C185" s="26">
        <f>ROUND(2.3,5)</f>
        <v>2.3</v>
      </c>
      <c r="D185" s="26">
        <f>F185</f>
        <v>192.79244</v>
      </c>
      <c r="E185" s="26">
        <f>F185</f>
        <v>192.79244</v>
      </c>
      <c r="F185" s="26">
        <f>ROUND(192.79244,5)</f>
        <v>192.79244</v>
      </c>
      <c r="G185" s="24"/>
      <c r="H185" s="36"/>
    </row>
    <row r="186" spans="1:8" ht="12.75" customHeight="1">
      <c r="A186" s="22">
        <v>43223</v>
      </c>
      <c r="B186" s="22"/>
      <c r="C186" s="26">
        <f>ROUND(2.3,5)</f>
        <v>2.3</v>
      </c>
      <c r="D186" s="26">
        <f>F186</f>
        <v>194.18839</v>
      </c>
      <c r="E186" s="26">
        <f>F186</f>
        <v>194.18839</v>
      </c>
      <c r="F186" s="26">
        <f>ROUND(194.18839,5)</f>
        <v>194.18839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>
        <v>42950</v>
      </c>
      <c r="B189" s="22"/>
      <c r="C189" s="26">
        <f>ROUND(0,5)</f>
        <v>0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43041</v>
      </c>
      <c r="B190" s="22"/>
      <c r="C190" s="26">
        <f>ROUND(0,5)</f>
        <v>0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6">
        <f>ROUND(2.19,5)</f>
        <v>2.19</v>
      </c>
      <c r="D192" s="26">
        <f>F192</f>
        <v>148.68487</v>
      </c>
      <c r="E192" s="26">
        <f>F192</f>
        <v>148.68487</v>
      </c>
      <c r="F192" s="26">
        <f>ROUND(148.68487,5)</f>
        <v>148.68487</v>
      </c>
      <c r="G192" s="24"/>
      <c r="H192" s="36"/>
    </row>
    <row r="193" spans="1:8" ht="12.75" customHeight="1">
      <c r="A193" s="22">
        <v>42950</v>
      </c>
      <c r="B193" s="22"/>
      <c r="C193" s="26">
        <f>ROUND(2.19,5)</f>
        <v>2.19</v>
      </c>
      <c r="D193" s="26">
        <f>F193</f>
        <v>149.50908</v>
      </c>
      <c r="E193" s="26">
        <f>F193</f>
        <v>149.50908</v>
      </c>
      <c r="F193" s="26">
        <f>ROUND(149.50908,5)</f>
        <v>149.50908</v>
      </c>
      <c r="G193" s="24"/>
      <c r="H193" s="36"/>
    </row>
    <row r="194" spans="1:8" ht="12.75" customHeight="1">
      <c r="A194" s="22">
        <v>43041</v>
      </c>
      <c r="B194" s="22"/>
      <c r="C194" s="26">
        <f>ROUND(2.19,5)</f>
        <v>2.19</v>
      </c>
      <c r="D194" s="26">
        <f>F194</f>
        <v>152.43995</v>
      </c>
      <c r="E194" s="26">
        <f>F194</f>
        <v>152.43995</v>
      </c>
      <c r="F194" s="26">
        <f>ROUND(152.43995,5)</f>
        <v>152.43995</v>
      </c>
      <c r="G194" s="24"/>
      <c r="H194" s="36"/>
    </row>
    <row r="195" spans="1:8" ht="12.75" customHeight="1">
      <c r="A195" s="22">
        <v>43132</v>
      </c>
      <c r="B195" s="22"/>
      <c r="C195" s="26">
        <f>ROUND(2.19,5)</f>
        <v>2.19</v>
      </c>
      <c r="D195" s="26">
        <f>F195</f>
        <v>153.45648</v>
      </c>
      <c r="E195" s="26">
        <f>F195</f>
        <v>153.45648</v>
      </c>
      <c r="F195" s="26">
        <f>ROUND(153.45648,5)</f>
        <v>153.45648</v>
      </c>
      <c r="G195" s="24"/>
      <c r="H195" s="36"/>
    </row>
    <row r="196" spans="1:8" ht="12.75" customHeight="1">
      <c r="A196" s="22">
        <v>43223</v>
      </c>
      <c r="B196" s="22"/>
      <c r="C196" s="26">
        <f>ROUND(2.19,5)</f>
        <v>2.19</v>
      </c>
      <c r="D196" s="26">
        <f>F196</f>
        <v>156.51696</v>
      </c>
      <c r="E196" s="26">
        <f>F196</f>
        <v>156.51696</v>
      </c>
      <c r="F196" s="26">
        <f>ROUND(156.51696,5)</f>
        <v>156.51696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6">
        <f>ROUND(9.155,5)</f>
        <v>9.155</v>
      </c>
      <c r="D198" s="26">
        <f>F198</f>
        <v>9.17</v>
      </c>
      <c r="E198" s="26">
        <f>F198</f>
        <v>9.17</v>
      </c>
      <c r="F198" s="26">
        <f>ROUND(9.17,5)</f>
        <v>9.17</v>
      </c>
      <c r="G198" s="24"/>
      <c r="H198" s="36"/>
    </row>
    <row r="199" spans="1:8" ht="12.75" customHeight="1">
      <c r="A199" s="22">
        <v>42950</v>
      </c>
      <c r="B199" s="22"/>
      <c r="C199" s="26">
        <f>ROUND(9.155,5)</f>
        <v>9.155</v>
      </c>
      <c r="D199" s="26">
        <f>F199</f>
        <v>9.1975</v>
      </c>
      <c r="E199" s="26">
        <f>F199</f>
        <v>9.1975</v>
      </c>
      <c r="F199" s="26">
        <f>ROUND(9.1975,5)</f>
        <v>9.1975</v>
      </c>
      <c r="G199" s="24"/>
      <c r="H199" s="36"/>
    </row>
    <row r="200" spans="1:8" ht="12.75" customHeight="1">
      <c r="A200" s="22">
        <v>43041</v>
      </c>
      <c r="B200" s="22"/>
      <c r="C200" s="26">
        <f>ROUND(9.155,5)</f>
        <v>9.155</v>
      </c>
      <c r="D200" s="26">
        <f>F200</f>
        <v>9.24006</v>
      </c>
      <c r="E200" s="26">
        <f>F200</f>
        <v>9.24006</v>
      </c>
      <c r="F200" s="26">
        <f>ROUND(9.24006,5)</f>
        <v>9.24006</v>
      </c>
      <c r="G200" s="24"/>
      <c r="H200" s="36"/>
    </row>
    <row r="201" spans="1:8" ht="12.75" customHeight="1">
      <c r="A201" s="22">
        <v>43132</v>
      </c>
      <c r="B201" s="22"/>
      <c r="C201" s="26">
        <f>ROUND(9.155,5)</f>
        <v>9.155</v>
      </c>
      <c r="D201" s="26">
        <f>F201</f>
        <v>9.27819</v>
      </c>
      <c r="E201" s="26">
        <f>F201</f>
        <v>9.27819</v>
      </c>
      <c r="F201" s="26">
        <f>ROUND(9.27819,5)</f>
        <v>9.27819</v>
      </c>
      <c r="G201" s="24"/>
      <c r="H201" s="36"/>
    </row>
    <row r="202" spans="1:8" ht="12.75" customHeight="1">
      <c r="A202" s="22">
        <v>43223</v>
      </c>
      <c r="B202" s="22"/>
      <c r="C202" s="26">
        <f>ROUND(9.155,5)</f>
        <v>9.155</v>
      </c>
      <c r="D202" s="26">
        <f>F202</f>
        <v>9.31549</v>
      </c>
      <c r="E202" s="26">
        <f>F202</f>
        <v>9.31549</v>
      </c>
      <c r="F202" s="26">
        <f>ROUND(9.31549,5)</f>
        <v>9.31549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6">
        <f>ROUND(9.585,5)</f>
        <v>9.585</v>
      </c>
      <c r="D204" s="26">
        <f>F204</f>
        <v>9.605</v>
      </c>
      <c r="E204" s="26">
        <f>F204</f>
        <v>9.605</v>
      </c>
      <c r="F204" s="26">
        <f>ROUND(9.605,5)</f>
        <v>9.605</v>
      </c>
      <c r="G204" s="24"/>
      <c r="H204" s="36"/>
    </row>
    <row r="205" spans="1:8" ht="12.75" customHeight="1">
      <c r="A205" s="22">
        <v>42950</v>
      </c>
      <c r="B205" s="22"/>
      <c r="C205" s="26">
        <f>ROUND(9.585,5)</f>
        <v>9.585</v>
      </c>
      <c r="D205" s="26">
        <f>F205</f>
        <v>9.6305</v>
      </c>
      <c r="E205" s="26">
        <f>F205</f>
        <v>9.6305</v>
      </c>
      <c r="F205" s="26">
        <f>ROUND(9.6305,5)</f>
        <v>9.6305</v>
      </c>
      <c r="G205" s="24"/>
      <c r="H205" s="36"/>
    </row>
    <row r="206" spans="1:8" ht="12.75" customHeight="1">
      <c r="A206" s="22">
        <v>43041</v>
      </c>
      <c r="B206" s="22"/>
      <c r="C206" s="26">
        <f>ROUND(9.585,5)</f>
        <v>9.585</v>
      </c>
      <c r="D206" s="26">
        <f>F206</f>
        <v>9.67596</v>
      </c>
      <c r="E206" s="26">
        <f>F206</f>
        <v>9.67596</v>
      </c>
      <c r="F206" s="26">
        <f>ROUND(9.67596,5)</f>
        <v>9.67596</v>
      </c>
      <c r="G206" s="24"/>
      <c r="H206" s="36"/>
    </row>
    <row r="207" spans="1:8" ht="12.75" customHeight="1">
      <c r="A207" s="22">
        <v>43132</v>
      </c>
      <c r="B207" s="22"/>
      <c r="C207" s="26">
        <f>ROUND(9.585,5)</f>
        <v>9.585</v>
      </c>
      <c r="D207" s="26">
        <f>F207</f>
        <v>9.71794</v>
      </c>
      <c r="E207" s="26">
        <f>F207</f>
        <v>9.71794</v>
      </c>
      <c r="F207" s="26">
        <f>ROUND(9.71794,5)</f>
        <v>9.71794</v>
      </c>
      <c r="G207" s="24"/>
      <c r="H207" s="36"/>
    </row>
    <row r="208" spans="1:8" ht="12.75" customHeight="1">
      <c r="A208" s="22">
        <v>43223</v>
      </c>
      <c r="B208" s="22"/>
      <c r="C208" s="26">
        <f>ROUND(9.585,5)</f>
        <v>9.585</v>
      </c>
      <c r="D208" s="26">
        <f>F208</f>
        <v>9.75894</v>
      </c>
      <c r="E208" s="26">
        <f>F208</f>
        <v>9.75894</v>
      </c>
      <c r="F208" s="26">
        <f>ROUND(9.75894,5)</f>
        <v>9.75894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42859</v>
      </c>
      <c r="B210" s="22"/>
      <c r="C210" s="26">
        <f>ROUND(9.68,5)</f>
        <v>9.68</v>
      </c>
      <c r="D210" s="26">
        <f>F210</f>
        <v>9.7</v>
      </c>
      <c r="E210" s="26">
        <f>F210</f>
        <v>9.7</v>
      </c>
      <c r="F210" s="26">
        <f>ROUND(9.7,5)</f>
        <v>9.7</v>
      </c>
      <c r="G210" s="24"/>
      <c r="H210" s="36"/>
    </row>
    <row r="211" spans="1:8" ht="12.75" customHeight="1">
      <c r="A211" s="22">
        <v>42950</v>
      </c>
      <c r="B211" s="22"/>
      <c r="C211" s="26">
        <f>ROUND(9.68,5)</f>
        <v>9.68</v>
      </c>
      <c r="D211" s="26">
        <f>F211</f>
        <v>9.72831</v>
      </c>
      <c r="E211" s="26">
        <f>F211</f>
        <v>9.72831</v>
      </c>
      <c r="F211" s="26">
        <f>ROUND(9.72831,5)</f>
        <v>9.72831</v>
      </c>
      <c r="G211" s="24"/>
      <c r="H211" s="36"/>
    </row>
    <row r="212" spans="1:8" ht="12.75" customHeight="1">
      <c r="A212" s="22">
        <v>43041</v>
      </c>
      <c r="B212" s="22"/>
      <c r="C212" s="26">
        <f>ROUND(9.68,5)</f>
        <v>9.68</v>
      </c>
      <c r="D212" s="26">
        <f>F212</f>
        <v>9.77663</v>
      </c>
      <c r="E212" s="26">
        <f>F212</f>
        <v>9.77663</v>
      </c>
      <c r="F212" s="26">
        <f>ROUND(9.77663,5)</f>
        <v>9.77663</v>
      </c>
      <c r="G212" s="24"/>
      <c r="H212" s="36"/>
    </row>
    <row r="213" spans="1:8" ht="12.75" customHeight="1">
      <c r="A213" s="22">
        <v>43132</v>
      </c>
      <c r="B213" s="22"/>
      <c r="C213" s="26">
        <f>ROUND(9.68,5)</f>
        <v>9.68</v>
      </c>
      <c r="D213" s="26">
        <f>F213</f>
        <v>9.82157</v>
      </c>
      <c r="E213" s="26">
        <f>F213</f>
        <v>9.82157</v>
      </c>
      <c r="F213" s="26">
        <f>ROUND(9.82157,5)</f>
        <v>9.82157</v>
      </c>
      <c r="G213" s="24"/>
      <c r="H213" s="36"/>
    </row>
    <row r="214" spans="1:8" ht="12.75" customHeight="1">
      <c r="A214" s="22">
        <v>43223</v>
      </c>
      <c r="B214" s="22"/>
      <c r="C214" s="26">
        <f>ROUND(9.68,5)</f>
        <v>9.68</v>
      </c>
      <c r="D214" s="26">
        <f>F214</f>
        <v>9.86552</v>
      </c>
      <c r="E214" s="26">
        <f>F214</f>
        <v>9.86552</v>
      </c>
      <c r="F214" s="26">
        <f>ROUND(9.86552,5)</f>
        <v>9.86552</v>
      </c>
      <c r="G214" s="24"/>
      <c r="H214" s="36"/>
    </row>
    <row r="215" spans="1:8" ht="12.75" customHeight="1">
      <c r="A215" s="22" t="s">
        <v>59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5">
        <f>ROUND(14.84863325,4)</f>
        <v>14.8486</v>
      </c>
      <c r="D216" s="25">
        <f>F216</f>
        <v>14.9228</v>
      </c>
      <c r="E216" s="25">
        <f>F216</f>
        <v>14.9228</v>
      </c>
      <c r="F216" s="25">
        <f>ROUND(14.9228,4)</f>
        <v>14.9228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42886</v>
      </c>
      <c r="B218" s="22"/>
      <c r="C218" s="25">
        <f>ROUND(17.52938675,4)</f>
        <v>17.5294</v>
      </c>
      <c r="D218" s="25">
        <f>F218</f>
        <v>17.6088</v>
      </c>
      <c r="E218" s="25">
        <f>F218</f>
        <v>17.6088</v>
      </c>
      <c r="F218" s="25">
        <f>ROUND(17.6088,4)</f>
        <v>17.6088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42859</v>
      </c>
      <c r="B220" s="22"/>
      <c r="C220" s="25">
        <f>ROUND(13.57,4)</f>
        <v>13.57</v>
      </c>
      <c r="D220" s="25">
        <f>F220</f>
        <v>13.5595</v>
      </c>
      <c r="E220" s="25">
        <f>F220</f>
        <v>13.5595</v>
      </c>
      <c r="F220" s="25">
        <f>ROUND(13.5595,4)</f>
        <v>13.5595</v>
      </c>
      <c r="G220" s="24"/>
      <c r="H220" s="36"/>
    </row>
    <row r="221" spans="1:8" ht="12.75" customHeight="1">
      <c r="A221" s="22">
        <v>42860</v>
      </c>
      <c r="B221" s="22"/>
      <c r="C221" s="25">
        <f>ROUND(13.57,4)</f>
        <v>13.57</v>
      </c>
      <c r="D221" s="25">
        <f>F221</f>
        <v>13.5769</v>
      </c>
      <c r="E221" s="25">
        <f>F221</f>
        <v>13.5769</v>
      </c>
      <c r="F221" s="25">
        <f>ROUND(13.5769,4)</f>
        <v>13.5769</v>
      </c>
      <c r="G221" s="24"/>
      <c r="H221" s="36"/>
    </row>
    <row r="222" spans="1:8" ht="12.75" customHeight="1">
      <c r="A222" s="22">
        <v>42863</v>
      </c>
      <c r="B222" s="22"/>
      <c r="C222" s="25">
        <f>ROUND(13.57,4)</f>
        <v>13.57</v>
      </c>
      <c r="D222" s="25">
        <f>F222</f>
        <v>13.5769</v>
      </c>
      <c r="E222" s="25">
        <f>F222</f>
        <v>13.5769</v>
      </c>
      <c r="F222" s="25">
        <f>ROUND(13.5769,4)</f>
        <v>13.5769</v>
      </c>
      <c r="G222" s="24"/>
      <c r="H222" s="36"/>
    </row>
    <row r="223" spans="1:8" ht="12.75" customHeight="1">
      <c r="A223" s="22">
        <v>42866</v>
      </c>
      <c r="B223" s="22"/>
      <c r="C223" s="25">
        <f>ROUND(13.57,4)</f>
        <v>13.57</v>
      </c>
      <c r="D223" s="25">
        <f>F223</f>
        <v>13.577</v>
      </c>
      <c r="E223" s="25">
        <f>F223</f>
        <v>13.577</v>
      </c>
      <c r="F223" s="25">
        <f>ROUND(13.577,4)</f>
        <v>13.577</v>
      </c>
      <c r="G223" s="24"/>
      <c r="H223" s="36"/>
    </row>
    <row r="224" spans="1:8" ht="12.75" customHeight="1">
      <c r="A224" s="22">
        <v>42867</v>
      </c>
      <c r="B224" s="22"/>
      <c r="C224" s="25">
        <f>ROUND(13.57,4)</f>
        <v>13.57</v>
      </c>
      <c r="D224" s="25">
        <f>F224</f>
        <v>13.5793</v>
      </c>
      <c r="E224" s="25">
        <f>F224</f>
        <v>13.5793</v>
      </c>
      <c r="F224" s="25">
        <f>ROUND(13.5793,4)</f>
        <v>13.5793</v>
      </c>
      <c r="G224" s="24"/>
      <c r="H224" s="36"/>
    </row>
    <row r="225" spans="1:8" ht="12.75" customHeight="1">
      <c r="A225" s="22">
        <v>42870</v>
      </c>
      <c r="B225" s="22"/>
      <c r="C225" s="25">
        <f>ROUND(13.57,4)</f>
        <v>13.57</v>
      </c>
      <c r="D225" s="25">
        <f>F225</f>
        <v>13.5862</v>
      </c>
      <c r="E225" s="25">
        <f>F225</f>
        <v>13.5862</v>
      </c>
      <c r="F225" s="25">
        <f>ROUND(13.5862,4)</f>
        <v>13.5862</v>
      </c>
      <c r="G225" s="24"/>
      <c r="H225" s="36"/>
    </row>
    <row r="226" spans="1:8" ht="12.75" customHeight="1">
      <c r="A226" s="22">
        <v>42872</v>
      </c>
      <c r="B226" s="22"/>
      <c r="C226" s="25">
        <f>ROUND(13.57,4)</f>
        <v>13.57</v>
      </c>
      <c r="D226" s="25">
        <f>F226</f>
        <v>13.5908</v>
      </c>
      <c r="E226" s="25">
        <f>F226</f>
        <v>13.5908</v>
      </c>
      <c r="F226" s="25">
        <f>ROUND(13.5908,4)</f>
        <v>13.5908</v>
      </c>
      <c r="G226" s="24"/>
      <c r="H226" s="36"/>
    </row>
    <row r="227" spans="1:8" ht="12.75" customHeight="1">
      <c r="A227" s="22">
        <v>42873</v>
      </c>
      <c r="B227" s="22"/>
      <c r="C227" s="25">
        <f>ROUND(13.57,4)</f>
        <v>13.57</v>
      </c>
      <c r="D227" s="25">
        <f>F227</f>
        <v>13.5932</v>
      </c>
      <c r="E227" s="25">
        <f>F227</f>
        <v>13.5932</v>
      </c>
      <c r="F227" s="25">
        <f>ROUND(13.5932,4)</f>
        <v>13.5932</v>
      </c>
      <c r="G227" s="24"/>
      <c r="H227" s="36"/>
    </row>
    <row r="228" spans="1:8" ht="12.75" customHeight="1">
      <c r="A228" s="22">
        <v>42874</v>
      </c>
      <c r="B228" s="22"/>
      <c r="C228" s="25">
        <f>ROUND(13.57,4)</f>
        <v>13.57</v>
      </c>
      <c r="D228" s="25">
        <f>F228</f>
        <v>13.5955</v>
      </c>
      <c r="E228" s="25">
        <f>F228</f>
        <v>13.5955</v>
      </c>
      <c r="F228" s="25">
        <f>ROUND(13.5955,4)</f>
        <v>13.5955</v>
      </c>
      <c r="G228" s="24"/>
      <c r="H228" s="36"/>
    </row>
    <row r="229" spans="1:8" ht="12.75" customHeight="1">
      <c r="A229" s="22">
        <v>42881</v>
      </c>
      <c r="B229" s="22"/>
      <c r="C229" s="25">
        <f>ROUND(13.57,4)</f>
        <v>13.57</v>
      </c>
      <c r="D229" s="25">
        <f>F229</f>
        <v>13.6119</v>
      </c>
      <c r="E229" s="25">
        <f>F229</f>
        <v>13.6119</v>
      </c>
      <c r="F229" s="25">
        <f>ROUND(13.6119,4)</f>
        <v>13.6119</v>
      </c>
      <c r="G229" s="24"/>
      <c r="H229" s="36"/>
    </row>
    <row r="230" spans="1:8" ht="12.75" customHeight="1">
      <c r="A230" s="22">
        <v>42885</v>
      </c>
      <c r="B230" s="22"/>
      <c r="C230" s="25">
        <f>ROUND(13.57,4)</f>
        <v>13.57</v>
      </c>
      <c r="D230" s="25">
        <f>F230</f>
        <v>13.6213</v>
      </c>
      <c r="E230" s="25">
        <f>F230</f>
        <v>13.6213</v>
      </c>
      <c r="F230" s="25">
        <f>ROUND(13.6213,4)</f>
        <v>13.6213</v>
      </c>
      <c r="G230" s="24"/>
      <c r="H230" s="36"/>
    </row>
    <row r="231" spans="1:8" ht="12.75" customHeight="1">
      <c r="A231" s="22">
        <v>42886</v>
      </c>
      <c r="B231" s="22"/>
      <c r="C231" s="25">
        <f>ROUND(13.57,4)</f>
        <v>13.57</v>
      </c>
      <c r="D231" s="25">
        <f>F231</f>
        <v>13.6236</v>
      </c>
      <c r="E231" s="25">
        <f>F231</f>
        <v>13.6236</v>
      </c>
      <c r="F231" s="25">
        <f>ROUND(13.6236,4)</f>
        <v>13.6236</v>
      </c>
      <c r="G231" s="24"/>
      <c r="H231" s="36"/>
    </row>
    <row r="232" spans="1:8" ht="12.75" customHeight="1">
      <c r="A232" s="22">
        <v>42914</v>
      </c>
      <c r="B232" s="22"/>
      <c r="C232" s="25">
        <f>ROUND(13.57,4)</f>
        <v>13.57</v>
      </c>
      <c r="D232" s="25">
        <f>F232</f>
        <v>13.6885</v>
      </c>
      <c r="E232" s="25">
        <f>F232</f>
        <v>13.6885</v>
      </c>
      <c r="F232" s="25">
        <f>ROUND(13.6885,4)</f>
        <v>13.6885</v>
      </c>
      <c r="G232" s="24"/>
      <c r="H232" s="36"/>
    </row>
    <row r="233" spans="1:8" ht="12.75" customHeight="1">
      <c r="A233" s="22">
        <v>42916</v>
      </c>
      <c r="B233" s="22"/>
      <c r="C233" s="25">
        <f>ROUND(13.57,4)</f>
        <v>13.57</v>
      </c>
      <c r="D233" s="25">
        <f>F233</f>
        <v>13.6931</v>
      </c>
      <c r="E233" s="25">
        <f>F233</f>
        <v>13.6931</v>
      </c>
      <c r="F233" s="25">
        <f>ROUND(13.6931,4)</f>
        <v>13.6931</v>
      </c>
      <c r="G233" s="24"/>
      <c r="H233" s="36"/>
    </row>
    <row r="234" spans="1:8" ht="12.75" customHeight="1">
      <c r="A234" s="22">
        <v>42921</v>
      </c>
      <c r="B234" s="22"/>
      <c r="C234" s="25">
        <f>ROUND(13.57,4)</f>
        <v>13.57</v>
      </c>
      <c r="D234" s="25">
        <f>F234</f>
        <v>13.7047</v>
      </c>
      <c r="E234" s="25">
        <f>F234</f>
        <v>13.7047</v>
      </c>
      <c r="F234" s="25">
        <f>ROUND(13.7047,4)</f>
        <v>13.7047</v>
      </c>
      <c r="G234" s="24"/>
      <c r="H234" s="36"/>
    </row>
    <row r="235" spans="1:8" ht="12.75" customHeight="1">
      <c r="A235" s="22">
        <v>42926</v>
      </c>
      <c r="B235" s="22"/>
      <c r="C235" s="25">
        <f>ROUND(13.57,4)</f>
        <v>13.57</v>
      </c>
      <c r="D235" s="25">
        <f>F235</f>
        <v>13.7162</v>
      </c>
      <c r="E235" s="25">
        <f>F235</f>
        <v>13.7162</v>
      </c>
      <c r="F235" s="25">
        <f>ROUND(13.7162,4)</f>
        <v>13.7162</v>
      </c>
      <c r="G235" s="24"/>
      <c r="H235" s="36"/>
    </row>
    <row r="236" spans="1:8" ht="12.75" customHeight="1">
      <c r="A236" s="22">
        <v>42928</v>
      </c>
      <c r="B236" s="22"/>
      <c r="C236" s="25">
        <f>ROUND(13.57,4)</f>
        <v>13.57</v>
      </c>
      <c r="D236" s="25">
        <f>F236</f>
        <v>13.7208</v>
      </c>
      <c r="E236" s="25">
        <f>F236</f>
        <v>13.7208</v>
      </c>
      <c r="F236" s="25">
        <f>ROUND(13.7208,4)</f>
        <v>13.7208</v>
      </c>
      <c r="G236" s="24"/>
      <c r="H236" s="36"/>
    </row>
    <row r="237" spans="1:8" ht="12.75" customHeight="1">
      <c r="A237" s="22">
        <v>42930</v>
      </c>
      <c r="B237" s="22"/>
      <c r="C237" s="25">
        <f>ROUND(13.57,4)</f>
        <v>13.57</v>
      </c>
      <c r="D237" s="25">
        <f>F237</f>
        <v>13.7255</v>
      </c>
      <c r="E237" s="25">
        <f>F237</f>
        <v>13.7255</v>
      </c>
      <c r="F237" s="25">
        <f>ROUND(13.7255,4)</f>
        <v>13.7255</v>
      </c>
      <c r="G237" s="24"/>
      <c r="H237" s="36"/>
    </row>
    <row r="238" spans="1:8" ht="12.75" customHeight="1">
      <c r="A238" s="22">
        <v>42933</v>
      </c>
      <c r="B238" s="22"/>
      <c r="C238" s="25">
        <f>ROUND(13.57,4)</f>
        <v>13.57</v>
      </c>
      <c r="D238" s="25">
        <f>F238</f>
        <v>13.7324</v>
      </c>
      <c r="E238" s="25">
        <f>F238</f>
        <v>13.7324</v>
      </c>
      <c r="F238" s="25">
        <f>ROUND(13.7324,4)</f>
        <v>13.7324</v>
      </c>
      <c r="G238" s="24"/>
      <c r="H238" s="36"/>
    </row>
    <row r="239" spans="1:8" ht="12.75" customHeight="1">
      <c r="A239" s="22">
        <v>42937</v>
      </c>
      <c r="B239" s="22"/>
      <c r="C239" s="25">
        <f>ROUND(13.57,4)</f>
        <v>13.57</v>
      </c>
      <c r="D239" s="25">
        <f>F239</f>
        <v>13.7416</v>
      </c>
      <c r="E239" s="25">
        <f>F239</f>
        <v>13.7416</v>
      </c>
      <c r="F239" s="25">
        <f>ROUND(13.7416,4)</f>
        <v>13.7416</v>
      </c>
      <c r="G239" s="24"/>
      <c r="H239" s="36"/>
    </row>
    <row r="240" spans="1:8" ht="12.75" customHeight="1">
      <c r="A240" s="22">
        <v>42941</v>
      </c>
      <c r="B240" s="22"/>
      <c r="C240" s="25">
        <f>ROUND(13.57,4)</f>
        <v>13.57</v>
      </c>
      <c r="D240" s="25">
        <f>F240</f>
        <v>13.7508</v>
      </c>
      <c r="E240" s="25">
        <f>F240</f>
        <v>13.7508</v>
      </c>
      <c r="F240" s="25">
        <f>ROUND(13.7508,4)</f>
        <v>13.7508</v>
      </c>
      <c r="G240" s="24"/>
      <c r="H240" s="36"/>
    </row>
    <row r="241" spans="1:8" ht="12.75" customHeight="1">
      <c r="A241" s="22">
        <v>42943</v>
      </c>
      <c r="B241" s="22"/>
      <c r="C241" s="25">
        <f>ROUND(13.57,4)</f>
        <v>13.57</v>
      </c>
      <c r="D241" s="25">
        <f>F241</f>
        <v>13.7555</v>
      </c>
      <c r="E241" s="25">
        <f>F241</f>
        <v>13.7555</v>
      </c>
      <c r="F241" s="25">
        <f>ROUND(13.7555,4)</f>
        <v>13.7555</v>
      </c>
      <c r="G241" s="24"/>
      <c r="H241" s="36"/>
    </row>
    <row r="242" spans="1:8" ht="12.75" customHeight="1">
      <c r="A242" s="22">
        <v>42947</v>
      </c>
      <c r="B242" s="22"/>
      <c r="C242" s="25">
        <f>ROUND(13.57,4)</f>
        <v>13.57</v>
      </c>
      <c r="D242" s="25">
        <f>F242</f>
        <v>13.7647</v>
      </c>
      <c r="E242" s="25">
        <f>F242</f>
        <v>13.7647</v>
      </c>
      <c r="F242" s="25">
        <f>ROUND(13.7647,4)</f>
        <v>13.7647</v>
      </c>
      <c r="G242" s="24"/>
      <c r="H242" s="36"/>
    </row>
    <row r="243" spans="1:8" ht="12.75" customHeight="1">
      <c r="A243" s="22">
        <v>42958</v>
      </c>
      <c r="B243" s="22"/>
      <c r="C243" s="25">
        <f>ROUND(13.57,4)</f>
        <v>13.57</v>
      </c>
      <c r="D243" s="25">
        <f>F243</f>
        <v>13.79</v>
      </c>
      <c r="E243" s="25">
        <f>F243</f>
        <v>13.79</v>
      </c>
      <c r="F243" s="25">
        <f>ROUND(13.79,4)</f>
        <v>13.79</v>
      </c>
      <c r="G243" s="24"/>
      <c r="H243" s="36"/>
    </row>
    <row r="244" spans="1:8" ht="12.75" customHeight="1">
      <c r="A244" s="22">
        <v>42976</v>
      </c>
      <c r="B244" s="22"/>
      <c r="C244" s="25">
        <f>ROUND(13.57,4)</f>
        <v>13.57</v>
      </c>
      <c r="D244" s="25">
        <f>F244</f>
        <v>13.8311</v>
      </c>
      <c r="E244" s="25">
        <f>F244</f>
        <v>13.8311</v>
      </c>
      <c r="F244" s="25">
        <f>ROUND(13.8311,4)</f>
        <v>13.8311</v>
      </c>
      <c r="G244" s="24"/>
      <c r="H244" s="36"/>
    </row>
    <row r="245" spans="1:8" ht="12.75" customHeight="1">
      <c r="A245" s="22">
        <v>43005</v>
      </c>
      <c r="B245" s="22"/>
      <c r="C245" s="25">
        <f>ROUND(13.57,4)</f>
        <v>13.57</v>
      </c>
      <c r="D245" s="25">
        <f>F245</f>
        <v>13.8973</v>
      </c>
      <c r="E245" s="25">
        <f>F245</f>
        <v>13.8973</v>
      </c>
      <c r="F245" s="25">
        <f>ROUND(13.8973,4)</f>
        <v>13.8973</v>
      </c>
      <c r="G245" s="24"/>
      <c r="H245" s="36"/>
    </row>
    <row r="246" spans="1:8" ht="12.75" customHeight="1">
      <c r="A246" s="22">
        <v>43006</v>
      </c>
      <c r="B246" s="22"/>
      <c r="C246" s="25">
        <f>ROUND(13.57,4)</f>
        <v>13.57</v>
      </c>
      <c r="D246" s="25">
        <f>F246</f>
        <v>13.8995</v>
      </c>
      <c r="E246" s="25">
        <f>F246</f>
        <v>13.8995</v>
      </c>
      <c r="F246" s="25">
        <f>ROUND(13.8995,4)</f>
        <v>13.8995</v>
      </c>
      <c r="G246" s="24"/>
      <c r="H246" s="36"/>
    </row>
    <row r="247" spans="1:8" ht="12.75" customHeight="1">
      <c r="A247" s="22">
        <v>43031</v>
      </c>
      <c r="B247" s="22"/>
      <c r="C247" s="25">
        <f>ROUND(13.57,4)</f>
        <v>13.57</v>
      </c>
      <c r="D247" s="25">
        <f>F247</f>
        <v>13.9566</v>
      </c>
      <c r="E247" s="25">
        <f>F247</f>
        <v>13.9566</v>
      </c>
      <c r="F247" s="25">
        <f>ROUND(13.9566,4)</f>
        <v>13.9566</v>
      </c>
      <c r="G247" s="24"/>
      <c r="H247" s="36"/>
    </row>
    <row r="248" spans="1:8" ht="12.75" customHeight="1">
      <c r="A248" s="22">
        <v>43035</v>
      </c>
      <c r="B248" s="22"/>
      <c r="C248" s="25">
        <f>ROUND(13.57,4)</f>
        <v>13.57</v>
      </c>
      <c r="D248" s="25">
        <f>F248</f>
        <v>13.9657</v>
      </c>
      <c r="E248" s="25">
        <f>F248</f>
        <v>13.9657</v>
      </c>
      <c r="F248" s="25">
        <f>ROUND(13.9657,4)</f>
        <v>13.9657</v>
      </c>
      <c r="G248" s="24"/>
      <c r="H248" s="36"/>
    </row>
    <row r="249" spans="1:8" ht="12.75" customHeight="1">
      <c r="A249" s="22">
        <v>43052</v>
      </c>
      <c r="B249" s="22"/>
      <c r="C249" s="25">
        <f>ROUND(13.57,4)</f>
        <v>13.57</v>
      </c>
      <c r="D249" s="25">
        <f>F249</f>
        <v>14.0044</v>
      </c>
      <c r="E249" s="25">
        <f>F249</f>
        <v>14.0044</v>
      </c>
      <c r="F249" s="25">
        <f>ROUND(14.0044,4)</f>
        <v>14.0044</v>
      </c>
      <c r="G249" s="24"/>
      <c r="H249" s="36"/>
    </row>
    <row r="250" spans="1:8" ht="12.75" customHeight="1">
      <c r="A250" s="22">
        <v>43067</v>
      </c>
      <c r="B250" s="22"/>
      <c r="C250" s="25">
        <f>ROUND(13.57,4)</f>
        <v>13.57</v>
      </c>
      <c r="D250" s="25">
        <f>F250</f>
        <v>14.0382</v>
      </c>
      <c r="E250" s="25">
        <f>F250</f>
        <v>14.0382</v>
      </c>
      <c r="F250" s="25">
        <f>ROUND(14.0382,4)</f>
        <v>14.0382</v>
      </c>
      <c r="G250" s="24"/>
      <c r="H250" s="36"/>
    </row>
    <row r="251" spans="1:8" ht="12.75" customHeight="1">
      <c r="A251" s="22">
        <v>43091</v>
      </c>
      <c r="B251" s="22"/>
      <c r="C251" s="25">
        <f>ROUND(13.57,4)</f>
        <v>13.57</v>
      </c>
      <c r="D251" s="25">
        <f>F251</f>
        <v>14.0924</v>
      </c>
      <c r="E251" s="25">
        <f>F251</f>
        <v>14.0924</v>
      </c>
      <c r="F251" s="25">
        <f>ROUND(14.0924,4)</f>
        <v>14.0924</v>
      </c>
      <c r="G251" s="24"/>
      <c r="H251" s="36"/>
    </row>
    <row r="252" spans="1:8" ht="12.75" customHeight="1">
      <c r="A252" s="22">
        <v>43144</v>
      </c>
      <c r="B252" s="22"/>
      <c r="C252" s="25">
        <f>ROUND(13.57,4)</f>
        <v>13.57</v>
      </c>
      <c r="D252" s="25">
        <f>F252</f>
        <v>14.2117</v>
      </c>
      <c r="E252" s="25">
        <f>F252</f>
        <v>14.2117</v>
      </c>
      <c r="F252" s="25">
        <f>ROUND(14.2117,4)</f>
        <v>14.2117</v>
      </c>
      <c r="G252" s="24"/>
      <c r="H252" s="36"/>
    </row>
    <row r="253" spans="1:8" ht="12.75" customHeight="1">
      <c r="A253" s="22">
        <v>43146</v>
      </c>
      <c r="B253" s="22"/>
      <c r="C253" s="25">
        <f>ROUND(13.57,4)</f>
        <v>13.57</v>
      </c>
      <c r="D253" s="25">
        <f>F253</f>
        <v>14.2162</v>
      </c>
      <c r="E253" s="25">
        <f>F253</f>
        <v>14.2162</v>
      </c>
      <c r="F253" s="25">
        <f>ROUND(14.2162,4)</f>
        <v>14.2162</v>
      </c>
      <c r="G253" s="24"/>
      <c r="H253" s="36"/>
    </row>
    <row r="254" spans="1:8" ht="12.75" customHeight="1">
      <c r="A254" s="22">
        <v>43215</v>
      </c>
      <c r="B254" s="22"/>
      <c r="C254" s="25">
        <f>ROUND(13.57,4)</f>
        <v>13.57</v>
      </c>
      <c r="D254" s="25">
        <f>F254</f>
        <v>14.3688</v>
      </c>
      <c r="E254" s="25">
        <f>F254</f>
        <v>14.3688</v>
      </c>
      <c r="F254" s="25">
        <f>ROUND(14.3688,4)</f>
        <v>14.3688</v>
      </c>
      <c r="G254" s="24"/>
      <c r="H254" s="36"/>
    </row>
    <row r="255" spans="1:8" ht="12.75" customHeight="1">
      <c r="A255" s="22">
        <v>43231</v>
      </c>
      <c r="B255" s="22"/>
      <c r="C255" s="25">
        <f>ROUND(13.57,4)</f>
        <v>13.57</v>
      </c>
      <c r="D255" s="25">
        <f>F255</f>
        <v>14.4043</v>
      </c>
      <c r="E255" s="25">
        <f>F255</f>
        <v>14.4043</v>
      </c>
      <c r="F255" s="25">
        <f>ROUND(14.4043,4)</f>
        <v>14.4043</v>
      </c>
      <c r="G255" s="24"/>
      <c r="H255" s="36"/>
    </row>
    <row r="256" spans="1:8" ht="12.75" customHeight="1">
      <c r="A256" s="22">
        <v>43235</v>
      </c>
      <c r="B256" s="22"/>
      <c r="C256" s="25">
        <f>ROUND(13.57,4)</f>
        <v>13.57</v>
      </c>
      <c r="D256" s="25">
        <f>F256</f>
        <v>14.4132</v>
      </c>
      <c r="E256" s="25">
        <f>F256</f>
        <v>14.4132</v>
      </c>
      <c r="F256" s="25">
        <f>ROUND(14.4132,4)</f>
        <v>14.4132</v>
      </c>
      <c r="G256" s="24"/>
      <c r="H256" s="36"/>
    </row>
    <row r="257" spans="1:8" ht="12.75" customHeight="1">
      <c r="A257" s="22">
        <v>43325</v>
      </c>
      <c r="B257" s="22"/>
      <c r="C257" s="25">
        <f>ROUND(13.57,4)</f>
        <v>13.57</v>
      </c>
      <c r="D257" s="25">
        <f>F257</f>
        <v>14.6136</v>
      </c>
      <c r="E257" s="25">
        <f>F257</f>
        <v>14.6136</v>
      </c>
      <c r="F257" s="25">
        <f>ROUND(14.6136,4)</f>
        <v>14.6136</v>
      </c>
      <c r="G257" s="24"/>
      <c r="H257" s="36"/>
    </row>
    <row r="258" spans="1:8" ht="12.75" customHeight="1">
      <c r="A258" s="22">
        <v>43417</v>
      </c>
      <c r="B258" s="22"/>
      <c r="C258" s="25">
        <f>ROUND(13.57,4)</f>
        <v>13.57</v>
      </c>
      <c r="D258" s="25">
        <f>F258</f>
        <v>14.8185</v>
      </c>
      <c r="E258" s="25">
        <f>F258</f>
        <v>14.8185</v>
      </c>
      <c r="F258" s="25">
        <f>ROUND(14.8185,4)</f>
        <v>14.8185</v>
      </c>
      <c r="G258" s="24"/>
      <c r="H258" s="36"/>
    </row>
    <row r="259" spans="1:8" ht="12.75" customHeight="1">
      <c r="A259" s="22">
        <v>43509</v>
      </c>
      <c r="B259" s="22"/>
      <c r="C259" s="25">
        <f>ROUND(13.57,4)</f>
        <v>13.57</v>
      </c>
      <c r="D259" s="25">
        <f>F259</f>
        <v>15.0234</v>
      </c>
      <c r="E259" s="25">
        <f>F259</f>
        <v>15.0234</v>
      </c>
      <c r="F259" s="25">
        <f>ROUND(15.0234,4)</f>
        <v>15.0234</v>
      </c>
      <c r="G259" s="24"/>
      <c r="H259" s="36"/>
    </row>
    <row r="260" spans="1:8" ht="12.75" customHeight="1">
      <c r="A260" s="22" t="s">
        <v>62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5">
        <f>ROUND(1.094225,4)</f>
        <v>1.0942</v>
      </c>
      <c r="D261" s="25">
        <f>F261</f>
        <v>1.0964</v>
      </c>
      <c r="E261" s="25">
        <f>F261</f>
        <v>1.0964</v>
      </c>
      <c r="F261" s="25">
        <f>ROUND(1.0964,4)</f>
        <v>1.0964</v>
      </c>
      <c r="G261" s="24"/>
      <c r="H261" s="36"/>
    </row>
    <row r="262" spans="1:8" ht="12.75" customHeight="1">
      <c r="A262" s="22">
        <v>42996</v>
      </c>
      <c r="B262" s="22"/>
      <c r="C262" s="25">
        <f>ROUND(1.094225,4)</f>
        <v>1.0942</v>
      </c>
      <c r="D262" s="25">
        <f>F262</f>
        <v>1.1017</v>
      </c>
      <c r="E262" s="25">
        <f>F262</f>
        <v>1.1017</v>
      </c>
      <c r="F262" s="25">
        <f>ROUND(1.1017,4)</f>
        <v>1.1017</v>
      </c>
      <c r="G262" s="24"/>
      <c r="H262" s="36"/>
    </row>
    <row r="263" spans="1:8" ht="12.75" customHeight="1">
      <c r="A263" s="22">
        <v>43087</v>
      </c>
      <c r="B263" s="22"/>
      <c r="C263" s="25">
        <f>ROUND(1.094225,4)</f>
        <v>1.0942</v>
      </c>
      <c r="D263" s="25">
        <f>F263</f>
        <v>1.1074</v>
      </c>
      <c r="E263" s="25">
        <f>F263</f>
        <v>1.1074</v>
      </c>
      <c r="F263" s="25">
        <f>ROUND(1.1074,4)</f>
        <v>1.1074</v>
      </c>
      <c r="G263" s="24"/>
      <c r="H263" s="36"/>
    </row>
    <row r="264" spans="1:8" ht="12.75" customHeight="1">
      <c r="A264" s="22">
        <v>43178</v>
      </c>
      <c r="B264" s="22"/>
      <c r="C264" s="25">
        <f>ROUND(1.094225,4)</f>
        <v>1.0942</v>
      </c>
      <c r="D264" s="25">
        <f>F264</f>
        <v>1.1134</v>
      </c>
      <c r="E264" s="25">
        <f>F264</f>
        <v>1.1134</v>
      </c>
      <c r="F264" s="25">
        <f>ROUND(1.1134,4)</f>
        <v>1.1134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5">
        <f>ROUND(1.291775,4)</f>
        <v>1.2918</v>
      </c>
      <c r="D266" s="25">
        <f>F266</f>
        <v>1.2932</v>
      </c>
      <c r="E266" s="25">
        <f>F266</f>
        <v>1.2932</v>
      </c>
      <c r="F266" s="25">
        <f>ROUND(1.2932,4)</f>
        <v>1.2932</v>
      </c>
      <c r="G266" s="24"/>
      <c r="H266" s="36"/>
    </row>
    <row r="267" spans="1:8" ht="12.75" customHeight="1">
      <c r="A267" s="22">
        <v>42996</v>
      </c>
      <c r="B267" s="22"/>
      <c r="C267" s="25">
        <f>ROUND(1.291775,4)</f>
        <v>1.2918</v>
      </c>
      <c r="D267" s="25">
        <f>F267</f>
        <v>1.2967</v>
      </c>
      <c r="E267" s="25">
        <f>F267</f>
        <v>1.2967</v>
      </c>
      <c r="F267" s="25">
        <f>ROUND(1.2967,4)</f>
        <v>1.2967</v>
      </c>
      <c r="G267" s="24"/>
      <c r="H267" s="36"/>
    </row>
    <row r="268" spans="1:8" ht="12.75" customHeight="1">
      <c r="A268" s="22">
        <v>43087</v>
      </c>
      <c r="B268" s="22"/>
      <c r="C268" s="25">
        <f>ROUND(1.291775,4)</f>
        <v>1.2918</v>
      </c>
      <c r="D268" s="25">
        <f>F268</f>
        <v>1.3004</v>
      </c>
      <c r="E268" s="25">
        <f>F268</f>
        <v>1.3004</v>
      </c>
      <c r="F268" s="25">
        <f>ROUND(1.3004,4)</f>
        <v>1.3004</v>
      </c>
      <c r="G268" s="24"/>
      <c r="H268" s="36"/>
    </row>
    <row r="269" spans="1:8" ht="12.75" customHeight="1">
      <c r="A269" s="22">
        <v>43178</v>
      </c>
      <c r="B269" s="22"/>
      <c r="C269" s="25">
        <f>ROUND(1.291775,4)</f>
        <v>1.2918</v>
      </c>
      <c r="D269" s="25">
        <f>F269</f>
        <v>1.3044</v>
      </c>
      <c r="E269" s="25">
        <f>F269</f>
        <v>1.3044</v>
      </c>
      <c r="F269" s="25">
        <f>ROUND(1.3044,4)</f>
        <v>1.3044</v>
      </c>
      <c r="G269" s="24"/>
      <c r="H269" s="36"/>
    </row>
    <row r="270" spans="1:8" ht="12.75" customHeight="1">
      <c r="A270" s="22" t="s">
        <v>64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42905</v>
      </c>
      <c r="B271" s="22"/>
      <c r="C271" s="25">
        <f>ROUND(10.036541625,4)</f>
        <v>10.0365</v>
      </c>
      <c r="D271" s="25">
        <f>F271</f>
        <v>10.1013</v>
      </c>
      <c r="E271" s="25">
        <f>F271</f>
        <v>10.1013</v>
      </c>
      <c r="F271" s="25">
        <f>ROUND(10.1013,4)</f>
        <v>10.1013</v>
      </c>
      <c r="G271" s="24"/>
      <c r="H271" s="36"/>
    </row>
    <row r="272" spans="1:8" ht="12.75" customHeight="1">
      <c r="A272" s="22">
        <v>42996</v>
      </c>
      <c r="B272" s="22"/>
      <c r="C272" s="25">
        <f>ROUND(10.036541625,4)</f>
        <v>10.0365</v>
      </c>
      <c r="D272" s="25">
        <f>F272</f>
        <v>10.2427</v>
      </c>
      <c r="E272" s="25">
        <f>F272</f>
        <v>10.2427</v>
      </c>
      <c r="F272" s="25">
        <f>ROUND(10.2427,4)</f>
        <v>10.2427</v>
      </c>
      <c r="G272" s="24"/>
      <c r="H272" s="36"/>
    </row>
    <row r="273" spans="1:8" ht="12.75" customHeight="1">
      <c r="A273" s="22">
        <v>43087</v>
      </c>
      <c r="B273" s="22"/>
      <c r="C273" s="25">
        <f>ROUND(10.036541625,4)</f>
        <v>10.0365</v>
      </c>
      <c r="D273" s="25">
        <f>F273</f>
        <v>10.3838</v>
      </c>
      <c r="E273" s="25">
        <f>F273</f>
        <v>10.3838</v>
      </c>
      <c r="F273" s="25">
        <f>ROUND(10.3838,4)</f>
        <v>10.3838</v>
      </c>
      <c r="G273" s="24"/>
      <c r="H273" s="36"/>
    </row>
    <row r="274" spans="1:8" ht="12.75" customHeight="1">
      <c r="A274" s="22">
        <v>43178</v>
      </c>
      <c r="B274" s="22"/>
      <c r="C274" s="25">
        <f>ROUND(10.036541625,4)</f>
        <v>10.0365</v>
      </c>
      <c r="D274" s="25">
        <f>F274</f>
        <v>10.5231</v>
      </c>
      <c r="E274" s="25">
        <f>F274</f>
        <v>10.5231</v>
      </c>
      <c r="F274" s="25">
        <f>ROUND(10.5231,4)</f>
        <v>10.5231</v>
      </c>
      <c r="G274" s="24"/>
      <c r="H274" s="36"/>
    </row>
    <row r="275" spans="1:8" ht="12.75" customHeight="1">
      <c r="A275" s="22">
        <v>43269</v>
      </c>
      <c r="B275" s="22"/>
      <c r="C275" s="25">
        <f>ROUND(10.036541625,4)</f>
        <v>10.0365</v>
      </c>
      <c r="D275" s="25">
        <f>F275</f>
        <v>10.6619</v>
      </c>
      <c r="E275" s="25">
        <f>F275</f>
        <v>10.6619</v>
      </c>
      <c r="F275" s="25">
        <f>ROUND(10.6619,4)</f>
        <v>10.6619</v>
      </c>
      <c r="G275" s="24"/>
      <c r="H275" s="36"/>
    </row>
    <row r="276" spans="1:8" ht="12.75" customHeight="1">
      <c r="A276" s="22">
        <v>43360</v>
      </c>
      <c r="B276" s="22"/>
      <c r="C276" s="25">
        <f>ROUND(10.036541625,4)</f>
        <v>10.0365</v>
      </c>
      <c r="D276" s="25">
        <f>F276</f>
        <v>10.8015</v>
      </c>
      <c r="E276" s="25">
        <f>F276</f>
        <v>10.8015</v>
      </c>
      <c r="F276" s="25">
        <f>ROUND(10.8015,4)</f>
        <v>10.8015</v>
      </c>
      <c r="G276" s="24"/>
      <c r="H276" s="36"/>
    </row>
    <row r="277" spans="1:8" ht="12.75" customHeight="1">
      <c r="A277" s="22">
        <v>43448</v>
      </c>
      <c r="B277" s="22"/>
      <c r="C277" s="25">
        <f>ROUND(10.036541625,4)</f>
        <v>10.0365</v>
      </c>
      <c r="D277" s="25">
        <f>F277</f>
        <v>10.9361</v>
      </c>
      <c r="E277" s="25">
        <f>F277</f>
        <v>10.9361</v>
      </c>
      <c r="F277" s="25">
        <f>ROUND(10.9361,4)</f>
        <v>10.9361</v>
      </c>
      <c r="G277" s="24"/>
      <c r="H277" s="36"/>
    </row>
    <row r="278" spans="1:8" ht="12.75" customHeight="1">
      <c r="A278" s="22" t="s">
        <v>65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5">
        <f>ROUND(3.69467851940591,4)</f>
        <v>3.6947</v>
      </c>
      <c r="D279" s="25">
        <f>F279</f>
        <v>4.0534</v>
      </c>
      <c r="E279" s="25">
        <f>F279</f>
        <v>4.0534</v>
      </c>
      <c r="F279" s="25">
        <f>ROUND(4.0534,4)</f>
        <v>4.0534</v>
      </c>
      <c r="G279" s="24"/>
      <c r="H279" s="36"/>
    </row>
    <row r="280" spans="1:8" ht="12.75" customHeight="1">
      <c r="A280" s="22">
        <v>42996</v>
      </c>
      <c r="B280" s="22"/>
      <c r="C280" s="25">
        <f>ROUND(3.69467851940591,4)</f>
        <v>3.6947</v>
      </c>
      <c r="D280" s="25">
        <f>F280</f>
        <v>4.1104</v>
      </c>
      <c r="E280" s="25">
        <f>F280</f>
        <v>4.1104</v>
      </c>
      <c r="F280" s="25">
        <f>ROUND(4.1104,4)</f>
        <v>4.1104</v>
      </c>
      <c r="G280" s="24"/>
      <c r="H280" s="36"/>
    </row>
    <row r="281" spans="1:8" ht="12.75" customHeight="1">
      <c r="A281" s="22">
        <v>43087</v>
      </c>
      <c r="B281" s="22"/>
      <c r="C281" s="25">
        <f>ROUND(3.69467851940591,4)</f>
        <v>3.6947</v>
      </c>
      <c r="D281" s="25">
        <f>F281</f>
        <v>4.1661</v>
      </c>
      <c r="E281" s="25">
        <f>F281</f>
        <v>4.1661</v>
      </c>
      <c r="F281" s="25">
        <f>ROUND(4.1661,4)</f>
        <v>4.1661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ROUND(1.293221,4)</f>
        <v>1.2932</v>
      </c>
      <c r="D283" s="25">
        <f>F283</f>
        <v>1.3004</v>
      </c>
      <c r="E283" s="25">
        <f>F283</f>
        <v>1.3004</v>
      </c>
      <c r="F283" s="25">
        <f>ROUND(1.3004,4)</f>
        <v>1.3004</v>
      </c>
      <c r="G283" s="24"/>
      <c r="H283" s="36"/>
    </row>
    <row r="284" spans="1:8" ht="12.75" customHeight="1">
      <c r="A284" s="22">
        <v>42996</v>
      </c>
      <c r="B284" s="22"/>
      <c r="C284" s="25">
        <f>ROUND(1.293221,4)</f>
        <v>1.2932</v>
      </c>
      <c r="D284" s="25">
        <f>F284</f>
        <v>1.3153</v>
      </c>
      <c r="E284" s="25">
        <f>F284</f>
        <v>1.3153</v>
      </c>
      <c r="F284" s="25">
        <f>ROUND(1.3153,4)</f>
        <v>1.3153</v>
      </c>
      <c r="G284" s="24"/>
      <c r="H284" s="36"/>
    </row>
    <row r="285" spans="1:8" ht="12.75" customHeight="1">
      <c r="A285" s="22">
        <v>43087</v>
      </c>
      <c r="B285" s="22"/>
      <c r="C285" s="25">
        <f>ROUND(1.293221,4)</f>
        <v>1.2932</v>
      </c>
      <c r="D285" s="25">
        <f>F285</f>
        <v>1.3285</v>
      </c>
      <c r="E285" s="25">
        <f>F285</f>
        <v>1.3285</v>
      </c>
      <c r="F285" s="25">
        <f>ROUND(1.3285,4)</f>
        <v>1.3285</v>
      </c>
      <c r="G285" s="24"/>
      <c r="H285" s="36"/>
    </row>
    <row r="286" spans="1:8" ht="12.75" customHeight="1">
      <c r="A286" s="22">
        <v>43178</v>
      </c>
      <c r="B286" s="22"/>
      <c r="C286" s="25">
        <f>ROUND(1.293221,4)</f>
        <v>1.2932</v>
      </c>
      <c r="D286" s="25">
        <f>F286</f>
        <v>1.3437</v>
      </c>
      <c r="E286" s="25">
        <f>F286</f>
        <v>1.3437</v>
      </c>
      <c r="F286" s="25">
        <f>ROUND(1.3437,4)</f>
        <v>1.3437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5">
        <f>ROUND(9.89139150083825,4)</f>
        <v>9.8914</v>
      </c>
      <c r="D288" s="25">
        <f>F288</f>
        <v>9.9681</v>
      </c>
      <c r="E288" s="25">
        <f>F288</f>
        <v>9.9681</v>
      </c>
      <c r="F288" s="25">
        <f>ROUND(9.9681,4)</f>
        <v>9.9681</v>
      </c>
      <c r="G288" s="24"/>
      <c r="H288" s="36"/>
    </row>
    <row r="289" spans="1:8" ht="12.75" customHeight="1">
      <c r="A289" s="22">
        <v>42996</v>
      </c>
      <c r="B289" s="22"/>
      <c r="C289" s="25">
        <f>ROUND(9.89139150083825,4)</f>
        <v>9.8914</v>
      </c>
      <c r="D289" s="25">
        <f>F289</f>
        <v>10.136</v>
      </c>
      <c r="E289" s="25">
        <f>F289</f>
        <v>10.136</v>
      </c>
      <c r="F289" s="25">
        <f>ROUND(10.136,4)</f>
        <v>10.136</v>
      </c>
      <c r="G289" s="24"/>
      <c r="H289" s="36"/>
    </row>
    <row r="290" spans="1:8" ht="12.75" customHeight="1">
      <c r="A290" s="22">
        <v>43087</v>
      </c>
      <c r="B290" s="22"/>
      <c r="C290" s="25">
        <f>ROUND(9.89139150083825,4)</f>
        <v>9.8914</v>
      </c>
      <c r="D290" s="25">
        <f>F290</f>
        <v>10.3055</v>
      </c>
      <c r="E290" s="25">
        <f>F290</f>
        <v>10.3055</v>
      </c>
      <c r="F290" s="25">
        <f>ROUND(10.3055,4)</f>
        <v>10.3055</v>
      </c>
      <c r="G290" s="24"/>
      <c r="H290" s="36"/>
    </row>
    <row r="291" spans="1:8" ht="12.75" customHeight="1">
      <c r="A291" s="22">
        <v>43178</v>
      </c>
      <c r="B291" s="22"/>
      <c r="C291" s="25">
        <f>ROUND(9.89139150083825,4)</f>
        <v>9.8914</v>
      </c>
      <c r="D291" s="25">
        <f>F291</f>
        <v>10.4741</v>
      </c>
      <c r="E291" s="25">
        <f>F291</f>
        <v>10.4741</v>
      </c>
      <c r="F291" s="25">
        <f>ROUND(10.4741,4)</f>
        <v>10.4741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5">
        <f>ROUND(1.98247815208326,4)</f>
        <v>1.9825</v>
      </c>
      <c r="D293" s="25">
        <f>F293</f>
        <v>1.9738</v>
      </c>
      <c r="E293" s="25">
        <f>F293</f>
        <v>1.9738</v>
      </c>
      <c r="F293" s="25">
        <f>ROUND(1.9738,4)</f>
        <v>1.9738</v>
      </c>
      <c r="G293" s="24"/>
      <c r="H293" s="36"/>
    </row>
    <row r="294" spans="1:8" ht="12.75" customHeight="1">
      <c r="A294" s="22">
        <v>42996</v>
      </c>
      <c r="B294" s="22"/>
      <c r="C294" s="25">
        <f>ROUND(1.98247815208326,4)</f>
        <v>1.9825</v>
      </c>
      <c r="D294" s="25">
        <f>F294</f>
        <v>1.9901</v>
      </c>
      <c r="E294" s="25">
        <f>F294</f>
        <v>1.9901</v>
      </c>
      <c r="F294" s="25">
        <f>ROUND(1.9901,4)</f>
        <v>1.9901</v>
      </c>
      <c r="G294" s="24"/>
      <c r="H294" s="36"/>
    </row>
    <row r="295" spans="1:8" ht="12.75" customHeight="1">
      <c r="A295" s="22">
        <v>43087</v>
      </c>
      <c r="B295" s="22"/>
      <c r="C295" s="25">
        <f>ROUND(1.98247815208326,4)</f>
        <v>1.9825</v>
      </c>
      <c r="D295" s="25">
        <f>F295</f>
        <v>2.0069</v>
      </c>
      <c r="E295" s="25">
        <f>F295</f>
        <v>2.0069</v>
      </c>
      <c r="F295" s="25">
        <f>ROUND(2.0069,4)</f>
        <v>2.0069</v>
      </c>
      <c r="G295" s="24"/>
      <c r="H295" s="36"/>
    </row>
    <row r="296" spans="1:8" ht="12.75" customHeight="1">
      <c r="A296" s="22">
        <v>43178</v>
      </c>
      <c r="B296" s="22"/>
      <c r="C296" s="25">
        <f>ROUND(1.98247815208326,4)</f>
        <v>1.9825</v>
      </c>
      <c r="D296" s="25">
        <f>F296</f>
        <v>2.0231</v>
      </c>
      <c r="E296" s="25">
        <f>F296</f>
        <v>2.0231</v>
      </c>
      <c r="F296" s="25">
        <f>ROUND(2.0231,4)</f>
        <v>2.0231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5">
        <f>ROUND(1.99748290658051,4)</f>
        <v>1.9975</v>
      </c>
      <c r="D298" s="25">
        <f>F298</f>
        <v>2.0198</v>
      </c>
      <c r="E298" s="25">
        <f>F298</f>
        <v>2.0198</v>
      </c>
      <c r="F298" s="25">
        <f>ROUND(2.0198,4)</f>
        <v>2.0198</v>
      </c>
      <c r="G298" s="24"/>
      <c r="H298" s="36"/>
    </row>
    <row r="299" spans="1:8" ht="12.75" customHeight="1">
      <c r="A299" s="22">
        <v>42996</v>
      </c>
      <c r="B299" s="22"/>
      <c r="C299" s="25">
        <f>ROUND(1.99748290658051,4)</f>
        <v>1.9975</v>
      </c>
      <c r="D299" s="25">
        <f>F299</f>
        <v>2.0613</v>
      </c>
      <c r="E299" s="25">
        <f>F299</f>
        <v>2.0613</v>
      </c>
      <c r="F299" s="25">
        <f>ROUND(2.0613,4)</f>
        <v>2.0613</v>
      </c>
      <c r="G299" s="24"/>
      <c r="H299" s="36"/>
    </row>
    <row r="300" spans="1:8" ht="12.75" customHeight="1">
      <c r="A300" s="22">
        <v>43087</v>
      </c>
      <c r="B300" s="22"/>
      <c r="C300" s="25">
        <f>ROUND(1.99748290658051,4)</f>
        <v>1.9975</v>
      </c>
      <c r="D300" s="25">
        <f>F300</f>
        <v>2.104</v>
      </c>
      <c r="E300" s="25">
        <f>F300</f>
        <v>2.104</v>
      </c>
      <c r="F300" s="25">
        <f>ROUND(2.104,4)</f>
        <v>2.104</v>
      </c>
      <c r="G300" s="24"/>
      <c r="H300" s="36"/>
    </row>
    <row r="301" spans="1:8" ht="12.75" customHeight="1">
      <c r="A301" s="22">
        <v>43178</v>
      </c>
      <c r="B301" s="22"/>
      <c r="C301" s="25">
        <f>ROUND(1.99748290658051,4)</f>
        <v>1.9975</v>
      </c>
      <c r="D301" s="25">
        <f>F301</f>
        <v>2.1466</v>
      </c>
      <c r="E301" s="25">
        <f>F301</f>
        <v>2.1466</v>
      </c>
      <c r="F301" s="25">
        <f>ROUND(2.1466,4)</f>
        <v>2.1466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42905</v>
      </c>
      <c r="B303" s="22"/>
      <c r="C303" s="25">
        <f>ROUND(14.84863325,4)</f>
        <v>14.8486</v>
      </c>
      <c r="D303" s="25">
        <f>F303</f>
        <v>14.9857</v>
      </c>
      <c r="E303" s="25">
        <f>F303</f>
        <v>14.9857</v>
      </c>
      <c r="F303" s="25">
        <f>ROUND(14.9857,4)</f>
        <v>14.9857</v>
      </c>
      <c r="G303" s="24"/>
      <c r="H303" s="36"/>
    </row>
    <row r="304" spans="1:8" ht="12.75" customHeight="1">
      <c r="A304" s="22">
        <v>42996</v>
      </c>
      <c r="B304" s="22"/>
      <c r="C304" s="25">
        <f>ROUND(14.84863325,4)</f>
        <v>14.8486</v>
      </c>
      <c r="D304" s="25">
        <f>F304</f>
        <v>15.288</v>
      </c>
      <c r="E304" s="25">
        <f>F304</f>
        <v>15.288</v>
      </c>
      <c r="F304" s="25">
        <f>ROUND(15.288,4)</f>
        <v>15.288</v>
      </c>
      <c r="G304" s="24"/>
      <c r="H304" s="36"/>
    </row>
    <row r="305" spans="1:8" ht="12.75" customHeight="1">
      <c r="A305" s="22">
        <v>43087</v>
      </c>
      <c r="B305" s="22"/>
      <c r="C305" s="25">
        <f>ROUND(14.84863325,4)</f>
        <v>14.8486</v>
      </c>
      <c r="D305" s="25">
        <f>F305</f>
        <v>15.5961</v>
      </c>
      <c r="E305" s="25">
        <f>F305</f>
        <v>15.5961</v>
      </c>
      <c r="F305" s="25">
        <f>ROUND(15.5961,4)</f>
        <v>15.5961</v>
      </c>
      <c r="G305" s="24"/>
      <c r="H305" s="36"/>
    </row>
    <row r="306" spans="1:8" ht="12.75" customHeight="1">
      <c r="A306" s="22">
        <v>43178</v>
      </c>
      <c r="B306" s="22"/>
      <c r="C306" s="25">
        <f>ROUND(14.84863325,4)</f>
        <v>14.8486</v>
      </c>
      <c r="D306" s="25">
        <f>F306</f>
        <v>15.9074</v>
      </c>
      <c r="E306" s="25">
        <f>F306</f>
        <v>15.9074</v>
      </c>
      <c r="F306" s="25">
        <f>ROUND(15.9074,4)</f>
        <v>15.9074</v>
      </c>
      <c r="G306" s="24"/>
      <c r="H306" s="36"/>
    </row>
    <row r="307" spans="1:8" ht="12.75" customHeight="1">
      <c r="A307" s="22">
        <v>43269</v>
      </c>
      <c r="B307" s="22"/>
      <c r="C307" s="25">
        <f>ROUND(14.84863325,4)</f>
        <v>14.8486</v>
      </c>
      <c r="D307" s="25">
        <f>F307</f>
        <v>16.2003</v>
      </c>
      <c r="E307" s="25">
        <f>F307</f>
        <v>16.2003</v>
      </c>
      <c r="F307" s="25">
        <f>ROUND(16.2003,4)</f>
        <v>16.2003</v>
      </c>
      <c r="G307" s="24"/>
      <c r="H307" s="36"/>
    </row>
    <row r="308" spans="1:8" ht="12.75" customHeight="1">
      <c r="A308" s="22">
        <v>43360</v>
      </c>
      <c r="B308" s="22"/>
      <c r="C308" s="25">
        <f>ROUND(14.84863325,4)</f>
        <v>14.8486</v>
      </c>
      <c r="D308" s="25">
        <f>F308</f>
        <v>16.5133</v>
      </c>
      <c r="E308" s="25">
        <f>F308</f>
        <v>16.5133</v>
      </c>
      <c r="F308" s="25">
        <f>ROUND(16.5133,4)</f>
        <v>16.5133</v>
      </c>
      <c r="G308" s="24"/>
      <c r="H308" s="36"/>
    </row>
    <row r="309" spans="1:8" ht="12.75" customHeight="1">
      <c r="A309" s="22">
        <v>43448</v>
      </c>
      <c r="B309" s="22"/>
      <c r="C309" s="25">
        <f>ROUND(14.84863325,4)</f>
        <v>14.8486</v>
      </c>
      <c r="D309" s="25">
        <f>F309</f>
        <v>16.868</v>
      </c>
      <c r="E309" s="25">
        <f>F309</f>
        <v>16.868</v>
      </c>
      <c r="F309" s="25">
        <f>ROUND(16.868,4)</f>
        <v>16.868</v>
      </c>
      <c r="G309" s="24"/>
      <c r="H309" s="36"/>
    </row>
    <row r="310" spans="1:8" ht="12.75" customHeight="1">
      <c r="A310" s="22" t="s">
        <v>71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42905</v>
      </c>
      <c r="B311" s="22"/>
      <c r="C311" s="25">
        <f>ROUND(13.6953121057678,4)</f>
        <v>13.6953</v>
      </c>
      <c r="D311" s="25">
        <f>F311</f>
        <v>13.8282</v>
      </c>
      <c r="E311" s="25">
        <f>F311</f>
        <v>13.8282</v>
      </c>
      <c r="F311" s="25">
        <f>ROUND(13.8282,4)</f>
        <v>13.8282</v>
      </c>
      <c r="G311" s="24"/>
      <c r="H311" s="36"/>
    </row>
    <row r="312" spans="1:8" ht="12.75" customHeight="1">
      <c r="A312" s="22">
        <v>42996</v>
      </c>
      <c r="B312" s="22"/>
      <c r="C312" s="25">
        <f>ROUND(13.6953121057678,4)</f>
        <v>13.6953</v>
      </c>
      <c r="D312" s="25">
        <f>F312</f>
        <v>14.1219</v>
      </c>
      <c r="E312" s="25">
        <f>F312</f>
        <v>14.1219</v>
      </c>
      <c r="F312" s="25">
        <f>ROUND(14.1219,4)</f>
        <v>14.1219</v>
      </c>
      <c r="G312" s="24"/>
      <c r="H312" s="36"/>
    </row>
    <row r="313" spans="1:8" ht="12.75" customHeight="1">
      <c r="A313" s="22">
        <v>43087</v>
      </c>
      <c r="B313" s="22"/>
      <c r="C313" s="25">
        <f>ROUND(13.6953121057678,4)</f>
        <v>13.6953</v>
      </c>
      <c r="D313" s="25">
        <f>F313</f>
        <v>14.4228</v>
      </c>
      <c r="E313" s="25">
        <f>F313</f>
        <v>14.4228</v>
      </c>
      <c r="F313" s="25">
        <f>ROUND(14.4228,4)</f>
        <v>14.4228</v>
      </c>
      <c r="G313" s="24"/>
      <c r="H313" s="36"/>
    </row>
    <row r="314" spans="1:8" ht="12.75" customHeight="1">
      <c r="A314" s="22">
        <v>43178</v>
      </c>
      <c r="B314" s="22"/>
      <c r="C314" s="25">
        <f>ROUND(13.6953121057678,4)</f>
        <v>13.6953</v>
      </c>
      <c r="D314" s="25">
        <f>F314</f>
        <v>14.729</v>
      </c>
      <c r="E314" s="25">
        <f>F314</f>
        <v>14.729</v>
      </c>
      <c r="F314" s="25">
        <f>ROUND(14.729,4)</f>
        <v>14.729</v>
      </c>
      <c r="G314" s="24"/>
      <c r="H314" s="36"/>
    </row>
    <row r="315" spans="1:8" ht="12.75" customHeight="1">
      <c r="A315" s="22">
        <v>43269</v>
      </c>
      <c r="B315" s="22"/>
      <c r="C315" s="25">
        <f>ROUND(13.6953121057678,4)</f>
        <v>13.6953</v>
      </c>
      <c r="D315" s="25">
        <f>F315</f>
        <v>15.0124</v>
      </c>
      <c r="E315" s="25">
        <f>F315</f>
        <v>15.0124</v>
      </c>
      <c r="F315" s="25">
        <f>ROUND(15.0124,4)</f>
        <v>15.0124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42905</v>
      </c>
      <c r="B317" s="22"/>
      <c r="C317" s="25">
        <f>ROUND(17.52938675,4)</f>
        <v>17.5294</v>
      </c>
      <c r="D317" s="25">
        <f>F317</f>
        <v>17.6755</v>
      </c>
      <c r="E317" s="25">
        <f>F317</f>
        <v>17.6755</v>
      </c>
      <c r="F317" s="25">
        <f>ROUND(17.6755,4)</f>
        <v>17.6755</v>
      </c>
      <c r="G317" s="24"/>
      <c r="H317" s="36"/>
    </row>
    <row r="318" spans="1:8" ht="12.75" customHeight="1">
      <c r="A318" s="22">
        <v>42996</v>
      </c>
      <c r="B318" s="22"/>
      <c r="C318" s="25">
        <f>ROUND(17.52938675,4)</f>
        <v>17.5294</v>
      </c>
      <c r="D318" s="25">
        <f>F318</f>
        <v>17.9936</v>
      </c>
      <c r="E318" s="25">
        <f>F318</f>
        <v>17.9936</v>
      </c>
      <c r="F318" s="25">
        <f>ROUND(17.9936,4)</f>
        <v>17.9936</v>
      </c>
      <c r="G318" s="24"/>
      <c r="H318" s="36"/>
    </row>
    <row r="319" spans="1:8" ht="12.75" customHeight="1">
      <c r="A319" s="22">
        <v>43087</v>
      </c>
      <c r="B319" s="22"/>
      <c r="C319" s="25">
        <f>ROUND(17.52938675,4)</f>
        <v>17.5294</v>
      </c>
      <c r="D319" s="25">
        <f>F319</f>
        <v>18.3143</v>
      </c>
      <c r="E319" s="25">
        <f>F319</f>
        <v>18.3143</v>
      </c>
      <c r="F319" s="25">
        <f>ROUND(18.3143,4)</f>
        <v>18.3143</v>
      </c>
      <c r="G319" s="24"/>
      <c r="H319" s="36"/>
    </row>
    <row r="320" spans="1:8" ht="12.75" customHeight="1">
      <c r="A320" s="22">
        <v>43178</v>
      </c>
      <c r="B320" s="22"/>
      <c r="C320" s="25">
        <f>ROUND(17.52938675,4)</f>
        <v>17.5294</v>
      </c>
      <c r="D320" s="25">
        <f>F320</f>
        <v>18.6361</v>
      </c>
      <c r="E320" s="25">
        <f>F320</f>
        <v>18.6361</v>
      </c>
      <c r="F320" s="25">
        <f>ROUND(18.6361,4)</f>
        <v>18.6361</v>
      </c>
      <c r="G320" s="24"/>
      <c r="H320" s="36"/>
    </row>
    <row r="321" spans="1:8" ht="12.75" customHeight="1">
      <c r="A321" s="22">
        <v>43269</v>
      </c>
      <c r="B321" s="22"/>
      <c r="C321" s="25">
        <f>ROUND(17.52938675,4)</f>
        <v>17.5294</v>
      </c>
      <c r="D321" s="25">
        <f>F321</f>
        <v>18.9612</v>
      </c>
      <c r="E321" s="25">
        <f>F321</f>
        <v>18.9612</v>
      </c>
      <c r="F321" s="25">
        <f>ROUND(18.9612,4)</f>
        <v>18.9612</v>
      </c>
      <c r="G321" s="24"/>
      <c r="H321" s="36"/>
    </row>
    <row r="322" spans="1:8" ht="12.75" customHeight="1">
      <c r="A322" s="22">
        <v>43360</v>
      </c>
      <c r="B322" s="22"/>
      <c r="C322" s="25">
        <f>ROUND(17.52938675,4)</f>
        <v>17.5294</v>
      </c>
      <c r="D322" s="25">
        <f>F322</f>
        <v>19.2906</v>
      </c>
      <c r="E322" s="25">
        <f>F322</f>
        <v>19.2906</v>
      </c>
      <c r="F322" s="25">
        <f>ROUND(19.2906,4)</f>
        <v>19.2906</v>
      </c>
      <c r="G322" s="24"/>
      <c r="H322" s="36"/>
    </row>
    <row r="323" spans="1:8" ht="12.75" customHeight="1">
      <c r="A323" s="22">
        <v>43448</v>
      </c>
      <c r="B323" s="22"/>
      <c r="C323" s="25">
        <f>ROUND(17.52938675,4)</f>
        <v>17.5294</v>
      </c>
      <c r="D323" s="25">
        <f>F323</f>
        <v>19.3546</v>
      </c>
      <c r="E323" s="25">
        <f>F323</f>
        <v>19.3546</v>
      </c>
      <c r="F323" s="25">
        <f>ROUND(19.3546,4)</f>
        <v>19.3546</v>
      </c>
      <c r="G323" s="24"/>
      <c r="H323" s="36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5">
        <f>ROUND(1.74381248554319,4)</f>
        <v>1.7438</v>
      </c>
      <c r="D325" s="25">
        <f>F325</f>
        <v>1.758</v>
      </c>
      <c r="E325" s="25">
        <f>F325</f>
        <v>1.758</v>
      </c>
      <c r="F325" s="25">
        <f>ROUND(1.758,4)</f>
        <v>1.758</v>
      </c>
      <c r="G325" s="24"/>
      <c r="H325" s="36"/>
    </row>
    <row r="326" spans="1:8" ht="12.75" customHeight="1">
      <c r="A326" s="22">
        <v>42996</v>
      </c>
      <c r="B326" s="22"/>
      <c r="C326" s="25">
        <f>ROUND(1.74381248554319,4)</f>
        <v>1.7438</v>
      </c>
      <c r="D326" s="25">
        <f>F326</f>
        <v>1.7879</v>
      </c>
      <c r="E326" s="25">
        <f>F326</f>
        <v>1.7879</v>
      </c>
      <c r="F326" s="25">
        <f>ROUND(1.7879,4)</f>
        <v>1.7879</v>
      </c>
      <c r="G326" s="24"/>
      <c r="H326" s="36"/>
    </row>
    <row r="327" spans="1:8" ht="12.75" customHeight="1">
      <c r="A327" s="22">
        <v>43087</v>
      </c>
      <c r="B327" s="22"/>
      <c r="C327" s="25">
        <f>ROUND(1.74381248554319,4)</f>
        <v>1.7438</v>
      </c>
      <c r="D327" s="25">
        <f>F327</f>
        <v>1.8167</v>
      </c>
      <c r="E327" s="25">
        <f>F327</f>
        <v>1.8167</v>
      </c>
      <c r="F327" s="25">
        <f>ROUND(1.8167,4)</f>
        <v>1.8167</v>
      </c>
      <c r="G327" s="24"/>
      <c r="H327" s="36"/>
    </row>
    <row r="328" spans="1:8" ht="12.75" customHeight="1">
      <c r="A328" s="22">
        <v>43178</v>
      </c>
      <c r="B328" s="22"/>
      <c r="C328" s="25">
        <f>ROUND(1.74381248554319,4)</f>
        <v>1.7438</v>
      </c>
      <c r="D328" s="25">
        <f>F328</f>
        <v>1.8442</v>
      </c>
      <c r="E328" s="25">
        <f>F328</f>
        <v>1.8442</v>
      </c>
      <c r="F328" s="25">
        <f>ROUND(1.8442,4)</f>
        <v>1.8442</v>
      </c>
      <c r="G328" s="24"/>
      <c r="H328" s="36"/>
    </row>
    <row r="329" spans="1:8" ht="12.75" customHeight="1">
      <c r="A329" s="22" t="s">
        <v>74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42905</v>
      </c>
      <c r="B330" s="22"/>
      <c r="C330" s="28">
        <f>ROUND(0.120390804342763,6)</f>
        <v>0.120391</v>
      </c>
      <c r="D330" s="28">
        <f>F330</f>
        <v>0.12145</v>
      </c>
      <c r="E330" s="28">
        <f>F330</f>
        <v>0.12145</v>
      </c>
      <c r="F330" s="28">
        <f>ROUND(0.12145,6)</f>
        <v>0.12145</v>
      </c>
      <c r="G330" s="24"/>
      <c r="H330" s="36"/>
    </row>
    <row r="331" spans="1:8" ht="12.75" customHeight="1">
      <c r="A331" s="22">
        <v>42996</v>
      </c>
      <c r="B331" s="22"/>
      <c r="C331" s="28">
        <f>ROUND(0.120390804342763,6)</f>
        <v>0.120391</v>
      </c>
      <c r="D331" s="28">
        <f>F331</f>
        <v>0.12382</v>
      </c>
      <c r="E331" s="28">
        <f>F331</f>
        <v>0.12382</v>
      </c>
      <c r="F331" s="28">
        <f>ROUND(0.12382,6)</f>
        <v>0.12382</v>
      </c>
      <c r="G331" s="24"/>
      <c r="H331" s="36"/>
    </row>
    <row r="332" spans="1:8" ht="12.75" customHeight="1">
      <c r="A332" s="22">
        <v>43087</v>
      </c>
      <c r="B332" s="22"/>
      <c r="C332" s="28">
        <f>ROUND(0.120390804342763,6)</f>
        <v>0.120391</v>
      </c>
      <c r="D332" s="28">
        <f>F332</f>
        <v>0.126265</v>
      </c>
      <c r="E332" s="28">
        <f>F332</f>
        <v>0.126265</v>
      </c>
      <c r="F332" s="28">
        <f>ROUND(0.126265,6)</f>
        <v>0.126265</v>
      </c>
      <c r="G332" s="24"/>
      <c r="H332" s="36"/>
    </row>
    <row r="333" spans="1:8" ht="12.75" customHeight="1">
      <c r="A333" s="22">
        <v>43178</v>
      </c>
      <c r="B333" s="22"/>
      <c r="C333" s="28">
        <f>ROUND(0.120390804342763,6)</f>
        <v>0.120391</v>
      </c>
      <c r="D333" s="28">
        <f>F333</f>
        <v>0.128762</v>
      </c>
      <c r="E333" s="28">
        <f>F333</f>
        <v>0.128762</v>
      </c>
      <c r="F333" s="28">
        <f>ROUND(0.128762,6)</f>
        <v>0.128762</v>
      </c>
      <c r="G333" s="24"/>
      <c r="H333" s="36"/>
    </row>
    <row r="334" spans="1:8" ht="12.75" customHeight="1">
      <c r="A334" s="22">
        <v>43269</v>
      </c>
      <c r="B334" s="22"/>
      <c r="C334" s="28">
        <f>ROUND(0.120390804342763,6)</f>
        <v>0.120391</v>
      </c>
      <c r="D334" s="28">
        <f>F334</f>
        <v>0.13131</v>
      </c>
      <c r="E334" s="28">
        <f>F334</f>
        <v>0.13131</v>
      </c>
      <c r="F334" s="28">
        <f>ROUND(0.13131,6)</f>
        <v>0.13131</v>
      </c>
      <c r="G334" s="24"/>
      <c r="H334" s="36"/>
    </row>
    <row r="335" spans="1:8" ht="12.75" customHeight="1">
      <c r="A335" s="22" t="s">
        <v>75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42905</v>
      </c>
      <c r="B336" s="22"/>
      <c r="C336" s="25">
        <f>ROUND(0.131555986427533,4)</f>
        <v>0.1316</v>
      </c>
      <c r="D336" s="25">
        <f>F336</f>
        <v>0.1316</v>
      </c>
      <c r="E336" s="25">
        <f>F336</f>
        <v>0.1316</v>
      </c>
      <c r="F336" s="25">
        <f>ROUND(0.1316,4)</f>
        <v>0.1316</v>
      </c>
      <c r="G336" s="24"/>
      <c r="H336" s="36"/>
    </row>
    <row r="337" spans="1:8" ht="12.75" customHeight="1">
      <c r="A337" s="22">
        <v>42996</v>
      </c>
      <c r="B337" s="22"/>
      <c r="C337" s="25">
        <f>ROUND(0.131555986427533,4)</f>
        <v>0.1316</v>
      </c>
      <c r="D337" s="25">
        <f>F337</f>
        <v>0.1315</v>
      </c>
      <c r="E337" s="25">
        <f>F337</f>
        <v>0.1315</v>
      </c>
      <c r="F337" s="25">
        <f>ROUND(0.1315,4)</f>
        <v>0.1315</v>
      </c>
      <c r="G337" s="24"/>
      <c r="H337" s="36"/>
    </row>
    <row r="338" spans="1:8" ht="12.75" customHeight="1">
      <c r="A338" s="22">
        <v>43087</v>
      </c>
      <c r="B338" s="22"/>
      <c r="C338" s="25">
        <f>ROUND(0.131555986427533,4)</f>
        <v>0.1316</v>
      </c>
      <c r="D338" s="25">
        <f>F338</f>
        <v>0.1312</v>
      </c>
      <c r="E338" s="25">
        <f>F338</f>
        <v>0.1312</v>
      </c>
      <c r="F338" s="25">
        <f>ROUND(0.1312,4)</f>
        <v>0.1312</v>
      </c>
      <c r="G338" s="24"/>
      <c r="H338" s="36"/>
    </row>
    <row r="339" spans="1:8" ht="12.75" customHeight="1">
      <c r="A339" s="22">
        <v>43178</v>
      </c>
      <c r="B339" s="22"/>
      <c r="C339" s="25">
        <f>ROUND(0.131555986427533,4)</f>
        <v>0.1316</v>
      </c>
      <c r="D339" s="25">
        <f>F339</f>
        <v>0.1308</v>
      </c>
      <c r="E339" s="25">
        <f>F339</f>
        <v>0.1308</v>
      </c>
      <c r="F339" s="25">
        <f>ROUND(0.1308,4)</f>
        <v>0.1308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5">
        <f>ROUND(0.0892261001517451,4)</f>
        <v>0.0892</v>
      </c>
      <c r="D341" s="25">
        <f>F341</f>
        <v>0.0391</v>
      </c>
      <c r="E341" s="25">
        <f>F341</f>
        <v>0.0391</v>
      </c>
      <c r="F341" s="25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5">
        <f>ROUND(0.0892261001517451,4)</f>
        <v>0.0892</v>
      </c>
      <c r="D342" s="25">
        <f>F342</f>
        <v>0.0383</v>
      </c>
      <c r="E342" s="25">
        <f>F342</f>
        <v>0.0383</v>
      </c>
      <c r="F342" s="25">
        <f>ROUND(0.0383,4)</f>
        <v>0.0383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5">
        <f>ROUND(9.2961285,4)</f>
        <v>9.2961</v>
      </c>
      <c r="D344" s="25">
        <f>F344</f>
        <v>9.3533</v>
      </c>
      <c r="E344" s="25">
        <f>F344</f>
        <v>9.3533</v>
      </c>
      <c r="F344" s="25">
        <f>ROUND(9.3533,4)</f>
        <v>9.3533</v>
      </c>
      <c r="G344" s="24"/>
      <c r="H344" s="36"/>
    </row>
    <row r="345" spans="1:8" ht="12.75" customHeight="1">
      <c r="A345" s="22">
        <v>42996</v>
      </c>
      <c r="B345" s="22"/>
      <c r="C345" s="25">
        <f>ROUND(9.2961285,4)</f>
        <v>9.2961</v>
      </c>
      <c r="D345" s="25">
        <f>F345</f>
        <v>9.4775</v>
      </c>
      <c r="E345" s="25">
        <f>F345</f>
        <v>9.4775</v>
      </c>
      <c r="F345" s="25">
        <f>ROUND(9.4775,4)</f>
        <v>9.4775</v>
      </c>
      <c r="G345" s="24"/>
      <c r="H345" s="36"/>
    </row>
    <row r="346" spans="1:8" ht="12.75" customHeight="1">
      <c r="A346" s="22">
        <v>43087</v>
      </c>
      <c r="B346" s="22"/>
      <c r="C346" s="25">
        <f>ROUND(9.2961285,4)</f>
        <v>9.2961</v>
      </c>
      <c r="D346" s="25">
        <f>F346</f>
        <v>9.601</v>
      </c>
      <c r="E346" s="25">
        <f>F346</f>
        <v>9.601</v>
      </c>
      <c r="F346" s="25">
        <f>ROUND(9.601,4)</f>
        <v>9.601</v>
      </c>
      <c r="G346" s="24"/>
      <c r="H346" s="36"/>
    </row>
    <row r="347" spans="1:8" ht="12.75" customHeight="1">
      <c r="A347" s="22">
        <v>43178</v>
      </c>
      <c r="B347" s="22"/>
      <c r="C347" s="25">
        <f>ROUND(9.2961285,4)</f>
        <v>9.2961</v>
      </c>
      <c r="D347" s="25">
        <f>F347</f>
        <v>9.7214</v>
      </c>
      <c r="E347" s="25">
        <f>F347</f>
        <v>9.7214</v>
      </c>
      <c r="F347" s="25">
        <f>ROUND(9.7214,4)</f>
        <v>9.7214</v>
      </c>
      <c r="G347" s="24"/>
      <c r="H347" s="36"/>
    </row>
    <row r="348" spans="1:8" ht="12.75" customHeight="1">
      <c r="A348" s="22" t="s">
        <v>78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5">
        <f>ROUND(9.6859386152748,4)</f>
        <v>9.6859</v>
      </c>
      <c r="D349" s="25">
        <f>F349</f>
        <v>9.7603</v>
      </c>
      <c r="E349" s="25">
        <f>F349</f>
        <v>9.7603</v>
      </c>
      <c r="F349" s="25">
        <f>ROUND(9.7603,4)</f>
        <v>9.7603</v>
      </c>
      <c r="G349" s="24"/>
      <c r="H349" s="36"/>
    </row>
    <row r="350" spans="1:8" ht="12.75" customHeight="1">
      <c r="A350" s="22">
        <v>42996</v>
      </c>
      <c r="B350" s="22"/>
      <c r="C350" s="25">
        <f>ROUND(9.6859386152748,4)</f>
        <v>9.6859</v>
      </c>
      <c r="D350" s="25">
        <f>F350</f>
        <v>9.9196</v>
      </c>
      <c r="E350" s="25">
        <f>F350</f>
        <v>9.9196</v>
      </c>
      <c r="F350" s="25">
        <f>ROUND(9.9196,4)</f>
        <v>9.9196</v>
      </c>
      <c r="G350" s="24"/>
      <c r="H350" s="36"/>
    </row>
    <row r="351" spans="1:8" ht="12.75" customHeight="1">
      <c r="A351" s="22">
        <v>43087</v>
      </c>
      <c r="B351" s="22"/>
      <c r="C351" s="25">
        <f>ROUND(9.6859386152748,4)</f>
        <v>9.6859</v>
      </c>
      <c r="D351" s="25">
        <f>F351</f>
        <v>10.0762</v>
      </c>
      <c r="E351" s="25">
        <f>F351</f>
        <v>10.0762</v>
      </c>
      <c r="F351" s="25">
        <f>ROUND(10.0762,4)</f>
        <v>10.0762</v>
      </c>
      <c r="G351" s="24"/>
      <c r="H351" s="36"/>
    </row>
    <row r="352" spans="1:8" ht="12.75" customHeight="1">
      <c r="A352" s="22">
        <v>43178</v>
      </c>
      <c r="B352" s="22"/>
      <c r="C352" s="25">
        <f>ROUND(9.6859386152748,4)</f>
        <v>9.6859</v>
      </c>
      <c r="D352" s="25">
        <f>F352</f>
        <v>10.2314</v>
      </c>
      <c r="E352" s="25">
        <f>F352</f>
        <v>10.2314</v>
      </c>
      <c r="F352" s="25">
        <f>ROUND(10.2314,4)</f>
        <v>10.2314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5">
        <f>ROUND(3.82145874401577,4)</f>
        <v>3.8215</v>
      </c>
      <c r="D354" s="25">
        <f>F354</f>
        <v>3.8056</v>
      </c>
      <c r="E354" s="25">
        <f>F354</f>
        <v>3.8056</v>
      </c>
      <c r="F354" s="25">
        <f>ROUND(3.8056,4)</f>
        <v>3.8056</v>
      </c>
      <c r="G354" s="24"/>
      <c r="H354" s="36"/>
    </row>
    <row r="355" spans="1:8" ht="12.75" customHeight="1">
      <c r="A355" s="22">
        <v>42996</v>
      </c>
      <c r="B355" s="22"/>
      <c r="C355" s="25">
        <f>ROUND(3.82145874401577,4)</f>
        <v>3.8215</v>
      </c>
      <c r="D355" s="25">
        <f>F355</f>
        <v>3.7694</v>
      </c>
      <c r="E355" s="25">
        <f>F355</f>
        <v>3.7694</v>
      </c>
      <c r="F355" s="25">
        <f>ROUND(3.7694,4)</f>
        <v>3.7694</v>
      </c>
      <c r="G355" s="24"/>
      <c r="H355" s="36"/>
    </row>
    <row r="356" spans="1:8" ht="12.75" customHeight="1">
      <c r="A356" s="22">
        <v>43087</v>
      </c>
      <c r="B356" s="22"/>
      <c r="C356" s="25">
        <f>ROUND(3.82145874401577,4)</f>
        <v>3.8215</v>
      </c>
      <c r="D356" s="25">
        <f>F356</f>
        <v>3.7339</v>
      </c>
      <c r="E356" s="25">
        <f>F356</f>
        <v>3.7339</v>
      </c>
      <c r="F356" s="25">
        <f>ROUND(3.7339,4)</f>
        <v>3.7339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42905</v>
      </c>
      <c r="B358" s="22"/>
      <c r="C358" s="25">
        <f>ROUND(13.57,4)</f>
        <v>13.57</v>
      </c>
      <c r="D358" s="25">
        <f>F358</f>
        <v>13.6677</v>
      </c>
      <c r="E358" s="25">
        <f>F358</f>
        <v>13.6677</v>
      </c>
      <c r="F358" s="25">
        <f>ROUND(13.6677,4)</f>
        <v>13.6677</v>
      </c>
      <c r="G358" s="24"/>
      <c r="H358" s="36"/>
    </row>
    <row r="359" spans="1:8" ht="12.75" customHeight="1">
      <c r="A359" s="22">
        <v>42996</v>
      </c>
      <c r="B359" s="22"/>
      <c r="C359" s="25">
        <f>ROUND(13.57,4)</f>
        <v>13.57</v>
      </c>
      <c r="D359" s="25">
        <f>F359</f>
        <v>13.8767</v>
      </c>
      <c r="E359" s="25">
        <f>F359</f>
        <v>13.8767</v>
      </c>
      <c r="F359" s="25">
        <f>ROUND(13.8767,4)</f>
        <v>13.8767</v>
      </c>
      <c r="G359" s="24"/>
      <c r="H359" s="36"/>
    </row>
    <row r="360" spans="1:8" ht="12.75" customHeight="1">
      <c r="A360" s="22">
        <v>43087</v>
      </c>
      <c r="B360" s="22"/>
      <c r="C360" s="25">
        <f>ROUND(13.57,4)</f>
        <v>13.57</v>
      </c>
      <c r="D360" s="25">
        <f>F360</f>
        <v>14.0834</v>
      </c>
      <c r="E360" s="25">
        <f>F360</f>
        <v>14.0834</v>
      </c>
      <c r="F360" s="25">
        <f>ROUND(14.0834,4)</f>
        <v>14.0834</v>
      </c>
      <c r="G360" s="24"/>
      <c r="H360" s="36"/>
    </row>
    <row r="361" spans="1:8" ht="12.75" customHeight="1">
      <c r="A361" s="22">
        <v>43178</v>
      </c>
      <c r="B361" s="22"/>
      <c r="C361" s="25">
        <f>ROUND(13.57,4)</f>
        <v>13.57</v>
      </c>
      <c r="D361" s="25">
        <f>F361</f>
        <v>14.287</v>
      </c>
      <c r="E361" s="25">
        <f>F361</f>
        <v>14.287</v>
      </c>
      <c r="F361" s="25">
        <f>ROUND(14.287,4)</f>
        <v>14.287</v>
      </c>
      <c r="G361" s="24"/>
      <c r="H361" s="36"/>
    </row>
    <row r="362" spans="1:8" ht="12.75" customHeight="1">
      <c r="A362" s="22">
        <v>43269</v>
      </c>
      <c r="B362" s="22"/>
      <c r="C362" s="25">
        <f>ROUND(13.57,4)</f>
        <v>13.57</v>
      </c>
      <c r="D362" s="25">
        <f>F362</f>
        <v>14.4889</v>
      </c>
      <c r="E362" s="25">
        <f>F362</f>
        <v>14.4889</v>
      </c>
      <c r="F362" s="25">
        <f>ROUND(14.4889,4)</f>
        <v>14.4889</v>
      </c>
      <c r="G362" s="24"/>
      <c r="H362" s="36"/>
    </row>
    <row r="363" spans="1:8" ht="12.75" customHeight="1">
      <c r="A363" s="22" t="s">
        <v>81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42905</v>
      </c>
      <c r="B364" s="22"/>
      <c r="C364" s="25">
        <f>ROUND(13.57,4)</f>
        <v>13.57</v>
      </c>
      <c r="D364" s="25">
        <f>F364</f>
        <v>13.6677</v>
      </c>
      <c r="E364" s="25">
        <f>F364</f>
        <v>13.6677</v>
      </c>
      <c r="F364" s="25">
        <f>ROUND(13.6677,4)</f>
        <v>13.6677</v>
      </c>
      <c r="G364" s="24"/>
      <c r="H364" s="36"/>
    </row>
    <row r="365" spans="1:8" ht="12.75" customHeight="1">
      <c r="A365" s="22">
        <v>42996</v>
      </c>
      <c r="B365" s="22"/>
      <c r="C365" s="25">
        <f>ROUND(13.57,4)</f>
        <v>13.57</v>
      </c>
      <c r="D365" s="25">
        <f>F365</f>
        <v>13.8767</v>
      </c>
      <c r="E365" s="25">
        <f>F365</f>
        <v>13.8767</v>
      </c>
      <c r="F365" s="25">
        <f>ROUND(13.8767,4)</f>
        <v>13.8767</v>
      </c>
      <c r="G365" s="24"/>
      <c r="H365" s="36"/>
    </row>
    <row r="366" spans="1:8" ht="12.75" customHeight="1">
      <c r="A366" s="22">
        <v>43087</v>
      </c>
      <c r="B366" s="22"/>
      <c r="C366" s="25">
        <f>ROUND(13.57,4)</f>
        <v>13.57</v>
      </c>
      <c r="D366" s="25">
        <f>F366</f>
        <v>14.0834</v>
      </c>
      <c r="E366" s="25">
        <f>F366</f>
        <v>14.0834</v>
      </c>
      <c r="F366" s="25">
        <f>ROUND(14.0834,4)</f>
        <v>14.0834</v>
      </c>
      <c r="G366" s="24"/>
      <c r="H366" s="36"/>
    </row>
    <row r="367" spans="1:8" ht="12.75" customHeight="1">
      <c r="A367" s="22">
        <v>43175</v>
      </c>
      <c r="B367" s="22"/>
      <c r="C367" s="25">
        <f>ROUND(13.57,4)</f>
        <v>13.57</v>
      </c>
      <c r="D367" s="25">
        <f>F367</f>
        <v>17.5004</v>
      </c>
      <c r="E367" s="25">
        <f>F367</f>
        <v>17.5004</v>
      </c>
      <c r="F367" s="25">
        <f>ROUND(17.5004,4)</f>
        <v>17.5004</v>
      </c>
      <c r="G367" s="24"/>
      <c r="H367" s="36"/>
    </row>
    <row r="368" spans="1:8" ht="12.75" customHeight="1">
      <c r="A368" s="22">
        <v>43178</v>
      </c>
      <c r="B368" s="22"/>
      <c r="C368" s="25">
        <f>ROUND(13.57,4)</f>
        <v>13.57</v>
      </c>
      <c r="D368" s="25">
        <f>F368</f>
        <v>14.287</v>
      </c>
      <c r="E368" s="25">
        <f>F368</f>
        <v>14.287</v>
      </c>
      <c r="F368" s="25">
        <f>ROUND(14.287,4)</f>
        <v>14.287</v>
      </c>
      <c r="G368" s="24"/>
      <c r="H368" s="36"/>
    </row>
    <row r="369" spans="1:8" ht="12.75" customHeight="1">
      <c r="A369" s="22">
        <v>43269</v>
      </c>
      <c r="B369" s="22"/>
      <c r="C369" s="25">
        <f>ROUND(13.57,4)</f>
        <v>13.57</v>
      </c>
      <c r="D369" s="25">
        <f>F369</f>
        <v>14.4889</v>
      </c>
      <c r="E369" s="25">
        <f>F369</f>
        <v>14.4889</v>
      </c>
      <c r="F369" s="25">
        <f>ROUND(14.4889,4)</f>
        <v>14.4889</v>
      </c>
      <c r="G369" s="24"/>
      <c r="H369" s="36"/>
    </row>
    <row r="370" spans="1:8" ht="12.75" customHeight="1">
      <c r="A370" s="22">
        <v>43360</v>
      </c>
      <c r="B370" s="22"/>
      <c r="C370" s="25">
        <f>ROUND(13.57,4)</f>
        <v>13.57</v>
      </c>
      <c r="D370" s="25">
        <f>F370</f>
        <v>14.6916</v>
      </c>
      <c r="E370" s="25">
        <f>F370</f>
        <v>14.6916</v>
      </c>
      <c r="F370" s="25">
        <f>ROUND(14.6916,4)</f>
        <v>14.6916</v>
      </c>
      <c r="G370" s="24"/>
      <c r="H370" s="36"/>
    </row>
    <row r="371" spans="1:8" ht="12.75" customHeight="1">
      <c r="A371" s="22">
        <v>43448</v>
      </c>
      <c r="B371" s="22"/>
      <c r="C371" s="25">
        <f>ROUND(13.57,4)</f>
        <v>13.57</v>
      </c>
      <c r="D371" s="25">
        <f>F371</f>
        <v>14.8876</v>
      </c>
      <c r="E371" s="25">
        <f>F371</f>
        <v>14.8876</v>
      </c>
      <c r="F371" s="25">
        <f>ROUND(14.8876,4)</f>
        <v>14.8876</v>
      </c>
      <c r="G371" s="24"/>
      <c r="H371" s="36"/>
    </row>
    <row r="372" spans="1:8" ht="12.75" customHeight="1">
      <c r="A372" s="22">
        <v>43542</v>
      </c>
      <c r="B372" s="22"/>
      <c r="C372" s="25">
        <f>ROUND(13.57,4)</f>
        <v>13.57</v>
      </c>
      <c r="D372" s="25">
        <f>F372</f>
        <v>15.0969</v>
      </c>
      <c r="E372" s="25">
        <f>F372</f>
        <v>15.0969</v>
      </c>
      <c r="F372" s="25">
        <f>ROUND(15.0969,4)</f>
        <v>15.0969</v>
      </c>
      <c r="G372" s="24"/>
      <c r="H372" s="36"/>
    </row>
    <row r="373" spans="1:8" ht="12.75" customHeight="1">
      <c r="A373" s="22">
        <v>43630</v>
      </c>
      <c r="B373" s="22"/>
      <c r="C373" s="25">
        <f>ROUND(13.57,4)</f>
        <v>13.57</v>
      </c>
      <c r="D373" s="25">
        <f>F373</f>
        <v>15.3014</v>
      </c>
      <c r="E373" s="25">
        <f>F373</f>
        <v>15.3014</v>
      </c>
      <c r="F373" s="25">
        <f>ROUND(15.3014,4)</f>
        <v>15.3014</v>
      </c>
      <c r="G373" s="24"/>
      <c r="H373" s="36"/>
    </row>
    <row r="374" spans="1:8" ht="12.75" customHeight="1">
      <c r="A374" s="22">
        <v>43724</v>
      </c>
      <c r="B374" s="22"/>
      <c r="C374" s="25">
        <f>ROUND(13.57,4)</f>
        <v>13.57</v>
      </c>
      <c r="D374" s="25">
        <f>F374</f>
        <v>15.5325</v>
      </c>
      <c r="E374" s="25">
        <f>F374</f>
        <v>15.5325</v>
      </c>
      <c r="F374" s="25">
        <f>ROUND(15.5325,4)</f>
        <v>15.5325</v>
      </c>
      <c r="G374" s="24"/>
      <c r="H374" s="36"/>
    </row>
    <row r="375" spans="1:8" ht="12.75" customHeight="1">
      <c r="A375" s="22">
        <v>43812</v>
      </c>
      <c r="B375" s="22"/>
      <c r="C375" s="25">
        <f>ROUND(13.57,4)</f>
        <v>13.57</v>
      </c>
      <c r="D375" s="25">
        <f>F375</f>
        <v>15.7487</v>
      </c>
      <c r="E375" s="25">
        <f>F375</f>
        <v>15.7487</v>
      </c>
      <c r="F375" s="25">
        <f>ROUND(15.7487,4)</f>
        <v>15.7487</v>
      </c>
      <c r="G375" s="24"/>
      <c r="H375" s="36"/>
    </row>
    <row r="376" spans="1:8" ht="12.75" customHeight="1">
      <c r="A376" s="22">
        <v>43906</v>
      </c>
      <c r="B376" s="22"/>
      <c r="C376" s="25">
        <f>ROUND(13.57,4)</f>
        <v>13.57</v>
      </c>
      <c r="D376" s="25">
        <f>F376</f>
        <v>15.9797</v>
      </c>
      <c r="E376" s="25">
        <f>F376</f>
        <v>15.9797</v>
      </c>
      <c r="F376" s="25">
        <f>ROUND(15.9797,4)</f>
        <v>15.9797</v>
      </c>
      <c r="G376" s="24"/>
      <c r="H376" s="36"/>
    </row>
    <row r="377" spans="1:8" ht="12.75" customHeight="1">
      <c r="A377" s="22">
        <v>43994</v>
      </c>
      <c r="B377" s="22"/>
      <c r="C377" s="25">
        <f>ROUND(13.57,4)</f>
        <v>13.57</v>
      </c>
      <c r="D377" s="25">
        <f>F377</f>
        <v>16.196</v>
      </c>
      <c r="E377" s="25">
        <f>F377</f>
        <v>16.196</v>
      </c>
      <c r="F377" s="25">
        <f>ROUND(16.196,4)</f>
        <v>16.196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5">
        <f>ROUND(1.46417781614156,4)</f>
        <v>1.4642</v>
      </c>
      <c r="D379" s="25">
        <f>F379</f>
        <v>1.4508</v>
      </c>
      <c r="E379" s="25">
        <f>F379</f>
        <v>1.4508</v>
      </c>
      <c r="F379" s="25">
        <f>ROUND(1.4508,4)</f>
        <v>1.4508</v>
      </c>
      <c r="G379" s="24"/>
      <c r="H379" s="36"/>
    </row>
    <row r="380" spans="1:8" ht="12.75" customHeight="1">
      <c r="A380" s="22">
        <v>42996</v>
      </c>
      <c r="B380" s="22"/>
      <c r="C380" s="25">
        <f>ROUND(1.46417781614156,4)</f>
        <v>1.4642</v>
      </c>
      <c r="D380" s="25">
        <f>F380</f>
        <v>1.4234</v>
      </c>
      <c r="E380" s="25">
        <f>F380</f>
        <v>1.4234</v>
      </c>
      <c r="F380" s="25">
        <f>ROUND(1.4234,4)</f>
        <v>1.4234</v>
      </c>
      <c r="G380" s="24"/>
      <c r="H380" s="36"/>
    </row>
    <row r="381" spans="1:8" ht="12.75" customHeight="1">
      <c r="A381" s="22">
        <v>43087</v>
      </c>
      <c r="B381" s="22"/>
      <c r="C381" s="25">
        <f>ROUND(1.46417781614156,4)</f>
        <v>1.4642</v>
      </c>
      <c r="D381" s="25">
        <f>F381</f>
        <v>1.3982</v>
      </c>
      <c r="E381" s="25">
        <f>F381</f>
        <v>1.3982</v>
      </c>
      <c r="F381" s="25">
        <f>ROUND(1.3982,4)</f>
        <v>1.3982</v>
      </c>
      <c r="G381" s="24"/>
      <c r="H381" s="36"/>
    </row>
    <row r="382" spans="1:8" ht="12.75" customHeight="1">
      <c r="A382" s="22">
        <v>43178</v>
      </c>
      <c r="B382" s="22"/>
      <c r="C382" s="25">
        <f>ROUND(1.46417781614156,4)</f>
        <v>1.4642</v>
      </c>
      <c r="D382" s="25">
        <f>F382</f>
        <v>1.374</v>
      </c>
      <c r="E382" s="25">
        <f>F382</f>
        <v>1.374</v>
      </c>
      <c r="F382" s="25">
        <f>ROUND(1.374,4)</f>
        <v>1.374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42859</v>
      </c>
      <c r="B384" s="22"/>
      <c r="C384" s="27">
        <f>ROUND(604.554,3)</f>
        <v>604.554</v>
      </c>
      <c r="D384" s="27">
        <f>F384</f>
        <v>603.547</v>
      </c>
      <c r="E384" s="27">
        <f>F384</f>
        <v>603.547</v>
      </c>
      <c r="F384" s="27">
        <f>ROUND(603.547,3)</f>
        <v>603.547</v>
      </c>
      <c r="G384" s="24"/>
      <c r="H384" s="36"/>
    </row>
    <row r="385" spans="1:8" ht="12.75" customHeight="1">
      <c r="A385" s="22">
        <v>42950</v>
      </c>
      <c r="B385" s="22"/>
      <c r="C385" s="27">
        <f>ROUND(604.554,3)</f>
        <v>604.554</v>
      </c>
      <c r="D385" s="27">
        <f>F385</f>
        <v>616.032</v>
      </c>
      <c r="E385" s="27">
        <f>F385</f>
        <v>616.032</v>
      </c>
      <c r="F385" s="27">
        <f>ROUND(616.032,3)</f>
        <v>616.032</v>
      </c>
      <c r="G385" s="24"/>
      <c r="H385" s="36"/>
    </row>
    <row r="386" spans="1:8" ht="12.75" customHeight="1">
      <c r="A386" s="22">
        <v>43041</v>
      </c>
      <c r="B386" s="22"/>
      <c r="C386" s="27">
        <f>ROUND(604.554,3)</f>
        <v>604.554</v>
      </c>
      <c r="D386" s="27">
        <f>F386</f>
        <v>627.962</v>
      </c>
      <c r="E386" s="27">
        <f>F386</f>
        <v>627.962</v>
      </c>
      <c r="F386" s="27">
        <f>ROUND(627.962,3)</f>
        <v>627.962</v>
      </c>
      <c r="G386" s="24"/>
      <c r="H386" s="36"/>
    </row>
    <row r="387" spans="1:8" ht="12.75" customHeight="1">
      <c r="A387" s="22">
        <v>43132</v>
      </c>
      <c r="B387" s="22"/>
      <c r="C387" s="27">
        <f>ROUND(604.554,3)</f>
        <v>604.554</v>
      </c>
      <c r="D387" s="27">
        <f>F387</f>
        <v>640.509</v>
      </c>
      <c r="E387" s="27">
        <f>F387</f>
        <v>640.509</v>
      </c>
      <c r="F387" s="27">
        <f>ROUND(640.509,3)</f>
        <v>640.509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ROUND(533.722,3)</f>
        <v>533.722</v>
      </c>
      <c r="D389" s="27">
        <f>F389</f>
        <v>533.618</v>
      </c>
      <c r="E389" s="27">
        <f>F389</f>
        <v>533.618</v>
      </c>
      <c r="F389" s="27">
        <f>ROUND(533.618,3)</f>
        <v>533.618</v>
      </c>
      <c r="G389" s="24"/>
      <c r="H389" s="36"/>
    </row>
    <row r="390" spans="1:8" ht="12.75" customHeight="1">
      <c r="A390" s="22">
        <v>42950</v>
      </c>
      <c r="B390" s="22"/>
      <c r="C390" s="27">
        <f>ROUND(533.722,3)</f>
        <v>533.722</v>
      </c>
      <c r="D390" s="27">
        <f>F390</f>
        <v>543.855</v>
      </c>
      <c r="E390" s="27">
        <f>F390</f>
        <v>543.855</v>
      </c>
      <c r="F390" s="27">
        <f>ROUND(543.855,3)</f>
        <v>543.855</v>
      </c>
      <c r="G390" s="24"/>
      <c r="H390" s="36"/>
    </row>
    <row r="391" spans="1:8" ht="12.75" customHeight="1">
      <c r="A391" s="22">
        <v>43041</v>
      </c>
      <c r="B391" s="22"/>
      <c r="C391" s="27">
        <f>ROUND(533.722,3)</f>
        <v>533.722</v>
      </c>
      <c r="D391" s="27">
        <f>F391</f>
        <v>554.387</v>
      </c>
      <c r="E391" s="27">
        <f>F391</f>
        <v>554.387</v>
      </c>
      <c r="F391" s="27">
        <f>ROUND(554.387,3)</f>
        <v>554.387</v>
      </c>
      <c r="G391" s="24"/>
      <c r="H391" s="36"/>
    </row>
    <row r="392" spans="1:8" ht="12.75" customHeight="1">
      <c r="A392" s="22">
        <v>43132</v>
      </c>
      <c r="B392" s="22"/>
      <c r="C392" s="27">
        <f>ROUND(533.722,3)</f>
        <v>533.722</v>
      </c>
      <c r="D392" s="27">
        <f>F392</f>
        <v>565.464</v>
      </c>
      <c r="E392" s="27">
        <f>F392</f>
        <v>565.464</v>
      </c>
      <c r="F392" s="27">
        <f>ROUND(565.464,3)</f>
        <v>565.464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ROUND(613.405,3)</f>
        <v>613.405</v>
      </c>
      <c r="D394" s="27">
        <f>F394</f>
        <v>612.853</v>
      </c>
      <c r="E394" s="27">
        <f>F394</f>
        <v>612.853</v>
      </c>
      <c r="F394" s="27">
        <f>ROUND(612.853,3)</f>
        <v>612.853</v>
      </c>
      <c r="G394" s="24"/>
      <c r="H394" s="36"/>
    </row>
    <row r="395" spans="1:8" ht="12.75" customHeight="1">
      <c r="A395" s="22">
        <v>42950</v>
      </c>
      <c r="B395" s="22"/>
      <c r="C395" s="27">
        <f>ROUND(613.405,3)</f>
        <v>613.405</v>
      </c>
      <c r="D395" s="27">
        <f>F395</f>
        <v>625.051</v>
      </c>
      <c r="E395" s="27">
        <f>F395</f>
        <v>625.051</v>
      </c>
      <c r="F395" s="27">
        <f>ROUND(625.051,3)</f>
        <v>625.051</v>
      </c>
      <c r="G395" s="24"/>
      <c r="H395" s="36"/>
    </row>
    <row r="396" spans="1:8" ht="12.75" customHeight="1">
      <c r="A396" s="22">
        <v>43041</v>
      </c>
      <c r="B396" s="22"/>
      <c r="C396" s="27">
        <f>ROUND(613.405,3)</f>
        <v>613.405</v>
      </c>
      <c r="D396" s="27">
        <f>F396</f>
        <v>637.155</v>
      </c>
      <c r="E396" s="27">
        <f>F396</f>
        <v>637.155</v>
      </c>
      <c r="F396" s="27">
        <f>ROUND(637.155,3)</f>
        <v>637.155</v>
      </c>
      <c r="G396" s="24"/>
      <c r="H396" s="36"/>
    </row>
    <row r="397" spans="1:8" ht="12.75" customHeight="1">
      <c r="A397" s="22">
        <v>43132</v>
      </c>
      <c r="B397" s="22"/>
      <c r="C397" s="27">
        <f>ROUND(613.405,3)</f>
        <v>613.405</v>
      </c>
      <c r="D397" s="27">
        <f>F397</f>
        <v>649.886</v>
      </c>
      <c r="E397" s="27">
        <f>F397</f>
        <v>649.886</v>
      </c>
      <c r="F397" s="27">
        <f>ROUND(649.886,3)</f>
        <v>649.886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ROUND(555.088,3)</f>
        <v>555.088</v>
      </c>
      <c r="D399" s="27">
        <f>F399</f>
        <v>554.408</v>
      </c>
      <c r="E399" s="27">
        <f>F399</f>
        <v>554.408</v>
      </c>
      <c r="F399" s="27">
        <f>ROUND(554.408,3)</f>
        <v>554.408</v>
      </c>
      <c r="G399" s="24"/>
      <c r="H399" s="36"/>
    </row>
    <row r="400" spans="1:8" ht="12.75" customHeight="1">
      <c r="A400" s="22">
        <v>42950</v>
      </c>
      <c r="B400" s="22"/>
      <c r="C400" s="27">
        <f>ROUND(555.088,3)</f>
        <v>555.088</v>
      </c>
      <c r="D400" s="27">
        <f>F400</f>
        <v>565.627</v>
      </c>
      <c r="E400" s="27">
        <f>F400</f>
        <v>565.627</v>
      </c>
      <c r="F400" s="27">
        <f>ROUND(565.627,3)</f>
        <v>565.627</v>
      </c>
      <c r="G400" s="24"/>
      <c r="H400" s="36"/>
    </row>
    <row r="401" spans="1:8" ht="12.75" customHeight="1">
      <c r="A401" s="22">
        <v>43041</v>
      </c>
      <c r="B401" s="22"/>
      <c r="C401" s="27">
        <f>ROUND(555.088,3)</f>
        <v>555.088</v>
      </c>
      <c r="D401" s="27">
        <f>F401</f>
        <v>576.58</v>
      </c>
      <c r="E401" s="27">
        <f>F401</f>
        <v>576.58</v>
      </c>
      <c r="F401" s="27">
        <f>ROUND(576.58,3)</f>
        <v>576.58</v>
      </c>
      <c r="G401" s="24"/>
      <c r="H401" s="36"/>
    </row>
    <row r="402" spans="1:8" ht="12.75" customHeight="1">
      <c r="A402" s="22">
        <v>43132</v>
      </c>
      <c r="B402" s="22"/>
      <c r="C402" s="27">
        <f>ROUND(555.088,3)</f>
        <v>555.088</v>
      </c>
      <c r="D402" s="27">
        <f>F402</f>
        <v>588.101</v>
      </c>
      <c r="E402" s="27">
        <f>F402</f>
        <v>588.101</v>
      </c>
      <c r="F402" s="27">
        <f>ROUND(588.101,3)</f>
        <v>588.101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ROUND(247.107045014267,3)</f>
        <v>247.107</v>
      </c>
      <c r="D404" s="27">
        <f>F404</f>
        <v>247.107</v>
      </c>
      <c r="E404" s="27">
        <f>F404</f>
        <v>247.107</v>
      </c>
      <c r="F404" s="27">
        <f>ROUND(247.107,3)</f>
        <v>247.107</v>
      </c>
      <c r="G404" s="24"/>
      <c r="H404" s="36"/>
    </row>
    <row r="405" spans="1:8" ht="12.75" customHeight="1">
      <c r="A405" s="22">
        <v>42950</v>
      </c>
      <c r="B405" s="22"/>
      <c r="C405" s="27">
        <f>ROUND(247.107045014267,3)</f>
        <v>247.107</v>
      </c>
      <c r="D405" s="27">
        <f>F405</f>
        <v>251.846</v>
      </c>
      <c r="E405" s="27">
        <f>F405</f>
        <v>251.846</v>
      </c>
      <c r="F405" s="27">
        <f>ROUND(251.846,3)</f>
        <v>251.846</v>
      </c>
      <c r="G405" s="24"/>
      <c r="H405" s="36"/>
    </row>
    <row r="406" spans="1:8" ht="12.75" customHeight="1">
      <c r="A406" s="22">
        <v>43041</v>
      </c>
      <c r="B406" s="22"/>
      <c r="C406" s="27">
        <f>ROUND(247.107045014267,3)</f>
        <v>247.107</v>
      </c>
      <c r="D406" s="27">
        <f>F406</f>
        <v>256.783</v>
      </c>
      <c r="E406" s="27">
        <f>F406</f>
        <v>256.783</v>
      </c>
      <c r="F406" s="27">
        <f>ROUND(256.783,3)</f>
        <v>256.783</v>
      </c>
      <c r="G406" s="24"/>
      <c r="H406" s="36"/>
    </row>
    <row r="407" spans="1:8" ht="12.75" customHeight="1">
      <c r="A407" s="22">
        <v>43132</v>
      </c>
      <c r="B407" s="22"/>
      <c r="C407" s="27">
        <f>ROUND(247.107045014267,3)</f>
        <v>247.107</v>
      </c>
      <c r="D407" s="27">
        <f>F407</f>
        <v>261.965</v>
      </c>
      <c r="E407" s="27">
        <f>F407</f>
        <v>261.965</v>
      </c>
      <c r="F407" s="27">
        <f>ROUND(261.965,3)</f>
        <v>261.965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42859</v>
      </c>
      <c r="B409" s="22"/>
      <c r="C409" s="27">
        <f>ROUND(675.731,3)</f>
        <v>675.731</v>
      </c>
      <c r="D409" s="27">
        <f>F409</f>
        <v>682.718</v>
      </c>
      <c r="E409" s="27">
        <f>F409</f>
        <v>682.718</v>
      </c>
      <c r="F409" s="27">
        <f>ROUND(682.718,3)</f>
        <v>682.718</v>
      </c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ROUND(23045.76,2)</f>
        <v>23045.76</v>
      </c>
      <c r="D414" s="24">
        <f>F414</f>
        <v>23209.68</v>
      </c>
      <c r="E414" s="24">
        <f>F414</f>
        <v>23209.68</v>
      </c>
      <c r="F414" s="24">
        <f>ROUND(23209.68,2)</f>
        <v>23209.68</v>
      </c>
      <c r="G414" s="24"/>
      <c r="H414" s="36"/>
    </row>
    <row r="415" spans="1:8" ht="12.75" customHeight="1">
      <c r="A415" s="22">
        <v>42996</v>
      </c>
      <c r="B415" s="22"/>
      <c r="C415" s="24">
        <f>ROUND(23045.76,2)</f>
        <v>23045.76</v>
      </c>
      <c r="D415" s="24">
        <f>F415</f>
        <v>23581.84</v>
      </c>
      <c r="E415" s="24">
        <f>F415</f>
        <v>23581.84</v>
      </c>
      <c r="F415" s="24">
        <f>ROUND(23581.84,2)</f>
        <v>23581.84</v>
      </c>
      <c r="G415" s="24"/>
      <c r="H415" s="36"/>
    </row>
    <row r="416" spans="1:8" ht="12.75" customHeight="1">
      <c r="A416" s="22">
        <v>43087</v>
      </c>
      <c r="B416" s="22"/>
      <c r="C416" s="24">
        <f>ROUND(23045.76,2)</f>
        <v>23045.76</v>
      </c>
      <c r="D416" s="24">
        <f>F416</f>
        <v>23960.01</v>
      </c>
      <c r="E416" s="24">
        <f>F416</f>
        <v>23960.01</v>
      </c>
      <c r="F416" s="24">
        <f>ROUND(23960.01,2)</f>
        <v>23960.01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42872</v>
      </c>
      <c r="B418" s="22"/>
      <c r="C418" s="27">
        <f>ROUND(7.34167,3)</f>
        <v>7.342</v>
      </c>
      <c r="D418" s="27">
        <f>ROUND(7.37,3)</f>
        <v>7.37</v>
      </c>
      <c r="E418" s="27">
        <f>ROUND(7.27,3)</f>
        <v>7.27</v>
      </c>
      <c r="F418" s="27">
        <f>ROUND(7.32,3)</f>
        <v>7.32</v>
      </c>
      <c r="G418" s="24"/>
      <c r="H418" s="36"/>
    </row>
    <row r="419" spans="1:8" ht="12.75" customHeight="1">
      <c r="A419" s="22">
        <v>42907</v>
      </c>
      <c r="B419" s="22"/>
      <c r="C419" s="27">
        <f>ROUND(7.34167,3)</f>
        <v>7.342</v>
      </c>
      <c r="D419" s="27">
        <f>ROUND(7.31,3)</f>
        <v>7.31</v>
      </c>
      <c r="E419" s="27">
        <f>ROUND(7.21,3)</f>
        <v>7.21</v>
      </c>
      <c r="F419" s="27">
        <f>ROUND(7.26,3)</f>
        <v>7.26</v>
      </c>
      <c r="G419" s="24"/>
      <c r="H419" s="36"/>
    </row>
    <row r="420" spans="1:8" ht="12.75" customHeight="1">
      <c r="A420" s="22">
        <v>42935</v>
      </c>
      <c r="B420" s="22"/>
      <c r="C420" s="27">
        <f>ROUND(7.34167,3)</f>
        <v>7.342</v>
      </c>
      <c r="D420" s="27">
        <f>ROUND(7.26,3)</f>
        <v>7.26</v>
      </c>
      <c r="E420" s="27">
        <f>ROUND(7.16,3)</f>
        <v>7.16</v>
      </c>
      <c r="F420" s="27">
        <f>ROUND(7.21,3)</f>
        <v>7.21</v>
      </c>
      <c r="G420" s="24"/>
      <c r="H420" s="36"/>
    </row>
    <row r="421" spans="1:8" ht="12.75" customHeight="1">
      <c r="A421" s="22">
        <v>42963</v>
      </c>
      <c r="B421" s="22"/>
      <c r="C421" s="27">
        <f>ROUND(7.34167,3)</f>
        <v>7.342</v>
      </c>
      <c r="D421" s="27">
        <f>ROUND(7.24,3)</f>
        <v>7.24</v>
      </c>
      <c r="E421" s="27">
        <f>ROUND(7.14,3)</f>
        <v>7.14</v>
      </c>
      <c r="F421" s="27">
        <f>ROUND(7.19,3)</f>
        <v>7.19</v>
      </c>
      <c r="G421" s="24"/>
      <c r="H421" s="36"/>
    </row>
    <row r="422" spans="1:8" ht="12.75" customHeight="1">
      <c r="A422" s="22">
        <v>42998</v>
      </c>
      <c r="B422" s="22"/>
      <c r="C422" s="27">
        <f>ROUND(7.34167,3)</f>
        <v>7.342</v>
      </c>
      <c r="D422" s="27">
        <f>ROUND(7.2,3)</f>
        <v>7.2</v>
      </c>
      <c r="E422" s="27">
        <f>ROUND(7.1,3)</f>
        <v>7.1</v>
      </c>
      <c r="F422" s="27">
        <f>ROUND(7.15,3)</f>
        <v>7.15</v>
      </c>
      <c r="G422" s="24"/>
      <c r="H422" s="36"/>
    </row>
    <row r="423" spans="1:8" ht="12.75" customHeight="1">
      <c r="A423" s="22">
        <v>43026</v>
      </c>
      <c r="B423" s="22"/>
      <c r="C423" s="27">
        <f>ROUND(7.34167,3)</f>
        <v>7.342</v>
      </c>
      <c r="D423" s="27">
        <f>ROUND(7.18,3)</f>
        <v>7.18</v>
      </c>
      <c r="E423" s="27">
        <f>ROUND(7.08,3)</f>
        <v>7.08</v>
      </c>
      <c r="F423" s="27">
        <f>ROUND(7.13,3)</f>
        <v>7.13</v>
      </c>
      <c r="G423" s="24"/>
      <c r="H423" s="36"/>
    </row>
    <row r="424" spans="1:8" ht="12.75" customHeight="1">
      <c r="A424" s="22">
        <v>43089</v>
      </c>
      <c r="B424" s="22"/>
      <c r="C424" s="27">
        <f>ROUND(7.34167,3)</f>
        <v>7.342</v>
      </c>
      <c r="D424" s="27">
        <f>ROUND(7.13,3)</f>
        <v>7.13</v>
      </c>
      <c r="E424" s="27">
        <f>ROUND(7.03,3)</f>
        <v>7.03</v>
      </c>
      <c r="F424" s="27">
        <f>ROUND(7.08,3)</f>
        <v>7.08</v>
      </c>
      <c r="G424" s="24"/>
      <c r="H424" s="36"/>
    </row>
    <row r="425" spans="1:8" ht="12.75" customHeight="1">
      <c r="A425" s="22">
        <v>43179</v>
      </c>
      <c r="B425" s="22"/>
      <c r="C425" s="27">
        <f>ROUND(7.34167,3)</f>
        <v>7.342</v>
      </c>
      <c r="D425" s="27">
        <f>ROUND(7.12,3)</f>
        <v>7.12</v>
      </c>
      <c r="E425" s="27">
        <f>ROUND(7.02,3)</f>
        <v>7.02</v>
      </c>
      <c r="F425" s="27">
        <f>ROUND(7.07,3)</f>
        <v>7.07</v>
      </c>
      <c r="G425" s="24"/>
      <c r="H425" s="36"/>
    </row>
    <row r="426" spans="1:8" ht="12.75" customHeight="1">
      <c r="A426" s="22">
        <v>43269</v>
      </c>
      <c r="B426" s="22"/>
      <c r="C426" s="27">
        <f>ROUND(7.34167,3)</f>
        <v>7.342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ROUND(7.34167,3)</f>
        <v>7.342</v>
      </c>
      <c r="D427" s="27">
        <f>ROUND(7.14,3)</f>
        <v>7.14</v>
      </c>
      <c r="E427" s="27">
        <f>ROUND(7.04,3)</f>
        <v>7.04</v>
      </c>
      <c r="F427" s="27">
        <f>ROUND(7.09,3)</f>
        <v>7.09</v>
      </c>
      <c r="G427" s="24"/>
      <c r="H427" s="36"/>
    </row>
    <row r="428" spans="1:8" ht="12.75" customHeight="1">
      <c r="A428" s="22">
        <v>43362</v>
      </c>
      <c r="B428" s="22"/>
      <c r="C428" s="27">
        <f>ROUND(7.34167,3)</f>
        <v>7.342</v>
      </c>
      <c r="D428" s="27">
        <f>ROUND(7.17,3)</f>
        <v>7.17</v>
      </c>
      <c r="E428" s="27">
        <f>ROUND(7.07,3)</f>
        <v>7.07</v>
      </c>
      <c r="F428" s="27">
        <f>ROUND(7.12,3)</f>
        <v>7.12</v>
      </c>
      <c r="G428" s="24"/>
      <c r="H428" s="36"/>
    </row>
    <row r="429" spans="1:8" ht="12.75" customHeight="1">
      <c r="A429" s="22">
        <v>43453</v>
      </c>
      <c r="B429" s="22"/>
      <c r="C429" s="27">
        <f>ROUND(7.34167,3)</f>
        <v>7.342</v>
      </c>
      <c r="D429" s="27">
        <f>ROUND(7.22,3)</f>
        <v>7.22</v>
      </c>
      <c r="E429" s="27">
        <f>ROUND(7.12,3)</f>
        <v>7.12</v>
      </c>
      <c r="F429" s="27">
        <f>ROUND(7.17,3)</f>
        <v>7.17</v>
      </c>
      <c r="G429" s="24"/>
      <c r="H429" s="36"/>
    </row>
    <row r="430" spans="1:8" ht="12.75" customHeight="1">
      <c r="A430" s="22">
        <v>43544</v>
      </c>
      <c r="B430" s="22"/>
      <c r="C430" s="27">
        <f>ROUND(7.34167,3)</f>
        <v>7.342</v>
      </c>
      <c r="D430" s="27">
        <f>ROUND(7.27,3)</f>
        <v>7.27</v>
      </c>
      <c r="E430" s="27">
        <f>ROUND(7.17,3)</f>
        <v>7.17</v>
      </c>
      <c r="F430" s="27">
        <f>ROUND(7.22,3)</f>
        <v>7.22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42859</v>
      </c>
      <c r="B432" s="22"/>
      <c r="C432" s="27">
        <f>ROUND(553.394,3)</f>
        <v>553.394</v>
      </c>
      <c r="D432" s="27">
        <f>F432</f>
        <v>552.737</v>
      </c>
      <c r="E432" s="27">
        <f>F432</f>
        <v>552.737</v>
      </c>
      <c r="F432" s="27">
        <f>ROUND(552.737,3)</f>
        <v>552.737</v>
      </c>
      <c r="G432" s="24"/>
      <c r="H432" s="36"/>
    </row>
    <row r="433" spans="1:8" ht="12.75" customHeight="1">
      <c r="A433" s="22">
        <v>42950</v>
      </c>
      <c r="B433" s="22"/>
      <c r="C433" s="27">
        <f>ROUND(553.394,3)</f>
        <v>553.394</v>
      </c>
      <c r="D433" s="27">
        <f>F433</f>
        <v>563.9</v>
      </c>
      <c r="E433" s="27">
        <f>F433</f>
        <v>563.9</v>
      </c>
      <c r="F433" s="27">
        <f>ROUND(563.9,3)</f>
        <v>563.9</v>
      </c>
      <c r="G433" s="24"/>
      <c r="H433" s="36"/>
    </row>
    <row r="434" spans="1:8" ht="12.75" customHeight="1">
      <c r="A434" s="22">
        <v>43041</v>
      </c>
      <c r="B434" s="22"/>
      <c r="C434" s="27">
        <f>ROUND(553.394,3)</f>
        <v>553.394</v>
      </c>
      <c r="D434" s="27">
        <f>F434</f>
        <v>574.821</v>
      </c>
      <c r="E434" s="27">
        <f>F434</f>
        <v>574.821</v>
      </c>
      <c r="F434" s="27">
        <f>ROUND(574.821,3)</f>
        <v>574.821</v>
      </c>
      <c r="G434" s="24"/>
      <c r="H434" s="36"/>
    </row>
    <row r="435" spans="1:8" ht="12.75" customHeight="1">
      <c r="A435" s="22">
        <v>43132</v>
      </c>
      <c r="B435" s="22"/>
      <c r="C435" s="27">
        <f>ROUND(553.394,3)</f>
        <v>553.394</v>
      </c>
      <c r="D435" s="27">
        <f>F435</f>
        <v>586.306</v>
      </c>
      <c r="E435" s="27">
        <f>F435</f>
        <v>586.306</v>
      </c>
      <c r="F435" s="27">
        <f>ROUND(586.306,3)</f>
        <v>586.306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ROUND(99.9551964830731,5)</f>
        <v>99.9552</v>
      </c>
      <c r="D437" s="26">
        <f>F437</f>
        <v>99.60701</v>
      </c>
      <c r="E437" s="26">
        <f>F437</f>
        <v>99.60701</v>
      </c>
      <c r="F437" s="26">
        <f>ROUND(99.6070082942519,5)</f>
        <v>99.60701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ROUND(99.9551964830731,5)</f>
        <v>99.9552</v>
      </c>
      <c r="D439" s="26">
        <f>F439</f>
        <v>99.61213</v>
      </c>
      <c r="E439" s="26">
        <f>F439</f>
        <v>99.61213</v>
      </c>
      <c r="F439" s="26">
        <f>ROUND(99.6121262798594,5)</f>
        <v>99.61213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ROUND(99.9551964830731,5)</f>
        <v>99.9552</v>
      </c>
      <c r="D441" s="26">
        <f>F441</f>
        <v>99.81501</v>
      </c>
      <c r="E441" s="26">
        <f>F441</f>
        <v>99.81501</v>
      </c>
      <c r="F441" s="26">
        <f>ROUND(99.8150060416054,5)</f>
        <v>99.81501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6">
        <f>ROUND(99.9551964830731,5)</f>
        <v>99.9552</v>
      </c>
      <c r="D443" s="26">
        <f>F443</f>
        <v>99.76567</v>
      </c>
      <c r="E443" s="26">
        <f>F443</f>
        <v>99.76567</v>
      </c>
      <c r="F443" s="26">
        <f>ROUND(99.7656744826819,5)</f>
        <v>99.76567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6">
        <f>ROUND(99.9551964830731,5)</f>
        <v>99.9552</v>
      </c>
      <c r="D445" s="26">
        <f>F445</f>
        <v>99.9552</v>
      </c>
      <c r="E445" s="26">
        <f>F445</f>
        <v>99.9552</v>
      </c>
      <c r="F445" s="26">
        <f>ROUND(99.9551964830731,5)</f>
        <v>99.9552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6">
        <f>ROUND(99.8647606688514,5)</f>
        <v>99.86476</v>
      </c>
      <c r="D447" s="26">
        <f>F447</f>
        <v>99.8439</v>
      </c>
      <c r="E447" s="26">
        <f>F447</f>
        <v>99.8439</v>
      </c>
      <c r="F447" s="26">
        <f>ROUND(99.8438977677258,5)</f>
        <v>99.8439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6">
        <f>ROUND(99.8647606688514,5)</f>
        <v>99.86476</v>
      </c>
      <c r="D449" s="26">
        <f>F449</f>
        <v>99.04828</v>
      </c>
      <c r="E449" s="26">
        <f>F449</f>
        <v>99.04828</v>
      </c>
      <c r="F449" s="26">
        <f>ROUND(99.0482758102931,5)</f>
        <v>99.04828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6">
        <f>ROUND(99.8647606688514,5)</f>
        <v>99.86476</v>
      </c>
      <c r="D451" s="26">
        <f>F451</f>
        <v>98.64498</v>
      </c>
      <c r="E451" s="26">
        <f>F451</f>
        <v>98.64498</v>
      </c>
      <c r="F451" s="26">
        <f>ROUND(98.6449801731506,5)</f>
        <v>98.64498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6">
        <f>ROUND(99.8647606688514,5)</f>
        <v>99.86476</v>
      </c>
      <c r="D453" s="26">
        <f>F453</f>
        <v>98.60194</v>
      </c>
      <c r="E453" s="26">
        <f>F453</f>
        <v>98.60194</v>
      </c>
      <c r="F453" s="26">
        <f>ROUND(98.6019429973977,5)</f>
        <v>98.60194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ROUND(99.8647606688514,2)</f>
        <v>99.86</v>
      </c>
      <c r="D455" s="24">
        <f>F455</f>
        <v>99.01</v>
      </c>
      <c r="E455" s="24">
        <f>F455</f>
        <v>99.01</v>
      </c>
      <c r="F455" s="24">
        <f>ROUND(99.0125669139162,2)</f>
        <v>99.01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6">
        <f>ROUND(99.8647606688514,5)</f>
        <v>99.86476</v>
      </c>
      <c r="D457" s="26">
        <f>F457</f>
        <v>99.43676</v>
      </c>
      <c r="E457" s="26">
        <f>F457</f>
        <v>99.43676</v>
      </c>
      <c r="F457" s="26">
        <f>ROUND(99.4367625791563,5)</f>
        <v>99.43676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6">
        <f>ROUND(99.8647606688514,5)</f>
        <v>99.86476</v>
      </c>
      <c r="D459" s="26">
        <f>F459</f>
        <v>99.86476</v>
      </c>
      <c r="E459" s="26">
        <f>F459</f>
        <v>99.86476</v>
      </c>
      <c r="F459" s="26">
        <f>ROUND(99.8647606688514,5)</f>
        <v>99.86476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6">
        <f>ROUND(99.0647273421099,5)</f>
        <v>99.06473</v>
      </c>
      <c r="D461" s="26">
        <f>F461</f>
        <v>96.7335</v>
      </c>
      <c r="E461" s="26">
        <f>F461</f>
        <v>96.7335</v>
      </c>
      <c r="F461" s="26">
        <f>ROUND(96.73350369613,5)</f>
        <v>96.7335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6">
        <f>ROUND(99.0647273421099,5)</f>
        <v>99.06473</v>
      </c>
      <c r="D463" s="26">
        <f>F463</f>
        <v>96.01416</v>
      </c>
      <c r="E463" s="26">
        <f>F463</f>
        <v>96.01416</v>
      </c>
      <c r="F463" s="26">
        <f>ROUND(96.0141567504358,5)</f>
        <v>96.01416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6">
        <f>ROUND(99.0647273421099,5)</f>
        <v>99.06473</v>
      </c>
      <c r="D465" s="26">
        <f>F465</f>
        <v>95.25757</v>
      </c>
      <c r="E465" s="26">
        <f>F465</f>
        <v>95.25757</v>
      </c>
      <c r="F465" s="26">
        <f>ROUND(95.2575702807136,5)</f>
        <v>95.25757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6">
        <f>ROUND(99.0647273421099,5)</f>
        <v>99.06473</v>
      </c>
      <c r="D467" s="26">
        <f>F467</f>
        <v>95.47033</v>
      </c>
      <c r="E467" s="26">
        <f>F467</f>
        <v>95.47033</v>
      </c>
      <c r="F467" s="26">
        <f>ROUND(95.4703313681535,5)</f>
        <v>95.47033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6">
        <f>ROUND(99.0647273421099,5)</f>
        <v>99.06473</v>
      </c>
      <c r="D469" s="26">
        <f>F469</f>
        <v>97.68265</v>
      </c>
      <c r="E469" s="26">
        <f>F469</f>
        <v>97.68265</v>
      </c>
      <c r="F469" s="26">
        <f>ROUND(97.682650234513,5)</f>
        <v>97.68265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6">
        <f>ROUND(99.0647273421099,5)</f>
        <v>99.06473</v>
      </c>
      <c r="D471" s="26">
        <f>F471</f>
        <v>97.84721</v>
      </c>
      <c r="E471" s="26">
        <f>F471</f>
        <v>97.84721</v>
      </c>
      <c r="F471" s="26">
        <f>ROUND(97.8472105204215,5)</f>
        <v>97.84721</v>
      </c>
      <c r="G471" s="24"/>
      <c r="H471" s="36"/>
    </row>
    <row r="472" spans="1:8" ht="12.75" customHeight="1">
      <c r="A472" s="22" t="s">
        <v>110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6">
        <f>ROUND(99.0647273421099,5)</f>
        <v>99.06473</v>
      </c>
      <c r="D473" s="26">
        <f>F473</f>
        <v>99.06473</v>
      </c>
      <c r="E473" s="26">
        <f>F473</f>
        <v>99.06473</v>
      </c>
      <c r="F473" s="26">
        <f>ROUND(99.0647273421099,5)</f>
        <v>99.06473</v>
      </c>
      <c r="G473" s="24"/>
      <c r="H473" s="36"/>
    </row>
    <row r="474" spans="1:8" ht="12.75" customHeight="1">
      <c r="A474" s="22" t="s">
        <v>111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ROUND(98.369076583721,5)</f>
        <v>98.36908</v>
      </c>
      <c r="D475" s="26">
        <f>F475</f>
        <v>96.0689</v>
      </c>
      <c r="E475" s="26">
        <f>F475</f>
        <v>96.0689</v>
      </c>
      <c r="F475" s="26">
        <f>ROUND(96.0688974519438,5)</f>
        <v>96.0689</v>
      </c>
      <c r="G475" s="24"/>
      <c r="H475" s="36"/>
    </row>
    <row r="476" spans="1:8" ht="12.75" customHeight="1">
      <c r="A476" s="22" t="s">
        <v>112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ROUND(98.369076583721,5)</f>
        <v>98.36908</v>
      </c>
      <c r="D477" s="26">
        <f>F477</f>
        <v>93.11503</v>
      </c>
      <c r="E477" s="26">
        <f>F477</f>
        <v>93.11503</v>
      </c>
      <c r="F477" s="26">
        <f>ROUND(93.1150349682034,5)</f>
        <v>93.11503</v>
      </c>
      <c r="G477" s="24"/>
      <c r="H477" s="36"/>
    </row>
    <row r="478" spans="1:8" ht="12.75" customHeight="1">
      <c r="A478" s="22" t="s">
        <v>113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6">
        <f>ROUND(98.369076583721,5)</f>
        <v>98.36908</v>
      </c>
      <c r="D479" s="26">
        <f>F479</f>
        <v>91.87813</v>
      </c>
      <c r="E479" s="26">
        <f>F479</f>
        <v>91.87813</v>
      </c>
      <c r="F479" s="26">
        <f>ROUND(91.8781345725405,5)</f>
        <v>91.87813</v>
      </c>
      <c r="G479" s="24"/>
      <c r="H479" s="36"/>
    </row>
    <row r="480" spans="1:8" ht="12.75" customHeight="1">
      <c r="A480" s="22" t="s">
        <v>114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6">
        <f>ROUND(98.369076583721,5)</f>
        <v>98.36908</v>
      </c>
      <c r="D481" s="26">
        <f>F481</f>
        <v>94.01041</v>
      </c>
      <c r="E481" s="26">
        <f>F481</f>
        <v>94.01041</v>
      </c>
      <c r="F481" s="26">
        <f>ROUND(94.0104127567311,5)</f>
        <v>94.01041</v>
      </c>
      <c r="G481" s="24"/>
      <c r="H481" s="36"/>
    </row>
    <row r="482" spans="1:8" ht="12.75" customHeight="1">
      <c r="A482" s="22" t="s">
        <v>115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6">
        <f>ROUND(98.369076583721,5)</f>
        <v>98.36908</v>
      </c>
      <c r="D483" s="26">
        <f>F483</f>
        <v>97.74408</v>
      </c>
      <c r="E483" s="26">
        <f>F483</f>
        <v>97.74408</v>
      </c>
      <c r="F483" s="26">
        <f>ROUND(97.7440816658714,5)</f>
        <v>97.74408</v>
      </c>
      <c r="G483" s="24"/>
      <c r="H483" s="36"/>
    </row>
    <row r="484" spans="1:8" ht="12.75" customHeight="1">
      <c r="A484" s="22" t="s">
        <v>116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6">
        <f>ROUND(98.369076583721,5)</f>
        <v>98.36908</v>
      </c>
      <c r="D485" s="26">
        <f>F485</f>
        <v>96.32807</v>
      </c>
      <c r="E485" s="26">
        <f>F485</f>
        <v>96.32807</v>
      </c>
      <c r="F485" s="26">
        <f>ROUND(96.3280723167013,5)</f>
        <v>96.32807</v>
      </c>
      <c r="G485" s="24"/>
      <c r="H485" s="36"/>
    </row>
    <row r="486" spans="1:8" ht="12.75" customHeight="1">
      <c r="A486" s="22" t="s">
        <v>117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ROUND(98.369076583721,5)</f>
        <v>98.36908</v>
      </c>
      <c r="D487" s="33">
        <f>F487</f>
        <v>98.36908</v>
      </c>
      <c r="E487" s="33">
        <f>F487</f>
        <v>98.36908</v>
      </c>
      <c r="F487" s="33">
        <f>ROUND(98.369076583721,5)</f>
        <v>98.36908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2017-05-04T16:09:47Z</dcterms:modified>
  <cp:category/>
  <cp:version/>
  <cp:contentType/>
  <cp:contentStatus/>
</cp:coreProperties>
</file>