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'Jerry'!$A$1:$H$512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<sst xmlns="http://schemas.openxmlformats.org/spreadsheetml/2006/main" count="122" uniqueCount="122">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</sst>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75" zoomScalePageLayoutView="0" workbookViewId="0" topLeftCell="A1">
      <selection activeCell="M19" sqref="M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42936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ROUND(2.6,5)</f>
        <v>2.6</v>
      </c>
      <c r="D6" s="24">
        <f>F6</f>
        <v>2.6</v>
      </c>
      <c r="E6" s="24">
        <f>F6</f>
        <v>2.6</v>
      </c>
      <c r="F6" s="24">
        <f>ROUND(2.6,5)</f>
        <v>2.6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ROUND(2.51,5)</f>
        <v>2.51</v>
      </c>
      <c r="D8" s="24">
        <f>F8</f>
        <v>2.51</v>
      </c>
      <c r="E8" s="24">
        <f>F8</f>
        <v>2.51</v>
      </c>
      <c r="F8" s="24">
        <f>ROUND(2.51,5)</f>
        <v>2.51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ROUND(2.57,5)</f>
        <v>2.57</v>
      </c>
      <c r="D10" s="24">
        <f>F10</f>
        <v>2.57</v>
      </c>
      <c r="E10" s="24">
        <f>F10</f>
        <v>2.57</v>
      </c>
      <c r="F10" s="24">
        <f>ROUND(2.57,5)</f>
        <v>2.57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ROUND(10.7,5)</f>
        <v>10.7</v>
      </c>
      <c r="D14" s="24">
        <f>F14</f>
        <v>10.7</v>
      </c>
      <c r="E14" s="24">
        <f>F14</f>
        <v>10.7</v>
      </c>
      <c r="F14" s="24">
        <f>ROUND(10.7,5)</f>
        <v>10.7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ROUND(7.885,5)</f>
        <v>7.885</v>
      </c>
      <c r="D16" s="24">
        <f>F16</f>
        <v>7.885</v>
      </c>
      <c r="E16" s="24">
        <f>F16</f>
        <v>7.885</v>
      </c>
      <c r="F16" s="24">
        <f>ROUND(7.885,5)</f>
        <v>7.885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ROUND(8.545,3)</f>
        <v>8.545</v>
      </c>
      <c r="D18" s="29">
        <f>F18</f>
        <v>8.545</v>
      </c>
      <c r="E18" s="29">
        <f>F18</f>
        <v>8.545</v>
      </c>
      <c r="F18" s="29">
        <f>ROUND(8.545,3)</f>
        <v>8.545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ROUND(2.58,3)</f>
        <v>2.58</v>
      </c>
      <c r="D20" s="29">
        <f>F20</f>
        <v>2.58</v>
      </c>
      <c r="E20" s="29">
        <f>F20</f>
        <v>2.58</v>
      </c>
      <c r="F20" s="29">
        <f>ROUND(2.58,3)</f>
        <v>2.58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ROUND(2.6,3)</f>
        <v>2.6</v>
      </c>
      <c r="D22" s="29">
        <f>F22</f>
        <v>2.6</v>
      </c>
      <c r="E22" s="29">
        <f>F22</f>
        <v>2.6</v>
      </c>
      <c r="F22" s="29">
        <f>ROUND(2.6,3)</f>
        <v>2.6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ROUND(7.2,3)</f>
        <v>7.2</v>
      </c>
      <c r="D24" s="29">
        <f>F24</f>
        <v>7.2</v>
      </c>
      <c r="E24" s="29">
        <f>F24</f>
        <v>7.2</v>
      </c>
      <c r="F24" s="29">
        <f>ROUND(7.2,3)</f>
        <v>7.2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ROUND(7.2,3)</f>
        <v>7.2</v>
      </c>
      <c r="D26" s="29">
        <f>F26</f>
        <v>7.2</v>
      </c>
      <c r="E26" s="29">
        <f>F26</f>
        <v>7.2</v>
      </c>
      <c r="F26" s="29">
        <f>ROUND(7.2,3)</f>
        <v>7.2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ROUND(7.335,3)</f>
        <v>7.335</v>
      </c>
      <c r="D28" s="29">
        <f>F28</f>
        <v>7.335</v>
      </c>
      <c r="E28" s="29">
        <f>F28</f>
        <v>7.335</v>
      </c>
      <c r="F28" s="29">
        <f>ROUND(7.335,3)</f>
        <v>7.335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ROUND(7.485,3)</f>
        <v>7.485</v>
      </c>
      <c r="D30" s="29">
        <f>F30</f>
        <v>7.485</v>
      </c>
      <c r="E30" s="29">
        <f>F30</f>
        <v>7.485</v>
      </c>
      <c r="F30" s="29">
        <f>ROUND(7.485,3)</f>
        <v>7.485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ROUND(9.49,3)</f>
        <v>9.49</v>
      </c>
      <c r="D32" s="29">
        <f>F32</f>
        <v>9.49</v>
      </c>
      <c r="E32" s="29">
        <f>F32</f>
        <v>9.49</v>
      </c>
      <c r="F32" s="29">
        <f>ROUND(9.49,3)</f>
        <v>9.49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ROUND(2.6,3)</f>
        <v>2.6</v>
      </c>
      <c r="D36" s="29">
        <f>F36</f>
        <v>2.6</v>
      </c>
      <c r="E36" s="29">
        <f>F36</f>
        <v>2.6</v>
      </c>
      <c r="F36" s="29">
        <f>ROUND(2.6,3)</f>
        <v>2.6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ROUND(9.175,3)</f>
        <v>9.175</v>
      </c>
      <c r="D38" s="29">
        <f>F38</f>
        <v>9.175</v>
      </c>
      <c r="E38" s="29">
        <f>F38</f>
        <v>9.175</v>
      </c>
      <c r="F38" s="29">
        <f>ROUND(9.175,3)</f>
        <v>9.175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ROUND(2.6,5)</f>
        <v>2.6</v>
      </c>
      <c r="D40" s="24">
        <f>F40</f>
        <v>126.83239</v>
      </c>
      <c r="E40" s="24">
        <f>F40</f>
        <v>126.83239</v>
      </c>
      <c r="F40" s="24">
        <f>ROUND(126.83239,5)</f>
        <v>126.83239</v>
      </c>
      <c r="G40" s="25"/>
      <c r="H40" s="26"/>
    </row>
    <row r="41" spans="1:8" ht="12.75" customHeight="1">
      <c r="A41" s="23">
        <v>43041</v>
      </c>
      <c r="B41" s="23"/>
      <c r="C41" s="24">
        <f>ROUND(2.6,5)</f>
        <v>2.6</v>
      </c>
      <c r="D41" s="24">
        <f>F41</f>
        <v>129.27603</v>
      </c>
      <c r="E41" s="24">
        <f>F41</f>
        <v>129.27603</v>
      </c>
      <c r="F41" s="24">
        <f>ROUND(129.27603,5)</f>
        <v>129.27603</v>
      </c>
      <c r="G41" s="25"/>
      <c r="H41" s="26"/>
    </row>
    <row r="42" spans="1:8" ht="12.75" customHeight="1">
      <c r="A42" s="23">
        <v>43132</v>
      </c>
      <c r="B42" s="23"/>
      <c r="C42" s="24">
        <f>ROUND(2.6,5)</f>
        <v>2.6</v>
      </c>
      <c r="D42" s="24">
        <f>F42</f>
        <v>130.46606</v>
      </c>
      <c r="E42" s="24">
        <f>F42</f>
        <v>130.46606</v>
      </c>
      <c r="F42" s="24">
        <f>ROUND(130.46606,5)</f>
        <v>130.46606</v>
      </c>
      <c r="G42" s="25"/>
      <c r="H42" s="26"/>
    </row>
    <row r="43" spans="1:8" ht="12.75" customHeight="1">
      <c r="A43" s="23">
        <v>43223</v>
      </c>
      <c r="B43" s="23"/>
      <c r="C43" s="24">
        <f>ROUND(2.6,5)</f>
        <v>2.6</v>
      </c>
      <c r="D43" s="24">
        <f>F43</f>
        <v>133.09076</v>
      </c>
      <c r="E43" s="24">
        <f>F43</f>
        <v>133.09076</v>
      </c>
      <c r="F43" s="24">
        <f>ROUND(133.09076,5)</f>
        <v>133.09076</v>
      </c>
      <c r="G43" s="25"/>
      <c r="H43" s="26"/>
    </row>
    <row r="44" spans="1:8" ht="12.75" customHeight="1">
      <c r="A44" s="23">
        <v>43314</v>
      </c>
      <c r="B44" s="23"/>
      <c r="C44" s="24">
        <f>ROUND(2.6,5)</f>
        <v>2.6</v>
      </c>
      <c r="D44" s="24">
        <f>F44</f>
        <v>135.71831</v>
      </c>
      <c r="E44" s="24">
        <f>F44</f>
        <v>135.71831</v>
      </c>
      <c r="F44" s="24">
        <f>ROUND(135.71831,5)</f>
        <v>135.71831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ROUND(98.23512,5)</f>
        <v>98.23512</v>
      </c>
      <c r="D46" s="24">
        <f>F46</f>
        <v>98.51866</v>
      </c>
      <c r="E46" s="24">
        <f>F46</f>
        <v>98.51866</v>
      </c>
      <c r="F46" s="24">
        <f>ROUND(98.51866,5)</f>
        <v>98.51866</v>
      </c>
      <c r="G46" s="25"/>
      <c r="H46" s="26"/>
    </row>
    <row r="47" spans="1:8" ht="12.75" customHeight="1">
      <c r="A47" s="23">
        <v>43041</v>
      </c>
      <c r="B47" s="23"/>
      <c r="C47" s="24">
        <f>ROUND(98.23512,5)</f>
        <v>98.23512</v>
      </c>
      <c r="D47" s="24">
        <f>F47</f>
        <v>99.40934</v>
      </c>
      <c r="E47" s="24">
        <f>F47</f>
        <v>99.40934</v>
      </c>
      <c r="F47" s="24">
        <f>ROUND(99.40934,5)</f>
        <v>99.40934</v>
      </c>
      <c r="G47" s="25"/>
      <c r="H47" s="26"/>
    </row>
    <row r="48" spans="1:8" ht="12.75" customHeight="1">
      <c r="A48" s="23">
        <v>43132</v>
      </c>
      <c r="B48" s="23"/>
      <c r="C48" s="24">
        <f>ROUND(98.23512,5)</f>
        <v>98.23512</v>
      </c>
      <c r="D48" s="24">
        <f>F48</f>
        <v>101.36413</v>
      </c>
      <c r="E48" s="24">
        <f>F48</f>
        <v>101.36413</v>
      </c>
      <c r="F48" s="24">
        <f>ROUND(101.36413,5)</f>
        <v>101.36413</v>
      </c>
      <c r="G48" s="25"/>
      <c r="H48" s="26"/>
    </row>
    <row r="49" spans="1:8" ht="12.75" customHeight="1">
      <c r="A49" s="23">
        <v>43223</v>
      </c>
      <c r="B49" s="23"/>
      <c r="C49" s="24">
        <f>ROUND(98.23512,5)</f>
        <v>98.23512</v>
      </c>
      <c r="D49" s="24">
        <f>F49</f>
        <v>102.375</v>
      </c>
      <c r="E49" s="24">
        <f>F49</f>
        <v>102.375</v>
      </c>
      <c r="F49" s="24">
        <f>ROUND(102.375,5)</f>
        <v>102.375</v>
      </c>
      <c r="G49" s="25"/>
      <c r="H49" s="26"/>
    </row>
    <row r="50" spans="1:8" ht="12.75" customHeight="1">
      <c r="A50" s="23">
        <v>43314</v>
      </c>
      <c r="B50" s="23"/>
      <c r="C50" s="24">
        <f>ROUND(98.23512,5)</f>
        <v>98.23512</v>
      </c>
      <c r="D50" s="24">
        <f>F50</f>
        <v>104.39591</v>
      </c>
      <c r="E50" s="24">
        <f>F50</f>
        <v>104.39591</v>
      </c>
      <c r="F50" s="24">
        <f>ROUND(104.39591,5)</f>
        <v>104.39591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ROUND(9.1,5)</f>
        <v>9.1</v>
      </c>
      <c r="D52" s="24">
        <f>F52</f>
        <v>9.10753</v>
      </c>
      <c r="E52" s="24">
        <f>F52</f>
        <v>9.10753</v>
      </c>
      <c r="F52" s="24">
        <f>ROUND(9.10753,5)</f>
        <v>9.10753</v>
      </c>
      <c r="G52" s="25"/>
      <c r="H52" s="26"/>
    </row>
    <row r="53" spans="1:8" ht="12.75" customHeight="1">
      <c r="A53" s="23">
        <v>43041</v>
      </c>
      <c r="B53" s="23"/>
      <c r="C53" s="24">
        <f>ROUND(9.1,5)</f>
        <v>9.1</v>
      </c>
      <c r="D53" s="24">
        <f>F53</f>
        <v>9.15046</v>
      </c>
      <c r="E53" s="24">
        <f>F53</f>
        <v>9.15046</v>
      </c>
      <c r="F53" s="24">
        <f>ROUND(9.15046,5)</f>
        <v>9.15046</v>
      </c>
      <c r="G53" s="25"/>
      <c r="H53" s="26"/>
    </row>
    <row r="54" spans="1:8" ht="12.75" customHeight="1">
      <c r="A54" s="23">
        <v>43132</v>
      </c>
      <c r="B54" s="23"/>
      <c r="C54" s="24">
        <f>ROUND(9.1,5)</f>
        <v>9.1</v>
      </c>
      <c r="D54" s="24">
        <f>F54</f>
        <v>9.19267</v>
      </c>
      <c r="E54" s="24">
        <f>F54</f>
        <v>9.19267</v>
      </c>
      <c r="F54" s="24">
        <f>ROUND(9.19267,5)</f>
        <v>9.19267</v>
      </c>
      <c r="G54" s="25"/>
      <c r="H54" s="26"/>
    </row>
    <row r="55" spans="1:8" ht="12.75" customHeight="1">
      <c r="A55" s="23">
        <v>43223</v>
      </c>
      <c r="B55" s="23"/>
      <c r="C55" s="24">
        <f>ROUND(9.1,5)</f>
        <v>9.1</v>
      </c>
      <c r="D55" s="24">
        <f>F55</f>
        <v>9.23837</v>
      </c>
      <c r="E55" s="24">
        <f>F55</f>
        <v>9.23837</v>
      </c>
      <c r="F55" s="24">
        <f>ROUND(9.23837,5)</f>
        <v>9.23837</v>
      </c>
      <c r="G55" s="25"/>
      <c r="H55" s="26"/>
    </row>
    <row r="56" spans="1:8" ht="12.75" customHeight="1">
      <c r="A56" s="23">
        <v>43314</v>
      </c>
      <c r="B56" s="23"/>
      <c r="C56" s="24">
        <f>ROUND(9.1,5)</f>
        <v>9.1</v>
      </c>
      <c r="D56" s="24">
        <f>F56</f>
        <v>9.28827</v>
      </c>
      <c r="E56" s="24">
        <f>F56</f>
        <v>9.28827</v>
      </c>
      <c r="F56" s="24">
        <f>ROUND(9.28827,5)</f>
        <v>9.28827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ROUND(9.295,5)</f>
        <v>9.295</v>
      </c>
      <c r="D58" s="24">
        <f>F58</f>
        <v>9.30307</v>
      </c>
      <c r="E58" s="24">
        <f>F58</f>
        <v>9.30307</v>
      </c>
      <c r="F58" s="24">
        <f>ROUND(9.30307,5)</f>
        <v>9.30307</v>
      </c>
      <c r="G58" s="25"/>
      <c r="H58" s="26"/>
    </row>
    <row r="59" spans="1:8" ht="12.75" customHeight="1">
      <c r="A59" s="23">
        <v>43041</v>
      </c>
      <c r="B59" s="23"/>
      <c r="C59" s="24">
        <f>ROUND(9.295,5)</f>
        <v>9.295</v>
      </c>
      <c r="D59" s="24">
        <f>F59</f>
        <v>9.35172</v>
      </c>
      <c r="E59" s="24">
        <f>F59</f>
        <v>9.35172</v>
      </c>
      <c r="F59" s="24">
        <f>ROUND(9.35172,5)</f>
        <v>9.35172</v>
      </c>
      <c r="G59" s="25"/>
      <c r="H59" s="26"/>
    </row>
    <row r="60" spans="1:8" ht="12.75" customHeight="1">
      <c r="A60" s="23">
        <v>43132</v>
      </c>
      <c r="B60" s="23"/>
      <c r="C60" s="24">
        <f>ROUND(9.295,5)</f>
        <v>9.295</v>
      </c>
      <c r="D60" s="24">
        <f>F60</f>
        <v>9.39958</v>
      </c>
      <c r="E60" s="24">
        <f>F60</f>
        <v>9.39958</v>
      </c>
      <c r="F60" s="24">
        <f>ROUND(9.39958,5)</f>
        <v>9.39958</v>
      </c>
      <c r="G60" s="25"/>
      <c r="H60" s="26"/>
    </row>
    <row r="61" spans="1:8" ht="12.75" customHeight="1">
      <c r="A61" s="23">
        <v>43223</v>
      </c>
      <c r="B61" s="23"/>
      <c r="C61" s="24">
        <f>ROUND(9.295,5)</f>
        <v>9.295</v>
      </c>
      <c r="D61" s="24">
        <f>F61</f>
        <v>9.44662</v>
      </c>
      <c r="E61" s="24">
        <f>F61</f>
        <v>9.44662</v>
      </c>
      <c r="F61" s="24">
        <f>ROUND(9.44662,5)</f>
        <v>9.44662</v>
      </c>
      <c r="G61" s="25"/>
      <c r="H61" s="26"/>
    </row>
    <row r="62" spans="1:8" ht="12.75" customHeight="1">
      <c r="A62" s="23">
        <v>43314</v>
      </c>
      <c r="B62" s="23"/>
      <c r="C62" s="24">
        <f>ROUND(9.295,5)</f>
        <v>9.295</v>
      </c>
      <c r="D62" s="24">
        <f>F62</f>
        <v>9.49593</v>
      </c>
      <c r="E62" s="24">
        <f>F62</f>
        <v>9.49593</v>
      </c>
      <c r="F62" s="24">
        <f>ROUND(9.49593,5)</f>
        <v>9.49593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ROUND(102.73558,5)</f>
        <v>102.73558</v>
      </c>
      <c r="D64" s="24">
        <f>F64</f>
        <v>103.032</v>
      </c>
      <c r="E64" s="24">
        <f>F64</f>
        <v>103.032</v>
      </c>
      <c r="F64" s="24">
        <f>ROUND(103.032,5)</f>
        <v>103.032</v>
      </c>
      <c r="G64" s="25"/>
      <c r="H64" s="26"/>
    </row>
    <row r="65" spans="1:8" ht="12.75" customHeight="1">
      <c r="A65" s="23">
        <v>43041</v>
      </c>
      <c r="B65" s="23"/>
      <c r="C65" s="24">
        <f>ROUND(102.73558,5)</f>
        <v>102.73558</v>
      </c>
      <c r="D65" s="24">
        <f>F65</f>
        <v>103.94471</v>
      </c>
      <c r="E65" s="24">
        <f>F65</f>
        <v>103.94471</v>
      </c>
      <c r="F65" s="24">
        <f>ROUND(103.94471,5)</f>
        <v>103.94471</v>
      </c>
      <c r="G65" s="25"/>
      <c r="H65" s="26"/>
    </row>
    <row r="66" spans="1:8" ht="12.75" customHeight="1">
      <c r="A66" s="23">
        <v>43132</v>
      </c>
      <c r="B66" s="23"/>
      <c r="C66" s="24">
        <f>ROUND(102.73558,5)</f>
        <v>102.73558</v>
      </c>
      <c r="D66" s="24">
        <f>F66</f>
        <v>105.98871</v>
      </c>
      <c r="E66" s="24">
        <f>F66</f>
        <v>105.98871</v>
      </c>
      <c r="F66" s="24">
        <f>ROUND(105.98871,5)</f>
        <v>105.98871</v>
      </c>
      <c r="G66" s="25"/>
      <c r="H66" s="26"/>
    </row>
    <row r="67" spans="1:8" ht="12.75" customHeight="1">
      <c r="A67" s="23">
        <v>43223</v>
      </c>
      <c r="B67" s="23"/>
      <c r="C67" s="24">
        <f>ROUND(102.73558,5)</f>
        <v>102.73558</v>
      </c>
      <c r="D67" s="24">
        <f>F67</f>
        <v>107.02174</v>
      </c>
      <c r="E67" s="24">
        <f>F67</f>
        <v>107.02174</v>
      </c>
      <c r="F67" s="24">
        <f>ROUND(107.02174,5)</f>
        <v>107.02174</v>
      </c>
      <c r="G67" s="25"/>
      <c r="H67" s="26"/>
    </row>
    <row r="68" spans="1:8" ht="12.75" customHeight="1">
      <c r="A68" s="23">
        <v>43314</v>
      </c>
      <c r="B68" s="23"/>
      <c r="C68" s="24">
        <f>ROUND(102.73558,5)</f>
        <v>102.73558</v>
      </c>
      <c r="D68" s="24">
        <f>F68</f>
        <v>109.13449</v>
      </c>
      <c r="E68" s="24">
        <f>F68</f>
        <v>109.13449</v>
      </c>
      <c r="F68" s="24">
        <f>ROUND(109.13449,5)</f>
        <v>109.13449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ROUND(9.605,5)</f>
        <v>9.605</v>
      </c>
      <c r="D70" s="24">
        <f>F70</f>
        <v>9.61345</v>
      </c>
      <c r="E70" s="24">
        <f>F70</f>
        <v>9.61345</v>
      </c>
      <c r="F70" s="24">
        <f>ROUND(9.61345,5)</f>
        <v>9.61345</v>
      </c>
      <c r="G70" s="25"/>
      <c r="H70" s="26"/>
    </row>
    <row r="71" spans="1:8" ht="12.75" customHeight="1">
      <c r="A71" s="23">
        <v>43041</v>
      </c>
      <c r="B71" s="23"/>
      <c r="C71" s="24">
        <f>ROUND(9.605,5)</f>
        <v>9.605</v>
      </c>
      <c r="D71" s="24">
        <f>F71</f>
        <v>9.66343</v>
      </c>
      <c r="E71" s="24">
        <f>F71</f>
        <v>9.66343</v>
      </c>
      <c r="F71" s="24">
        <f>ROUND(9.66343,5)</f>
        <v>9.66343</v>
      </c>
      <c r="G71" s="25"/>
      <c r="H71" s="26"/>
    </row>
    <row r="72" spans="1:8" ht="12.75" customHeight="1">
      <c r="A72" s="23">
        <v>43132</v>
      </c>
      <c r="B72" s="23"/>
      <c r="C72" s="24">
        <f>ROUND(9.605,5)</f>
        <v>9.605</v>
      </c>
      <c r="D72" s="24">
        <f>F72</f>
        <v>9.71324</v>
      </c>
      <c r="E72" s="24">
        <f>F72</f>
        <v>9.71324</v>
      </c>
      <c r="F72" s="24">
        <f>ROUND(9.71324,5)</f>
        <v>9.71324</v>
      </c>
      <c r="G72" s="25"/>
      <c r="H72" s="26"/>
    </row>
    <row r="73" spans="1:8" ht="12.75" customHeight="1">
      <c r="A73" s="23">
        <v>43223</v>
      </c>
      <c r="B73" s="23"/>
      <c r="C73" s="24">
        <f>ROUND(9.605,5)</f>
        <v>9.605</v>
      </c>
      <c r="D73" s="24">
        <f>F73</f>
        <v>9.76595</v>
      </c>
      <c r="E73" s="24">
        <f>F73</f>
        <v>9.76595</v>
      </c>
      <c r="F73" s="24">
        <f>ROUND(9.76595,5)</f>
        <v>9.76595</v>
      </c>
      <c r="G73" s="25"/>
      <c r="H73" s="26"/>
    </row>
    <row r="74" spans="1:8" ht="12.75" customHeight="1">
      <c r="A74" s="23">
        <v>43314</v>
      </c>
      <c r="B74" s="23"/>
      <c r="C74" s="24">
        <f>ROUND(9.605,5)</f>
        <v>9.605</v>
      </c>
      <c r="D74" s="24">
        <f>F74</f>
        <v>9.82257</v>
      </c>
      <c r="E74" s="24">
        <f>F74</f>
        <v>9.82257</v>
      </c>
      <c r="F74" s="24">
        <f>ROUND(9.82257,5)</f>
        <v>9.82257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ROUND(2.51,5)</f>
        <v>2.51</v>
      </c>
      <c r="D76" s="24">
        <f>F76</f>
        <v>126.72561</v>
      </c>
      <c r="E76" s="24">
        <f>F76</f>
        <v>126.72561</v>
      </c>
      <c r="F76" s="24">
        <f>ROUND(126.72561,5)</f>
        <v>126.72561</v>
      </c>
      <c r="G76" s="25"/>
      <c r="H76" s="26"/>
    </row>
    <row r="77" spans="1:8" ht="12.75" customHeight="1">
      <c r="A77" s="23">
        <v>43041</v>
      </c>
      <c r="B77" s="23"/>
      <c r="C77" s="24">
        <f>ROUND(2.51,5)</f>
        <v>2.51</v>
      </c>
      <c r="D77" s="24">
        <f>F77</f>
        <v>129.16723</v>
      </c>
      <c r="E77" s="24">
        <f>F77</f>
        <v>129.16723</v>
      </c>
      <c r="F77" s="24">
        <f>ROUND(129.16723,5)</f>
        <v>129.16723</v>
      </c>
      <c r="G77" s="25"/>
      <c r="H77" s="26"/>
    </row>
    <row r="78" spans="1:8" ht="12.75" customHeight="1">
      <c r="A78" s="23">
        <v>43132</v>
      </c>
      <c r="B78" s="23"/>
      <c r="C78" s="24">
        <f>ROUND(2.51,5)</f>
        <v>2.51</v>
      </c>
      <c r="D78" s="24">
        <f>F78</f>
        <v>130.18619</v>
      </c>
      <c r="E78" s="24">
        <f>F78</f>
        <v>130.18619</v>
      </c>
      <c r="F78" s="24">
        <f>ROUND(130.18619,5)</f>
        <v>130.18619</v>
      </c>
      <c r="G78" s="25"/>
      <c r="H78" s="26"/>
    </row>
    <row r="79" spans="1:8" ht="12.75" customHeight="1">
      <c r="A79" s="23">
        <v>43223</v>
      </c>
      <c r="B79" s="23"/>
      <c r="C79" s="24">
        <f>ROUND(2.51,5)</f>
        <v>2.51</v>
      </c>
      <c r="D79" s="24">
        <f>F79</f>
        <v>132.80524</v>
      </c>
      <c r="E79" s="24">
        <f>F79</f>
        <v>132.80524</v>
      </c>
      <c r="F79" s="24">
        <f>ROUND(132.80524,5)</f>
        <v>132.80524</v>
      </c>
      <c r="G79" s="25"/>
      <c r="H79" s="26"/>
    </row>
    <row r="80" spans="1:8" ht="12.75" customHeight="1">
      <c r="A80" s="23">
        <v>43314</v>
      </c>
      <c r="B80" s="23"/>
      <c r="C80" s="24">
        <f>ROUND(2.51,5)</f>
        <v>2.51</v>
      </c>
      <c r="D80" s="24">
        <f>F80</f>
        <v>135.42709</v>
      </c>
      <c r="E80" s="24">
        <f>F80</f>
        <v>135.42709</v>
      </c>
      <c r="F80" s="24">
        <f>ROUND(135.42709,5)</f>
        <v>135.42709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ROUND(9.73,5)</f>
        <v>9.73</v>
      </c>
      <c r="D82" s="24">
        <f>F82</f>
        <v>9.73873</v>
      </c>
      <c r="E82" s="24">
        <f>F82</f>
        <v>9.73873</v>
      </c>
      <c r="F82" s="24">
        <f>ROUND(9.73873,5)</f>
        <v>9.73873</v>
      </c>
      <c r="G82" s="25"/>
      <c r="H82" s="26"/>
    </row>
    <row r="83" spans="1:8" ht="12.75" customHeight="1">
      <c r="A83" s="23">
        <v>43041</v>
      </c>
      <c r="B83" s="23"/>
      <c r="C83" s="24">
        <f>ROUND(9.73,5)</f>
        <v>9.73</v>
      </c>
      <c r="D83" s="24">
        <f>F83</f>
        <v>9.79069</v>
      </c>
      <c r="E83" s="24">
        <f>F83</f>
        <v>9.79069</v>
      </c>
      <c r="F83" s="24">
        <f>ROUND(9.79069,5)</f>
        <v>9.79069</v>
      </c>
      <c r="G83" s="25"/>
      <c r="H83" s="26"/>
    </row>
    <row r="84" spans="1:8" ht="12.75" customHeight="1">
      <c r="A84" s="23">
        <v>43132</v>
      </c>
      <c r="B84" s="23"/>
      <c r="C84" s="24">
        <f>ROUND(9.73,5)</f>
        <v>9.73</v>
      </c>
      <c r="D84" s="24">
        <f>F84</f>
        <v>9.84262</v>
      </c>
      <c r="E84" s="24">
        <f>F84</f>
        <v>9.84262</v>
      </c>
      <c r="F84" s="24">
        <f>ROUND(9.84262,5)</f>
        <v>9.84262</v>
      </c>
      <c r="G84" s="25"/>
      <c r="H84" s="26"/>
    </row>
    <row r="85" spans="1:8" ht="12.75" customHeight="1">
      <c r="A85" s="23">
        <v>43223</v>
      </c>
      <c r="B85" s="23"/>
      <c r="C85" s="24">
        <f>ROUND(9.73,5)</f>
        <v>9.73</v>
      </c>
      <c r="D85" s="24">
        <f>F85</f>
        <v>9.89737</v>
      </c>
      <c r="E85" s="24">
        <f>F85</f>
        <v>9.89737</v>
      </c>
      <c r="F85" s="24">
        <f>ROUND(9.89737,5)</f>
        <v>9.89737</v>
      </c>
      <c r="G85" s="25"/>
      <c r="H85" s="26"/>
    </row>
    <row r="86" spans="1:8" ht="12.75" customHeight="1">
      <c r="A86" s="23">
        <v>43314</v>
      </c>
      <c r="B86" s="23"/>
      <c r="C86" s="24">
        <f>ROUND(9.73,5)</f>
        <v>9.73</v>
      </c>
      <c r="D86" s="24">
        <f>F86</f>
        <v>9.95605</v>
      </c>
      <c r="E86" s="24">
        <f>F86</f>
        <v>9.95605</v>
      </c>
      <c r="F86" s="24">
        <f>ROUND(9.95605,5)</f>
        <v>9.95605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ROUND(9.765,5)</f>
        <v>9.765</v>
      </c>
      <c r="D88" s="24">
        <f>F88</f>
        <v>9.77351</v>
      </c>
      <c r="E88" s="24">
        <f>F88</f>
        <v>9.77351</v>
      </c>
      <c r="F88" s="24">
        <f>ROUND(9.77351,5)</f>
        <v>9.77351</v>
      </c>
      <c r="G88" s="25"/>
      <c r="H88" s="26"/>
    </row>
    <row r="89" spans="1:8" ht="12.75" customHeight="1">
      <c r="A89" s="23">
        <v>43041</v>
      </c>
      <c r="B89" s="23"/>
      <c r="C89" s="24">
        <f>ROUND(9.765,5)</f>
        <v>9.765</v>
      </c>
      <c r="D89" s="24">
        <f>F89</f>
        <v>9.82422</v>
      </c>
      <c r="E89" s="24">
        <f>F89</f>
        <v>9.82422</v>
      </c>
      <c r="F89" s="24">
        <f>ROUND(9.82422,5)</f>
        <v>9.82422</v>
      </c>
      <c r="G89" s="25"/>
      <c r="H89" s="26"/>
    </row>
    <row r="90" spans="1:8" ht="12.75" customHeight="1">
      <c r="A90" s="23">
        <v>43132</v>
      </c>
      <c r="B90" s="23"/>
      <c r="C90" s="24">
        <f>ROUND(9.765,5)</f>
        <v>9.765</v>
      </c>
      <c r="D90" s="24">
        <f>F90</f>
        <v>9.87486</v>
      </c>
      <c r="E90" s="24">
        <f>F90</f>
        <v>9.87486</v>
      </c>
      <c r="F90" s="24">
        <f>ROUND(9.87486,5)</f>
        <v>9.87486</v>
      </c>
      <c r="G90" s="25"/>
      <c r="H90" s="26"/>
    </row>
    <row r="91" spans="1:8" ht="12.75" customHeight="1">
      <c r="A91" s="23">
        <v>43223</v>
      </c>
      <c r="B91" s="23"/>
      <c r="C91" s="24">
        <f>ROUND(9.765,5)</f>
        <v>9.765</v>
      </c>
      <c r="D91" s="24">
        <f>F91</f>
        <v>9.92812</v>
      </c>
      <c r="E91" s="24">
        <f>F91</f>
        <v>9.92812</v>
      </c>
      <c r="F91" s="24">
        <f>ROUND(9.92812,5)</f>
        <v>9.92812</v>
      </c>
      <c r="G91" s="25"/>
      <c r="H91" s="26"/>
    </row>
    <row r="92" spans="1:8" ht="12.75" customHeight="1">
      <c r="A92" s="23">
        <v>43314</v>
      </c>
      <c r="B92" s="23"/>
      <c r="C92" s="24">
        <f>ROUND(9.765,5)</f>
        <v>9.765</v>
      </c>
      <c r="D92" s="24">
        <f>F92</f>
        <v>9.98508</v>
      </c>
      <c r="E92" s="24">
        <f>F92</f>
        <v>9.98508</v>
      </c>
      <c r="F92" s="24">
        <f>ROUND(9.98508,5)</f>
        <v>9.98508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ROUND(123.27642,5)</f>
        <v>123.27642</v>
      </c>
      <c r="D94" s="24">
        <f>F94</f>
        <v>123.6322</v>
      </c>
      <c r="E94" s="24">
        <f>F94</f>
        <v>123.6322</v>
      </c>
      <c r="F94" s="24">
        <f>ROUND(123.6322,5)</f>
        <v>123.6322</v>
      </c>
      <c r="G94" s="25"/>
      <c r="H94" s="26"/>
    </row>
    <row r="95" spans="1:8" ht="12.75" customHeight="1">
      <c r="A95" s="23">
        <v>43041</v>
      </c>
      <c r="B95" s="23"/>
      <c r="C95" s="24">
        <f>ROUND(123.27642,5)</f>
        <v>123.27642</v>
      </c>
      <c r="D95" s="24">
        <f>F95</f>
        <v>124.43111</v>
      </c>
      <c r="E95" s="24">
        <f>F95</f>
        <v>124.43111</v>
      </c>
      <c r="F95" s="24">
        <f>ROUND(124.43111,5)</f>
        <v>124.43111</v>
      </c>
      <c r="G95" s="25"/>
      <c r="H95" s="26"/>
    </row>
    <row r="96" spans="1:8" ht="12.75" customHeight="1">
      <c r="A96" s="23">
        <v>43132</v>
      </c>
      <c r="B96" s="23"/>
      <c r="C96" s="24">
        <f>ROUND(123.27642,5)</f>
        <v>123.27642</v>
      </c>
      <c r="D96" s="24">
        <f>F96</f>
        <v>126.87813</v>
      </c>
      <c r="E96" s="24">
        <f>F96</f>
        <v>126.87813</v>
      </c>
      <c r="F96" s="24">
        <f>ROUND(126.87813,5)</f>
        <v>126.87813</v>
      </c>
      <c r="G96" s="25"/>
      <c r="H96" s="26"/>
    </row>
    <row r="97" spans="1:8" ht="12.75" customHeight="1">
      <c r="A97" s="23">
        <v>43223</v>
      </c>
      <c r="B97" s="23"/>
      <c r="C97" s="24">
        <f>ROUND(123.27642,5)</f>
        <v>123.27642</v>
      </c>
      <c r="D97" s="24">
        <f>F97</f>
        <v>127.81467</v>
      </c>
      <c r="E97" s="24">
        <f>F97</f>
        <v>127.81467</v>
      </c>
      <c r="F97" s="24">
        <f>ROUND(127.81467,5)</f>
        <v>127.81467</v>
      </c>
      <c r="G97" s="25"/>
      <c r="H97" s="26"/>
    </row>
    <row r="98" spans="1:8" ht="12.75" customHeight="1">
      <c r="A98" s="23">
        <v>43314</v>
      </c>
      <c r="B98" s="23"/>
      <c r="C98" s="24">
        <f>ROUND(123.27642,5)</f>
        <v>123.27642</v>
      </c>
      <c r="D98" s="24">
        <f>F98</f>
        <v>130.33757</v>
      </c>
      <c r="E98" s="24">
        <f>F98</f>
        <v>130.33757</v>
      </c>
      <c r="F98" s="24">
        <f>ROUND(130.33757,5)</f>
        <v>130.33757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ROUND(2.57,5)</f>
        <v>2.57</v>
      </c>
      <c r="D100" s="24">
        <f>F100</f>
        <v>130.29748</v>
      </c>
      <c r="E100" s="24">
        <f>F100</f>
        <v>130.29748</v>
      </c>
      <c r="F100" s="24">
        <f>ROUND(130.29748,5)</f>
        <v>130.29748</v>
      </c>
      <c r="G100" s="25"/>
      <c r="H100" s="26"/>
    </row>
    <row r="101" spans="1:8" ht="12.75" customHeight="1">
      <c r="A101" s="23">
        <v>43041</v>
      </c>
      <c r="B101" s="23"/>
      <c r="C101" s="24">
        <f>ROUND(2.57,5)</f>
        <v>2.57</v>
      </c>
      <c r="D101" s="24">
        <f>F101</f>
        <v>132.80795</v>
      </c>
      <c r="E101" s="24">
        <f>F101</f>
        <v>132.80795</v>
      </c>
      <c r="F101" s="24">
        <f>ROUND(132.80795,5)</f>
        <v>132.80795</v>
      </c>
      <c r="G101" s="25"/>
      <c r="H101" s="26"/>
    </row>
    <row r="102" spans="1:8" ht="12.75" customHeight="1">
      <c r="A102" s="23">
        <v>43132</v>
      </c>
      <c r="B102" s="23"/>
      <c r="C102" s="24">
        <f>ROUND(2.57,5)</f>
        <v>2.57</v>
      </c>
      <c r="D102" s="24">
        <f>F102</f>
        <v>133.72776</v>
      </c>
      <c r="E102" s="24">
        <f>F102</f>
        <v>133.72776</v>
      </c>
      <c r="F102" s="24">
        <f>ROUND(133.72776,5)</f>
        <v>133.72776</v>
      </c>
      <c r="G102" s="25"/>
      <c r="H102" s="26"/>
    </row>
    <row r="103" spans="1:8" ht="12.75" customHeight="1">
      <c r="A103" s="23">
        <v>43223</v>
      </c>
      <c r="B103" s="23"/>
      <c r="C103" s="24">
        <f>ROUND(2.57,5)</f>
        <v>2.57</v>
      </c>
      <c r="D103" s="24">
        <f>F103</f>
        <v>136.41809</v>
      </c>
      <c r="E103" s="24">
        <f>F103</f>
        <v>136.41809</v>
      </c>
      <c r="F103" s="24">
        <f>ROUND(136.41809,5)</f>
        <v>136.41809</v>
      </c>
      <c r="G103" s="25"/>
      <c r="H103" s="26"/>
    </row>
    <row r="104" spans="1:8" ht="12.75" customHeight="1">
      <c r="A104" s="23">
        <v>43314</v>
      </c>
      <c r="B104" s="23"/>
      <c r="C104" s="24">
        <f>ROUND(2.57,5)</f>
        <v>2.57</v>
      </c>
      <c r="D104" s="24">
        <f>F104</f>
        <v>139.11132</v>
      </c>
      <c r="E104" s="24">
        <f>F104</f>
        <v>139.11132</v>
      </c>
      <c r="F104" s="24">
        <f>ROUND(139.11132,5)</f>
        <v>139.11132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127.23402</v>
      </c>
      <c r="E106" s="24">
        <f>F106</f>
        <v>127.23402</v>
      </c>
      <c r="F106" s="24">
        <f>ROUND(127.23402,5)</f>
        <v>127.23402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127.94154</v>
      </c>
      <c r="E107" s="24">
        <f>F107</f>
        <v>127.94154</v>
      </c>
      <c r="F107" s="24">
        <f>ROUND(127.94154,5)</f>
        <v>127.94154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130.45746</v>
      </c>
      <c r="E108" s="24">
        <f>F108</f>
        <v>130.45746</v>
      </c>
      <c r="F108" s="24">
        <f>ROUND(130.45746,5)</f>
        <v>130.45746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133.08194</v>
      </c>
      <c r="E109" s="24">
        <f>F109</f>
        <v>133.08194</v>
      </c>
      <c r="F109" s="24">
        <f>ROUND(133.08194,5)</f>
        <v>133.08194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135.70948</v>
      </c>
      <c r="E110" s="24">
        <f>F110</f>
        <v>135.70948</v>
      </c>
      <c r="F110" s="24">
        <f>ROUND(135.70948,5)</f>
        <v>135.70948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ROUND(10.7,5)</f>
        <v>10.7</v>
      </c>
      <c r="D112" s="24">
        <f>F112</f>
        <v>10.71431</v>
      </c>
      <c r="E112" s="24">
        <f>F112</f>
        <v>10.71431</v>
      </c>
      <c r="F112" s="24">
        <f>ROUND(10.71431,5)</f>
        <v>10.71431</v>
      </c>
      <c r="G112" s="25"/>
      <c r="H112" s="26"/>
    </row>
    <row r="113" spans="1:8" ht="12.75" customHeight="1">
      <c r="A113" s="23">
        <v>43041</v>
      </c>
      <c r="B113" s="23"/>
      <c r="C113" s="24">
        <f>ROUND(10.7,5)</f>
        <v>10.7</v>
      </c>
      <c r="D113" s="24">
        <f>F113</f>
        <v>10.80589</v>
      </c>
      <c r="E113" s="24">
        <f>F113</f>
        <v>10.80589</v>
      </c>
      <c r="F113" s="24">
        <f>ROUND(10.80589,5)</f>
        <v>10.80589</v>
      </c>
      <c r="G113" s="25"/>
      <c r="H113" s="26"/>
    </row>
    <row r="114" spans="1:8" ht="12.75" customHeight="1">
      <c r="A114" s="23">
        <v>43132</v>
      </c>
      <c r="B114" s="23"/>
      <c r="C114" s="24">
        <f>ROUND(10.7,5)</f>
        <v>10.7</v>
      </c>
      <c r="D114" s="24">
        <f>F114</f>
        <v>10.90041</v>
      </c>
      <c r="E114" s="24">
        <f>F114</f>
        <v>10.90041</v>
      </c>
      <c r="F114" s="24">
        <f>ROUND(10.90041,5)</f>
        <v>10.90041</v>
      </c>
      <c r="G114" s="25"/>
      <c r="H114" s="26"/>
    </row>
    <row r="115" spans="1:8" ht="12.75" customHeight="1">
      <c r="A115" s="23">
        <v>43223</v>
      </c>
      <c r="B115" s="23"/>
      <c r="C115" s="24">
        <f>ROUND(10.7,5)</f>
        <v>10.7</v>
      </c>
      <c r="D115" s="24">
        <f>F115</f>
        <v>10.99276</v>
      </c>
      <c r="E115" s="24">
        <f>F115</f>
        <v>10.99276</v>
      </c>
      <c r="F115" s="24">
        <f>ROUND(10.99276,5)</f>
        <v>10.99276</v>
      </c>
      <c r="G115" s="25"/>
      <c r="H115" s="26"/>
    </row>
    <row r="116" spans="1:8" ht="12.75" customHeight="1">
      <c r="A116" s="23">
        <v>43314</v>
      </c>
      <c r="B116" s="23"/>
      <c r="C116" s="24">
        <f>ROUND(10.7,5)</f>
        <v>10.7</v>
      </c>
      <c r="D116" s="24">
        <f>F116</f>
        <v>11.08832</v>
      </c>
      <c r="E116" s="24">
        <f>F116</f>
        <v>11.08832</v>
      </c>
      <c r="F116" s="24">
        <f>ROUND(11.08832,5)</f>
        <v>11.08832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ROUND(10.92,5)</f>
        <v>10.92</v>
      </c>
      <c r="D118" s="24">
        <f>F118</f>
        <v>10.93436</v>
      </c>
      <c r="E118" s="24">
        <f>F118</f>
        <v>10.93436</v>
      </c>
      <c r="F118" s="24">
        <f>ROUND(10.93436,5)</f>
        <v>10.93436</v>
      </c>
      <c r="G118" s="25"/>
      <c r="H118" s="26"/>
    </row>
    <row r="119" spans="1:8" ht="12.75" customHeight="1">
      <c r="A119" s="23">
        <v>43041</v>
      </c>
      <c r="B119" s="23"/>
      <c r="C119" s="24">
        <f>ROUND(10.92,5)</f>
        <v>10.92</v>
      </c>
      <c r="D119" s="24">
        <f>F119</f>
        <v>11.02562</v>
      </c>
      <c r="E119" s="24">
        <f>F119</f>
        <v>11.02562</v>
      </c>
      <c r="F119" s="24">
        <f>ROUND(11.02562,5)</f>
        <v>11.02562</v>
      </c>
      <c r="G119" s="25"/>
      <c r="H119" s="26"/>
    </row>
    <row r="120" spans="1:8" ht="12.75" customHeight="1">
      <c r="A120" s="23">
        <v>43132</v>
      </c>
      <c r="B120" s="23"/>
      <c r="C120" s="24">
        <f>ROUND(10.92,5)</f>
        <v>10.92</v>
      </c>
      <c r="D120" s="24">
        <f>F120</f>
        <v>11.11664</v>
      </c>
      <c r="E120" s="24">
        <f>F120</f>
        <v>11.11664</v>
      </c>
      <c r="F120" s="24">
        <f>ROUND(11.11664,5)</f>
        <v>11.11664</v>
      </c>
      <c r="G120" s="25"/>
      <c r="H120" s="26"/>
    </row>
    <row r="121" spans="1:8" ht="12.75" customHeight="1">
      <c r="A121" s="23">
        <v>43223</v>
      </c>
      <c r="B121" s="23"/>
      <c r="C121" s="24">
        <f>ROUND(10.92,5)</f>
        <v>10.92</v>
      </c>
      <c r="D121" s="24">
        <f>F121</f>
        <v>11.21035</v>
      </c>
      <c r="E121" s="24">
        <f>F121</f>
        <v>11.21035</v>
      </c>
      <c r="F121" s="24">
        <f>ROUND(11.21035,5)</f>
        <v>11.21035</v>
      </c>
      <c r="G121" s="25"/>
      <c r="H121" s="26"/>
    </row>
    <row r="122" spans="1:8" ht="12.75" customHeight="1">
      <c r="A122" s="23">
        <v>43314</v>
      </c>
      <c r="B122" s="23"/>
      <c r="C122" s="24">
        <f>ROUND(10.92,5)</f>
        <v>10.92</v>
      </c>
      <c r="D122" s="24">
        <f>F122</f>
        <v>11.30553</v>
      </c>
      <c r="E122" s="24">
        <f>F122</f>
        <v>11.30553</v>
      </c>
      <c r="F122" s="24">
        <f>ROUND(11.30553,5)</f>
        <v>11.30553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ROUND(7.885,5)</f>
        <v>7.885</v>
      </c>
      <c r="D124" s="24">
        <f>F124</f>
        <v>7.88736</v>
      </c>
      <c r="E124" s="24">
        <f>F124</f>
        <v>7.88736</v>
      </c>
      <c r="F124" s="24">
        <f>ROUND(7.88736,5)</f>
        <v>7.88736</v>
      </c>
      <c r="G124" s="25"/>
      <c r="H124" s="26"/>
    </row>
    <row r="125" spans="1:8" ht="12.75" customHeight="1">
      <c r="A125" s="23">
        <v>43041</v>
      </c>
      <c r="B125" s="23"/>
      <c r="C125" s="24">
        <f>ROUND(7.885,5)</f>
        <v>7.885</v>
      </c>
      <c r="D125" s="24">
        <f>F125</f>
        <v>7.89882</v>
      </c>
      <c r="E125" s="24">
        <f>F125</f>
        <v>7.89882</v>
      </c>
      <c r="F125" s="24">
        <f>ROUND(7.89882,5)</f>
        <v>7.89882</v>
      </c>
      <c r="G125" s="25"/>
      <c r="H125" s="26"/>
    </row>
    <row r="126" spans="1:8" ht="12.75" customHeight="1">
      <c r="A126" s="23">
        <v>43132</v>
      </c>
      <c r="B126" s="23"/>
      <c r="C126" s="24">
        <f>ROUND(7.885,5)</f>
        <v>7.885</v>
      </c>
      <c r="D126" s="24">
        <f>F126</f>
        <v>7.90675</v>
      </c>
      <c r="E126" s="24">
        <f>F126</f>
        <v>7.90675</v>
      </c>
      <c r="F126" s="24">
        <f>ROUND(7.90675,5)</f>
        <v>7.90675</v>
      </c>
      <c r="G126" s="25"/>
      <c r="H126" s="26"/>
    </row>
    <row r="127" spans="1:8" ht="12.75" customHeight="1">
      <c r="A127" s="23">
        <v>43223</v>
      </c>
      <c r="B127" s="23"/>
      <c r="C127" s="24">
        <f>ROUND(7.885,5)</f>
        <v>7.885</v>
      </c>
      <c r="D127" s="24">
        <f>F127</f>
        <v>7.90463</v>
      </c>
      <c r="E127" s="24">
        <f>F127</f>
        <v>7.90463</v>
      </c>
      <c r="F127" s="24">
        <f>ROUND(7.90463,5)</f>
        <v>7.90463</v>
      </c>
      <c r="G127" s="25"/>
      <c r="H127" s="26"/>
    </row>
    <row r="128" spans="1:8" ht="12.75" customHeight="1">
      <c r="A128" s="23">
        <v>43314</v>
      </c>
      <c r="B128" s="23"/>
      <c r="C128" s="24">
        <f>ROUND(7.885,5)</f>
        <v>7.885</v>
      </c>
      <c r="D128" s="24">
        <f>F128</f>
        <v>7.90293</v>
      </c>
      <c r="E128" s="24">
        <f>F128</f>
        <v>7.90293</v>
      </c>
      <c r="F128" s="24">
        <f>ROUND(7.90293,5)</f>
        <v>7.90293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ROUND(9.52,5)</f>
        <v>9.52</v>
      </c>
      <c r="D130" s="24">
        <f>F130</f>
        <v>9.52847</v>
      </c>
      <c r="E130" s="24">
        <f>F130</f>
        <v>9.52847</v>
      </c>
      <c r="F130" s="24">
        <f>ROUND(9.52847,5)</f>
        <v>9.52847</v>
      </c>
      <c r="G130" s="25"/>
      <c r="H130" s="26"/>
    </row>
    <row r="131" spans="1:8" ht="12.75" customHeight="1">
      <c r="A131" s="23">
        <v>43041</v>
      </c>
      <c r="B131" s="23"/>
      <c r="C131" s="24">
        <f>ROUND(9.52,5)</f>
        <v>9.52</v>
      </c>
      <c r="D131" s="24">
        <f>F131</f>
        <v>9.58188</v>
      </c>
      <c r="E131" s="24">
        <f>F131</f>
        <v>9.58188</v>
      </c>
      <c r="F131" s="24">
        <f>ROUND(9.58188,5)</f>
        <v>9.58188</v>
      </c>
      <c r="G131" s="25"/>
      <c r="H131" s="26"/>
    </row>
    <row r="132" spans="1:8" ht="12.75" customHeight="1">
      <c r="A132" s="23">
        <v>43132</v>
      </c>
      <c r="B132" s="23"/>
      <c r="C132" s="24">
        <f>ROUND(9.52,5)</f>
        <v>9.52</v>
      </c>
      <c r="D132" s="24">
        <f>F132</f>
        <v>9.6358</v>
      </c>
      <c r="E132" s="24">
        <f>F132</f>
        <v>9.6358</v>
      </c>
      <c r="F132" s="24">
        <f>ROUND(9.6358,5)</f>
        <v>9.6358</v>
      </c>
      <c r="G132" s="25"/>
      <c r="H132" s="26"/>
    </row>
    <row r="133" spans="1:8" ht="12.75" customHeight="1">
      <c r="A133" s="23">
        <v>43223</v>
      </c>
      <c r="B133" s="23"/>
      <c r="C133" s="24">
        <f>ROUND(9.52,5)</f>
        <v>9.52</v>
      </c>
      <c r="D133" s="24">
        <f>F133</f>
        <v>9.68536</v>
      </c>
      <c r="E133" s="24">
        <f>F133</f>
        <v>9.68536</v>
      </c>
      <c r="F133" s="24">
        <f>ROUND(9.68536,5)</f>
        <v>9.68536</v>
      </c>
      <c r="G133" s="25"/>
      <c r="H133" s="26"/>
    </row>
    <row r="134" spans="1:8" ht="12.75" customHeight="1">
      <c r="A134" s="23">
        <v>43314</v>
      </c>
      <c r="B134" s="23"/>
      <c r="C134" s="24">
        <f>ROUND(9.52,5)</f>
        <v>9.52</v>
      </c>
      <c r="D134" s="24">
        <f>F134</f>
        <v>9.73752</v>
      </c>
      <c r="E134" s="24">
        <f>F134</f>
        <v>9.73752</v>
      </c>
      <c r="F134" s="24">
        <f>ROUND(9.73752,5)</f>
        <v>9.73752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ROUND(8.545,5)</f>
        <v>8.545</v>
      </c>
      <c r="D136" s="24">
        <f>F136</f>
        <v>8.55096</v>
      </c>
      <c r="E136" s="24">
        <f>F136</f>
        <v>8.55096</v>
      </c>
      <c r="F136" s="24">
        <f>ROUND(8.55096,5)</f>
        <v>8.55096</v>
      </c>
      <c r="G136" s="25"/>
      <c r="H136" s="26"/>
    </row>
    <row r="137" spans="1:8" ht="12.75" customHeight="1">
      <c r="A137" s="23">
        <v>43041</v>
      </c>
      <c r="B137" s="23"/>
      <c r="C137" s="24">
        <f>ROUND(8.545,5)</f>
        <v>8.545</v>
      </c>
      <c r="D137" s="24">
        <f>F137</f>
        <v>8.58427</v>
      </c>
      <c r="E137" s="24">
        <f>F137</f>
        <v>8.58427</v>
      </c>
      <c r="F137" s="24">
        <f>ROUND(8.58427,5)</f>
        <v>8.58427</v>
      </c>
      <c r="G137" s="25"/>
      <c r="H137" s="26"/>
    </row>
    <row r="138" spans="1:8" ht="12.75" customHeight="1">
      <c r="A138" s="23">
        <v>43132</v>
      </c>
      <c r="B138" s="23"/>
      <c r="C138" s="24">
        <f>ROUND(8.545,5)</f>
        <v>8.545</v>
      </c>
      <c r="D138" s="24">
        <f>F138</f>
        <v>8.61587</v>
      </c>
      <c r="E138" s="24">
        <f>F138</f>
        <v>8.61587</v>
      </c>
      <c r="F138" s="24">
        <f>ROUND(8.61587,5)</f>
        <v>8.61587</v>
      </c>
      <c r="G138" s="25"/>
      <c r="H138" s="26"/>
    </row>
    <row r="139" spans="1:8" ht="12.75" customHeight="1">
      <c r="A139" s="23">
        <v>43223</v>
      </c>
      <c r="B139" s="23"/>
      <c r="C139" s="24">
        <f>ROUND(8.545,5)</f>
        <v>8.545</v>
      </c>
      <c r="D139" s="24">
        <f>F139</f>
        <v>8.64722</v>
      </c>
      <c r="E139" s="24">
        <f>F139</f>
        <v>8.64722</v>
      </c>
      <c r="F139" s="24">
        <f>ROUND(8.64722,5)</f>
        <v>8.64722</v>
      </c>
      <c r="G139" s="25"/>
      <c r="H139" s="26"/>
    </row>
    <row r="140" spans="1:8" ht="12.75" customHeight="1">
      <c r="A140" s="23">
        <v>43314</v>
      </c>
      <c r="B140" s="23"/>
      <c r="C140" s="24">
        <f>ROUND(8.545,5)</f>
        <v>8.545</v>
      </c>
      <c r="D140" s="24">
        <f>F140</f>
        <v>8.68159</v>
      </c>
      <c r="E140" s="24">
        <f>F140</f>
        <v>8.68159</v>
      </c>
      <c r="F140" s="24">
        <f>ROUND(8.68159,5)</f>
        <v>8.68159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ROUND(2.58,5)</f>
        <v>2.58</v>
      </c>
      <c r="D142" s="24">
        <f>F142</f>
        <v>293.67736</v>
      </c>
      <c r="E142" s="24">
        <f>F142</f>
        <v>293.67736</v>
      </c>
      <c r="F142" s="24">
        <f>ROUND(293.67736,5)</f>
        <v>293.67736</v>
      </c>
      <c r="G142" s="25"/>
      <c r="H142" s="26"/>
    </row>
    <row r="143" spans="1:8" ht="12.75" customHeight="1">
      <c r="A143" s="23">
        <v>43041</v>
      </c>
      <c r="B143" s="23"/>
      <c r="C143" s="24">
        <f>ROUND(2.58,5)</f>
        <v>2.58</v>
      </c>
      <c r="D143" s="24">
        <f>F143</f>
        <v>299.33555</v>
      </c>
      <c r="E143" s="24">
        <f>F143</f>
        <v>299.33555</v>
      </c>
      <c r="F143" s="24">
        <f>ROUND(299.33555,5)</f>
        <v>299.33555</v>
      </c>
      <c r="G143" s="25"/>
      <c r="H143" s="26"/>
    </row>
    <row r="144" spans="1:8" ht="12.75" customHeight="1">
      <c r="A144" s="23">
        <v>43132</v>
      </c>
      <c r="B144" s="23"/>
      <c r="C144" s="24">
        <f>ROUND(2.58,5)</f>
        <v>2.58</v>
      </c>
      <c r="D144" s="24">
        <f>F144</f>
        <v>298.16898</v>
      </c>
      <c r="E144" s="24">
        <f>F144</f>
        <v>298.16898</v>
      </c>
      <c r="F144" s="24">
        <f>ROUND(298.16898,5)</f>
        <v>298.16898</v>
      </c>
      <c r="G144" s="25"/>
      <c r="H144" s="26"/>
    </row>
    <row r="145" spans="1:8" ht="12.75" customHeight="1">
      <c r="A145" s="23">
        <v>43223</v>
      </c>
      <c r="B145" s="23"/>
      <c r="C145" s="24">
        <f>ROUND(2.58,5)</f>
        <v>2.58</v>
      </c>
      <c r="D145" s="24">
        <f>F145</f>
        <v>304.16758</v>
      </c>
      <c r="E145" s="24">
        <f>F145</f>
        <v>304.16758</v>
      </c>
      <c r="F145" s="24">
        <f>ROUND(304.16758,5)</f>
        <v>304.16758</v>
      </c>
      <c r="G145" s="25"/>
      <c r="H145" s="26"/>
    </row>
    <row r="146" spans="1:8" ht="12.75" customHeight="1">
      <c r="A146" s="23">
        <v>43314</v>
      </c>
      <c r="B146" s="23"/>
      <c r="C146" s="24">
        <f>ROUND(2.58,5)</f>
        <v>2.58</v>
      </c>
      <c r="D146" s="24">
        <f>F146</f>
        <v>310.17196</v>
      </c>
      <c r="E146" s="24">
        <f>F146</f>
        <v>310.17196</v>
      </c>
      <c r="F146" s="24">
        <f>ROUND(310.17196,5)</f>
        <v>310.17196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ROUND(2.6,5)</f>
        <v>2.6</v>
      </c>
      <c r="D148" s="24">
        <f>F148</f>
        <v>235.91404</v>
      </c>
      <c r="E148" s="24">
        <f>F148</f>
        <v>235.91404</v>
      </c>
      <c r="F148" s="24">
        <f>ROUND(235.91404,5)</f>
        <v>235.91404</v>
      </c>
      <c r="G148" s="25"/>
      <c r="H148" s="26"/>
    </row>
    <row r="149" spans="1:8" ht="12.75" customHeight="1">
      <c r="A149" s="23">
        <v>43041</v>
      </c>
      <c r="B149" s="23"/>
      <c r="C149" s="24">
        <f>ROUND(2.6,5)</f>
        <v>2.6</v>
      </c>
      <c r="D149" s="24">
        <f>F149</f>
        <v>240.45923</v>
      </c>
      <c r="E149" s="24">
        <f>F149</f>
        <v>240.45923</v>
      </c>
      <c r="F149" s="24">
        <f>ROUND(240.45923,5)</f>
        <v>240.45923</v>
      </c>
      <c r="G149" s="25"/>
      <c r="H149" s="26"/>
    </row>
    <row r="150" spans="1:8" ht="12.75" customHeight="1">
      <c r="A150" s="23">
        <v>43132</v>
      </c>
      <c r="B150" s="23"/>
      <c r="C150" s="24">
        <f>ROUND(2.6,5)</f>
        <v>2.6</v>
      </c>
      <c r="D150" s="24">
        <f>F150</f>
        <v>241.44162</v>
      </c>
      <c r="E150" s="24">
        <f>F150</f>
        <v>241.44162</v>
      </c>
      <c r="F150" s="24">
        <f>ROUND(241.44162,5)</f>
        <v>241.44162</v>
      </c>
      <c r="G150" s="25"/>
      <c r="H150" s="26"/>
    </row>
    <row r="151" spans="1:8" ht="12.75" customHeight="1">
      <c r="A151" s="23">
        <v>43223</v>
      </c>
      <c r="B151" s="23"/>
      <c r="C151" s="24">
        <f>ROUND(2.6,5)</f>
        <v>2.6</v>
      </c>
      <c r="D151" s="24">
        <f>F151</f>
        <v>246.29896</v>
      </c>
      <c r="E151" s="24">
        <f>F151</f>
        <v>246.29896</v>
      </c>
      <c r="F151" s="24">
        <f>ROUND(246.29896,5)</f>
        <v>246.29896</v>
      </c>
      <c r="G151" s="25"/>
      <c r="H151" s="26"/>
    </row>
    <row r="152" spans="1:8" ht="12.75" customHeight="1">
      <c r="A152" s="23">
        <v>43314</v>
      </c>
      <c r="B152" s="23"/>
      <c r="C152" s="24">
        <f>ROUND(2.6,5)</f>
        <v>2.6</v>
      </c>
      <c r="D152" s="24">
        <f>F152</f>
        <v>251.16149</v>
      </c>
      <c r="E152" s="24">
        <f>F152</f>
        <v>251.16149</v>
      </c>
      <c r="F152" s="24">
        <f>ROUND(251.16149,5)</f>
        <v>251.16149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ROUND(7.2,5)</f>
        <v>7.2</v>
      </c>
      <c r="D154" s="24">
        <f>F154</f>
        <v>7.10003</v>
      </c>
      <c r="E154" s="24">
        <f>F154</f>
        <v>7.10003</v>
      </c>
      <c r="F154" s="24">
        <f>ROUND(7.10003,5)</f>
        <v>7.10003</v>
      </c>
      <c r="G154" s="25"/>
      <c r="H154" s="26"/>
    </row>
    <row r="155" spans="1:8" ht="12.75" customHeight="1">
      <c r="A155" s="23">
        <v>43041</v>
      </c>
      <c r="B155" s="23"/>
      <c r="C155" s="24">
        <f>ROUND(7.2,5)</f>
        <v>7.2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ROUND(7.2,5)</f>
        <v>7.2</v>
      </c>
      <c r="D157" s="24">
        <f>F157</f>
        <v>7.18935</v>
      </c>
      <c r="E157" s="24">
        <f>F157</f>
        <v>7.18935</v>
      </c>
      <c r="F157" s="24">
        <f>ROUND(7.18935,5)</f>
        <v>7.18935</v>
      </c>
      <c r="G157" s="25"/>
      <c r="H157" s="26"/>
    </row>
    <row r="158" spans="1:8" ht="12.75" customHeight="1">
      <c r="A158" s="23">
        <v>43041</v>
      </c>
      <c r="B158" s="23"/>
      <c r="C158" s="24">
        <f>ROUND(7.2,5)</f>
        <v>7.2</v>
      </c>
      <c r="D158" s="24">
        <f>F158</f>
        <v>7.06044</v>
      </c>
      <c r="E158" s="24">
        <f>F158</f>
        <v>7.06044</v>
      </c>
      <c r="F158" s="24">
        <f>ROUND(7.06044,5)</f>
        <v>7.06044</v>
      </c>
      <c r="G158" s="25"/>
      <c r="H158" s="26"/>
    </row>
    <row r="159" spans="1:8" ht="12.75" customHeight="1">
      <c r="A159" s="23">
        <v>43132</v>
      </c>
      <c r="B159" s="23"/>
      <c r="C159" s="24">
        <f>ROUND(7.2,5)</f>
        <v>7.2</v>
      </c>
      <c r="D159" s="24">
        <f>F159</f>
        <v>6.83061</v>
      </c>
      <c r="E159" s="24">
        <f>F159</f>
        <v>6.83061</v>
      </c>
      <c r="F159" s="24">
        <f>ROUND(6.83061,5)</f>
        <v>6.83061</v>
      </c>
      <c r="G159" s="25"/>
      <c r="H159" s="26"/>
    </row>
    <row r="160" spans="1:8" ht="12.75" customHeight="1">
      <c r="A160" s="23">
        <v>43223</v>
      </c>
      <c r="B160" s="23"/>
      <c r="C160" s="24">
        <f>ROUND(7.2,5)</f>
        <v>7.2</v>
      </c>
      <c r="D160" s="24">
        <f>F160</f>
        <v>6.39329</v>
      </c>
      <c r="E160" s="24">
        <f>F160</f>
        <v>6.39329</v>
      </c>
      <c r="F160" s="24">
        <f>ROUND(6.39329,5)</f>
        <v>6.39329</v>
      </c>
      <c r="G160" s="25"/>
      <c r="H160" s="26"/>
    </row>
    <row r="161" spans="1:8" ht="12.75" customHeight="1">
      <c r="A161" s="23">
        <v>43314</v>
      </c>
      <c r="B161" s="23"/>
      <c r="C161" s="24">
        <f>ROUND(7.2,5)</f>
        <v>7.2</v>
      </c>
      <c r="D161" s="24">
        <f>F161</f>
        <v>5.36116</v>
      </c>
      <c r="E161" s="24">
        <f>F161</f>
        <v>5.36116</v>
      </c>
      <c r="F161" s="24">
        <f>ROUND(5.36116,5)</f>
        <v>5.36116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ROUND(7.335,5)</f>
        <v>7.335</v>
      </c>
      <c r="D163" s="24">
        <f>F163</f>
        <v>7.33042</v>
      </c>
      <c r="E163" s="24">
        <f>F163</f>
        <v>7.33042</v>
      </c>
      <c r="F163" s="24">
        <f>ROUND(7.33042,5)</f>
        <v>7.33042</v>
      </c>
      <c r="G163" s="25"/>
      <c r="H163" s="26"/>
    </row>
    <row r="164" spans="1:8" ht="12.75" customHeight="1">
      <c r="A164" s="23">
        <v>43041</v>
      </c>
      <c r="B164" s="23"/>
      <c r="C164" s="24">
        <f>ROUND(7.335,5)</f>
        <v>7.335</v>
      </c>
      <c r="D164" s="24">
        <f>F164</f>
        <v>7.27481</v>
      </c>
      <c r="E164" s="24">
        <f>F164</f>
        <v>7.27481</v>
      </c>
      <c r="F164" s="24">
        <f>ROUND(7.27481,5)</f>
        <v>7.27481</v>
      </c>
      <c r="G164" s="25"/>
      <c r="H164" s="26"/>
    </row>
    <row r="165" spans="1:8" ht="12.75" customHeight="1">
      <c r="A165" s="23">
        <v>43132</v>
      </c>
      <c r="B165" s="23"/>
      <c r="C165" s="24">
        <f>ROUND(7.335,5)</f>
        <v>7.335</v>
      </c>
      <c r="D165" s="24">
        <f>F165</f>
        <v>7.1926</v>
      </c>
      <c r="E165" s="24">
        <f>F165</f>
        <v>7.1926</v>
      </c>
      <c r="F165" s="24">
        <f>ROUND(7.1926,5)</f>
        <v>7.1926</v>
      </c>
      <c r="G165" s="25"/>
      <c r="H165" s="26"/>
    </row>
    <row r="166" spans="1:8" ht="12.75" customHeight="1">
      <c r="A166" s="23">
        <v>43223</v>
      </c>
      <c r="B166" s="23"/>
      <c r="C166" s="24">
        <f>ROUND(7.335,5)</f>
        <v>7.335</v>
      </c>
      <c r="D166" s="24">
        <f>F166</f>
        <v>7.0897</v>
      </c>
      <c r="E166" s="24">
        <f>F166</f>
        <v>7.0897</v>
      </c>
      <c r="F166" s="24">
        <f>ROUND(7.0897,5)</f>
        <v>7.0897</v>
      </c>
      <c r="G166" s="25"/>
      <c r="H166" s="26"/>
    </row>
    <row r="167" spans="1:8" ht="12.75" customHeight="1">
      <c r="A167" s="23">
        <v>43314</v>
      </c>
      <c r="B167" s="23"/>
      <c r="C167" s="24">
        <f>ROUND(7.335,5)</f>
        <v>7.335</v>
      </c>
      <c r="D167" s="24">
        <f>F167</f>
        <v>6.95242</v>
      </c>
      <c r="E167" s="24">
        <f>F167</f>
        <v>6.95242</v>
      </c>
      <c r="F167" s="24">
        <f>ROUND(6.95242,5)</f>
        <v>6.95242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ROUND(7.485,5)</f>
        <v>7.485</v>
      </c>
      <c r="D169" s="24">
        <f>F169</f>
        <v>7.48403</v>
      </c>
      <c r="E169" s="24">
        <f>F169</f>
        <v>7.48403</v>
      </c>
      <c r="F169" s="24">
        <f>ROUND(7.48403,5)</f>
        <v>7.48403</v>
      </c>
      <c r="G169" s="25"/>
      <c r="H169" s="26"/>
    </row>
    <row r="170" spans="1:8" ht="12.75" customHeight="1">
      <c r="A170" s="23">
        <v>43041</v>
      </c>
      <c r="B170" s="23"/>
      <c r="C170" s="24">
        <f>ROUND(7.485,5)</f>
        <v>7.485</v>
      </c>
      <c r="D170" s="24">
        <f>F170</f>
        <v>7.46419</v>
      </c>
      <c r="E170" s="24">
        <f>F170</f>
        <v>7.46419</v>
      </c>
      <c r="F170" s="24">
        <f>ROUND(7.46419,5)</f>
        <v>7.46419</v>
      </c>
      <c r="G170" s="25"/>
      <c r="H170" s="26"/>
    </row>
    <row r="171" spans="1:8" ht="12.75" customHeight="1">
      <c r="A171" s="23">
        <v>43132</v>
      </c>
      <c r="B171" s="23"/>
      <c r="C171" s="24">
        <f>ROUND(7.485,5)</f>
        <v>7.485</v>
      </c>
      <c r="D171" s="24">
        <f>F171</f>
        <v>7.43336</v>
      </c>
      <c r="E171" s="24">
        <f>F171</f>
        <v>7.43336</v>
      </c>
      <c r="F171" s="24">
        <f>ROUND(7.43336,5)</f>
        <v>7.43336</v>
      </c>
      <c r="G171" s="25"/>
      <c r="H171" s="26"/>
    </row>
    <row r="172" spans="1:8" ht="12.75" customHeight="1">
      <c r="A172" s="23">
        <v>43223</v>
      </c>
      <c r="B172" s="23"/>
      <c r="C172" s="24">
        <f>ROUND(7.485,5)</f>
        <v>7.485</v>
      </c>
      <c r="D172" s="24">
        <f>F172</f>
        <v>7.38832</v>
      </c>
      <c r="E172" s="24">
        <f>F172</f>
        <v>7.38832</v>
      </c>
      <c r="F172" s="24">
        <f>ROUND(7.38832,5)</f>
        <v>7.38832</v>
      </c>
      <c r="G172" s="25"/>
      <c r="H172" s="26"/>
    </row>
    <row r="173" spans="1:8" ht="12.75" customHeight="1">
      <c r="A173" s="23">
        <v>43314</v>
      </c>
      <c r="B173" s="23"/>
      <c r="C173" s="24">
        <f>ROUND(7.485,5)</f>
        <v>7.485</v>
      </c>
      <c r="D173" s="24">
        <f>F173</f>
        <v>7.33705</v>
      </c>
      <c r="E173" s="24">
        <f>F173</f>
        <v>7.33705</v>
      </c>
      <c r="F173" s="24">
        <f>ROUND(7.33705,5)</f>
        <v>7.33705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ROUND(9.49,5)</f>
        <v>9.49</v>
      </c>
      <c r="D175" s="24">
        <f>F175</f>
        <v>9.49771</v>
      </c>
      <c r="E175" s="24">
        <f>F175</f>
        <v>9.49771</v>
      </c>
      <c r="F175" s="24">
        <f>ROUND(9.49771,5)</f>
        <v>9.49771</v>
      </c>
      <c r="G175" s="25"/>
      <c r="H175" s="26"/>
    </row>
    <row r="176" spans="1:8" ht="12.75" customHeight="1">
      <c r="A176" s="23">
        <v>43041</v>
      </c>
      <c r="B176" s="23"/>
      <c r="C176" s="24">
        <f>ROUND(9.49,5)</f>
        <v>9.49</v>
      </c>
      <c r="D176" s="24">
        <f>F176</f>
        <v>9.54445</v>
      </c>
      <c r="E176" s="24">
        <f>F176</f>
        <v>9.54445</v>
      </c>
      <c r="F176" s="24">
        <f>ROUND(9.54445,5)</f>
        <v>9.54445</v>
      </c>
      <c r="G176" s="25"/>
      <c r="H176" s="26"/>
    </row>
    <row r="177" spans="1:8" ht="12.75" customHeight="1">
      <c r="A177" s="23">
        <v>43132</v>
      </c>
      <c r="B177" s="23"/>
      <c r="C177" s="24">
        <f>ROUND(9.49,5)</f>
        <v>9.49</v>
      </c>
      <c r="D177" s="24">
        <f>F177</f>
        <v>9.59038</v>
      </c>
      <c r="E177" s="24">
        <f>F177</f>
        <v>9.59038</v>
      </c>
      <c r="F177" s="24">
        <f>ROUND(9.59038,5)</f>
        <v>9.59038</v>
      </c>
      <c r="G177" s="25"/>
      <c r="H177" s="26"/>
    </row>
    <row r="178" spans="1:8" ht="12.75" customHeight="1">
      <c r="A178" s="23">
        <v>43223</v>
      </c>
      <c r="B178" s="23"/>
      <c r="C178" s="24">
        <f>ROUND(9.49,5)</f>
        <v>9.49</v>
      </c>
      <c r="D178" s="24">
        <f>F178</f>
        <v>9.63546</v>
      </c>
      <c r="E178" s="24">
        <f>F178</f>
        <v>9.63546</v>
      </c>
      <c r="F178" s="24">
        <f>ROUND(9.63546,5)</f>
        <v>9.63546</v>
      </c>
      <c r="G178" s="25"/>
      <c r="H178" s="26"/>
    </row>
    <row r="179" spans="1:8" ht="12.75" customHeight="1">
      <c r="A179" s="23">
        <v>43314</v>
      </c>
      <c r="B179" s="23"/>
      <c r="C179" s="24">
        <f>ROUND(9.49,5)</f>
        <v>9.49</v>
      </c>
      <c r="D179" s="24">
        <f>F179</f>
        <v>9.68226</v>
      </c>
      <c r="E179" s="24">
        <f>F179</f>
        <v>9.68226</v>
      </c>
      <c r="F179" s="24">
        <f>ROUND(9.68226,5)</f>
        <v>9.68226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185.06461</v>
      </c>
      <c r="E181" s="24">
        <f>F181</f>
        <v>185.06461</v>
      </c>
      <c r="F181" s="24">
        <f>ROUND(185.06461,5)</f>
        <v>185.06461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186.23047</v>
      </c>
      <c r="E182" s="24">
        <f>F182</f>
        <v>186.23047</v>
      </c>
      <c r="F182" s="24">
        <f>ROUND(186.23047,5)</f>
        <v>186.23047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189.89264</v>
      </c>
      <c r="E183" s="24">
        <f>F183</f>
        <v>189.89264</v>
      </c>
      <c r="F183" s="24">
        <f>ROUND(189.89264,5)</f>
        <v>189.89264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191.26324</v>
      </c>
      <c r="E184" s="24">
        <f>F184</f>
        <v>191.26324</v>
      </c>
      <c r="F184" s="24">
        <f>ROUND(191.26324,5)</f>
        <v>191.26324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195.03852</v>
      </c>
      <c r="E185" s="24">
        <f>F185</f>
        <v>195.03852</v>
      </c>
      <c r="F185" s="24">
        <f>ROUND(195.03852,5)</f>
        <v>195.03852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ROUND(2.6,5)</f>
        <v>2.6</v>
      </c>
      <c r="D190" s="24">
        <f>F190</f>
        <v>147.42961</v>
      </c>
      <c r="E190" s="24">
        <f>F190</f>
        <v>147.42961</v>
      </c>
      <c r="F190" s="24">
        <f>ROUND(147.42961,5)</f>
        <v>147.42961</v>
      </c>
      <c r="G190" s="25"/>
      <c r="H190" s="26"/>
    </row>
    <row r="191" spans="1:8" ht="12.75" customHeight="1">
      <c r="A191" s="23">
        <v>43041</v>
      </c>
      <c r="B191" s="23"/>
      <c r="C191" s="24">
        <f>ROUND(2.6,5)</f>
        <v>2.6</v>
      </c>
      <c r="D191" s="24">
        <f>F191</f>
        <v>150.2701</v>
      </c>
      <c r="E191" s="24">
        <f>F191</f>
        <v>150.2701</v>
      </c>
      <c r="F191" s="24">
        <f>ROUND(150.2701,5)</f>
        <v>150.2701</v>
      </c>
      <c r="G191" s="25"/>
      <c r="H191" s="26"/>
    </row>
    <row r="192" spans="1:8" ht="12.75" customHeight="1">
      <c r="A192" s="23">
        <v>43132</v>
      </c>
      <c r="B192" s="23"/>
      <c r="C192" s="24">
        <f>ROUND(2.6,5)</f>
        <v>2.6</v>
      </c>
      <c r="D192" s="24">
        <f>F192</f>
        <v>151.16491</v>
      </c>
      <c r="E192" s="24">
        <f>F192</f>
        <v>151.16491</v>
      </c>
      <c r="F192" s="24">
        <f>ROUND(151.16491,5)</f>
        <v>151.16491</v>
      </c>
      <c r="G192" s="25"/>
      <c r="H192" s="26"/>
    </row>
    <row r="193" spans="1:8" ht="12.75" customHeight="1">
      <c r="A193" s="23">
        <v>43223</v>
      </c>
      <c r="B193" s="23"/>
      <c r="C193" s="24">
        <f>ROUND(2.6,5)</f>
        <v>2.6</v>
      </c>
      <c r="D193" s="24">
        <f>F193</f>
        <v>154.20607</v>
      </c>
      <c r="E193" s="24">
        <f>F193</f>
        <v>154.20607</v>
      </c>
      <c r="F193" s="24">
        <f>ROUND(154.20607,5)</f>
        <v>154.20607</v>
      </c>
      <c r="G193" s="25"/>
      <c r="H193" s="26"/>
    </row>
    <row r="194" spans="1:8" ht="12.75" customHeight="1">
      <c r="A194" s="23">
        <v>43314</v>
      </c>
      <c r="B194" s="23"/>
      <c r="C194" s="24">
        <f>ROUND(2.6,5)</f>
        <v>2.6</v>
      </c>
      <c r="D194" s="24">
        <f>F194</f>
        <v>157.25031</v>
      </c>
      <c r="E194" s="24">
        <f>F194</f>
        <v>157.25031</v>
      </c>
      <c r="F194" s="24">
        <f>ROUND(157.25031,5)</f>
        <v>157.25031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ROUND(9.175,5)</f>
        <v>9.175</v>
      </c>
      <c r="D196" s="24">
        <f>F196</f>
        <v>9.18231</v>
      </c>
      <c r="E196" s="24">
        <f>F196</f>
        <v>9.18231</v>
      </c>
      <c r="F196" s="24">
        <f>ROUND(9.18231,5)</f>
        <v>9.18231</v>
      </c>
      <c r="G196" s="25"/>
      <c r="H196" s="26"/>
    </row>
    <row r="197" spans="1:8" ht="12.75" customHeight="1">
      <c r="A197" s="23">
        <v>43041</v>
      </c>
      <c r="B197" s="23"/>
      <c r="C197" s="24">
        <f>ROUND(9.175,5)</f>
        <v>9.175</v>
      </c>
      <c r="D197" s="24">
        <f>F197</f>
        <v>9.22814</v>
      </c>
      <c r="E197" s="24">
        <f>F197</f>
        <v>9.22814</v>
      </c>
      <c r="F197" s="24">
        <f>ROUND(9.22814,5)</f>
        <v>9.22814</v>
      </c>
      <c r="G197" s="25"/>
      <c r="H197" s="26"/>
    </row>
    <row r="198" spans="1:8" ht="12.75" customHeight="1">
      <c r="A198" s="23">
        <v>43132</v>
      </c>
      <c r="B198" s="23"/>
      <c r="C198" s="24">
        <f>ROUND(9.175,5)</f>
        <v>9.175</v>
      </c>
      <c r="D198" s="24">
        <f>F198</f>
        <v>9.27411</v>
      </c>
      <c r="E198" s="24">
        <f>F198</f>
        <v>9.27411</v>
      </c>
      <c r="F198" s="24">
        <f>ROUND(9.27411,5)</f>
        <v>9.27411</v>
      </c>
      <c r="G198" s="25"/>
      <c r="H198" s="26"/>
    </row>
    <row r="199" spans="1:8" ht="12.75" customHeight="1">
      <c r="A199" s="23">
        <v>43223</v>
      </c>
      <c r="B199" s="23"/>
      <c r="C199" s="24">
        <f>ROUND(9.175,5)</f>
        <v>9.175</v>
      </c>
      <c r="D199" s="24">
        <f>F199</f>
        <v>9.31558</v>
      </c>
      <c r="E199" s="24">
        <f>F199</f>
        <v>9.31558</v>
      </c>
      <c r="F199" s="24">
        <f>ROUND(9.31558,5)</f>
        <v>9.31558</v>
      </c>
      <c r="G199" s="25"/>
      <c r="H199" s="26"/>
    </row>
    <row r="200" spans="1:8" ht="12.75" customHeight="1">
      <c r="A200" s="23">
        <v>43314</v>
      </c>
      <c r="B200" s="23"/>
      <c r="C200" s="24">
        <f>ROUND(9.175,5)</f>
        <v>9.175</v>
      </c>
      <c r="D200" s="24">
        <f>F200</f>
        <v>9.35946</v>
      </c>
      <c r="E200" s="24">
        <f>F200</f>
        <v>9.35946</v>
      </c>
      <c r="F200" s="24">
        <f>ROUND(9.35946,5)</f>
        <v>9.35946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ROUND(9.66,5)</f>
        <v>9.66</v>
      </c>
      <c r="D202" s="24">
        <f>F202</f>
        <v>9.66787</v>
      </c>
      <c r="E202" s="24">
        <f>F202</f>
        <v>9.66787</v>
      </c>
      <c r="F202" s="24">
        <f>ROUND(9.66787,5)</f>
        <v>9.66787</v>
      </c>
      <c r="G202" s="25"/>
      <c r="H202" s="26"/>
    </row>
    <row r="203" spans="1:8" ht="12.75" customHeight="1">
      <c r="A203" s="23">
        <v>43041</v>
      </c>
      <c r="B203" s="23"/>
      <c r="C203" s="24">
        <f>ROUND(9.66,5)</f>
        <v>9.66</v>
      </c>
      <c r="D203" s="24">
        <f>F203</f>
        <v>9.71744</v>
      </c>
      <c r="E203" s="24">
        <f>F203</f>
        <v>9.71744</v>
      </c>
      <c r="F203" s="24">
        <f>ROUND(9.71744,5)</f>
        <v>9.71744</v>
      </c>
      <c r="G203" s="25"/>
      <c r="H203" s="26"/>
    </row>
    <row r="204" spans="1:8" ht="12.75" customHeight="1">
      <c r="A204" s="23">
        <v>43132</v>
      </c>
      <c r="B204" s="23"/>
      <c r="C204" s="24">
        <f>ROUND(9.66,5)</f>
        <v>9.66</v>
      </c>
      <c r="D204" s="24">
        <f>F204</f>
        <v>9.76729</v>
      </c>
      <c r="E204" s="24">
        <f>F204</f>
        <v>9.76729</v>
      </c>
      <c r="F204" s="24">
        <f>ROUND(9.76729,5)</f>
        <v>9.76729</v>
      </c>
      <c r="G204" s="25"/>
      <c r="H204" s="26"/>
    </row>
    <row r="205" spans="1:8" ht="12.75" customHeight="1">
      <c r="A205" s="23">
        <v>43223</v>
      </c>
      <c r="B205" s="23"/>
      <c r="C205" s="24">
        <f>ROUND(9.66,5)</f>
        <v>9.66</v>
      </c>
      <c r="D205" s="24">
        <f>F205</f>
        <v>9.81312</v>
      </c>
      <c r="E205" s="24">
        <f>F205</f>
        <v>9.81312</v>
      </c>
      <c r="F205" s="24">
        <f>ROUND(9.81312,5)</f>
        <v>9.81312</v>
      </c>
      <c r="G205" s="25"/>
      <c r="H205" s="26"/>
    </row>
    <row r="206" spans="1:8" ht="12.75" customHeight="1">
      <c r="A206" s="23">
        <v>43314</v>
      </c>
      <c r="B206" s="23"/>
      <c r="C206" s="24">
        <f>ROUND(9.66,5)</f>
        <v>9.66</v>
      </c>
      <c r="D206" s="24">
        <f>F206</f>
        <v>9.86097</v>
      </c>
      <c r="E206" s="24">
        <f>F206</f>
        <v>9.86097</v>
      </c>
      <c r="F206" s="24">
        <f>ROUND(9.86097,5)</f>
        <v>9.86097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ROUND(9.73,5)</f>
        <v>9.73</v>
      </c>
      <c r="D208" s="24">
        <f>F208</f>
        <v>9.7382</v>
      </c>
      <c r="E208" s="24">
        <f>F208</f>
        <v>9.7382</v>
      </c>
      <c r="F208" s="24">
        <f>ROUND(9.7382,5)</f>
        <v>9.7382</v>
      </c>
      <c r="G208" s="25"/>
      <c r="H208" s="26"/>
    </row>
    <row r="209" spans="1:8" ht="12.75" customHeight="1">
      <c r="A209" s="23">
        <v>43041</v>
      </c>
      <c r="B209" s="23"/>
      <c r="C209" s="24">
        <f>ROUND(9.73,5)</f>
        <v>9.73</v>
      </c>
      <c r="D209" s="24">
        <f>F209</f>
        <v>9.7899</v>
      </c>
      <c r="E209" s="24">
        <f>F209</f>
        <v>9.7899</v>
      </c>
      <c r="F209" s="24">
        <f>ROUND(9.7899,5)</f>
        <v>9.7899</v>
      </c>
      <c r="G209" s="25"/>
      <c r="H209" s="26"/>
    </row>
    <row r="210" spans="1:8" ht="12.75" customHeight="1">
      <c r="A210" s="23">
        <v>43132</v>
      </c>
      <c r="B210" s="23"/>
      <c r="C210" s="24">
        <f>ROUND(9.73,5)</f>
        <v>9.73</v>
      </c>
      <c r="D210" s="24">
        <f>F210</f>
        <v>9.84199</v>
      </c>
      <c r="E210" s="24">
        <f>F210</f>
        <v>9.84199</v>
      </c>
      <c r="F210" s="24">
        <f>ROUND(9.84199,5)</f>
        <v>9.84199</v>
      </c>
      <c r="G210" s="25"/>
      <c r="H210" s="26"/>
    </row>
    <row r="211" spans="1:8" ht="12.75" customHeight="1">
      <c r="A211" s="23">
        <v>43223</v>
      </c>
      <c r="B211" s="23"/>
      <c r="C211" s="24">
        <f>ROUND(9.73,5)</f>
        <v>9.73</v>
      </c>
      <c r="D211" s="24">
        <f>F211</f>
        <v>9.89001</v>
      </c>
      <c r="E211" s="24">
        <f>F211</f>
        <v>9.89001</v>
      </c>
      <c r="F211" s="24">
        <f>ROUND(9.89001,5)</f>
        <v>9.89001</v>
      </c>
      <c r="G211" s="25"/>
      <c r="H211" s="26"/>
    </row>
    <row r="212" spans="1:8" ht="12.75" customHeight="1">
      <c r="A212" s="23">
        <v>43314</v>
      </c>
      <c r="B212" s="23"/>
      <c r="C212" s="24">
        <f>ROUND(9.73,5)</f>
        <v>9.73</v>
      </c>
      <c r="D212" s="24">
        <f>F212</f>
        <v>9.94016</v>
      </c>
      <c r="E212" s="24">
        <f>F212</f>
        <v>9.94016</v>
      </c>
      <c r="F212" s="24">
        <f>ROUND(9.94016,5)</f>
        <v>9.94016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ROUND(15.143996,4)</f>
        <v>15.144</v>
      </c>
      <c r="D214" s="28">
        <f>F214</f>
        <v>15.1537</v>
      </c>
      <c r="E214" s="28">
        <f>F214</f>
        <v>15.1537</v>
      </c>
      <c r="F214" s="28">
        <f>ROUND(15.1537,4)</f>
        <v>15.1537</v>
      </c>
      <c r="G214" s="25"/>
      <c r="H214" s="26"/>
    </row>
    <row r="215" spans="1:8" ht="12.75" customHeight="1">
      <c r="A215" s="23">
        <v>42947</v>
      </c>
      <c r="B215" s="23"/>
      <c r="C215" s="28">
        <f>ROUND(15.143996,4)</f>
        <v>15.144</v>
      </c>
      <c r="D215" s="28">
        <f>F215</f>
        <v>15.1667</v>
      </c>
      <c r="E215" s="28">
        <f>F215</f>
        <v>15.1667</v>
      </c>
      <c r="F215" s="28">
        <f>ROUND(15.1667,4)</f>
        <v>15.1667</v>
      </c>
      <c r="G215" s="25"/>
      <c r="H215" s="26"/>
    </row>
    <row r="216" spans="1:8" ht="12.75" customHeight="1">
      <c r="A216" s="23">
        <v>42976</v>
      </c>
      <c r="B216" s="23"/>
      <c r="C216" s="28">
        <f>ROUND(15.143996,4)</f>
        <v>15.144</v>
      </c>
      <c r="D216" s="28">
        <f>F216</f>
        <v>15.2625</v>
      </c>
      <c r="E216" s="28">
        <f>F216</f>
        <v>15.2625</v>
      </c>
      <c r="F216" s="28">
        <f>ROUND(15.2625,4)</f>
        <v>15.2625</v>
      </c>
      <c r="G216" s="25"/>
      <c r="H216" s="26"/>
    </row>
    <row r="217" spans="1:8" ht="12.75" customHeight="1">
      <c r="A217" s="23">
        <v>43005</v>
      </c>
      <c r="B217" s="23"/>
      <c r="C217" s="28">
        <f>ROUND(15.143996,4)</f>
        <v>15.144</v>
      </c>
      <c r="D217" s="28">
        <f>F217</f>
        <v>15.3576</v>
      </c>
      <c r="E217" s="28">
        <f>F217</f>
        <v>15.3576</v>
      </c>
      <c r="F217" s="28">
        <f>ROUND(15.3576,4)</f>
        <v>15.3576</v>
      </c>
      <c r="G217" s="25"/>
      <c r="H217" s="26"/>
    </row>
    <row r="218" spans="1:8" ht="12.75" customHeight="1">
      <c r="A218" s="23">
        <v>43035</v>
      </c>
      <c r="B218" s="23"/>
      <c r="C218" s="28">
        <f>ROUND(15.143996,4)</f>
        <v>15.144</v>
      </c>
      <c r="D218" s="28">
        <f>F218</f>
        <v>15.4561</v>
      </c>
      <c r="E218" s="28">
        <f>F218</f>
        <v>15.4561</v>
      </c>
      <c r="F218" s="28">
        <f>ROUND(15.4561,4)</f>
        <v>15.4561</v>
      </c>
      <c r="G218" s="25"/>
      <c r="H218" s="26"/>
    </row>
    <row r="219" spans="1:8" ht="12.75" customHeight="1">
      <c r="A219" s="23">
        <v>43067</v>
      </c>
      <c r="B219" s="23"/>
      <c r="C219" s="28">
        <f>ROUND(15.143996,4)</f>
        <v>15.144</v>
      </c>
      <c r="D219" s="28">
        <f>F219</f>
        <v>15.5596</v>
      </c>
      <c r="E219" s="28">
        <f>F219</f>
        <v>15.5596</v>
      </c>
      <c r="F219" s="28">
        <f>ROUND(15.5596,4)</f>
        <v>15.5596</v>
      </c>
      <c r="G219" s="25"/>
      <c r="H219" s="26"/>
    </row>
    <row r="220" spans="1:8" ht="12.75" customHeight="1">
      <c r="A220" s="23">
        <v>43096</v>
      </c>
      <c r="B220" s="23"/>
      <c r="C220" s="28">
        <f>ROUND(15.143996,4)</f>
        <v>15.144</v>
      </c>
      <c r="D220" s="28">
        <f>F220</f>
        <v>15.6542</v>
      </c>
      <c r="E220" s="28">
        <f>F220</f>
        <v>15.6542</v>
      </c>
      <c r="F220" s="28">
        <f>ROUND(15.6542,4)</f>
        <v>15.6542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ROUND(16.905385,4)</f>
        <v>16.9054</v>
      </c>
      <c r="D222" s="28">
        <f>F222</f>
        <v>16.9286</v>
      </c>
      <c r="E222" s="28">
        <f>F222</f>
        <v>16.9286</v>
      </c>
      <c r="F222" s="28">
        <f>ROUND(16.9286,4)</f>
        <v>16.9286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42937</v>
      </c>
      <c r="B224" s="23"/>
      <c r="C224" s="28">
        <f>ROUND(13.02,4)</f>
        <v>13.02</v>
      </c>
      <c r="D224" s="28">
        <f>F224</f>
        <v>13.0267</v>
      </c>
      <c r="E224" s="28">
        <f>F224</f>
        <v>13.0267</v>
      </c>
      <c r="F224" s="28">
        <f>ROUND(13.0267,4)</f>
        <v>13.0267</v>
      </c>
      <c r="G224" s="25"/>
      <c r="H224" s="26"/>
    </row>
    <row r="225" spans="1:8" ht="12.75" customHeight="1">
      <c r="A225" s="23">
        <v>42941</v>
      </c>
      <c r="B225" s="23"/>
      <c r="C225" s="28">
        <f>ROUND(13.02,4)</f>
        <v>13.02</v>
      </c>
      <c r="D225" s="28">
        <f>F225</f>
        <v>13.0222</v>
      </c>
      <c r="E225" s="28">
        <f>F225</f>
        <v>13.0222</v>
      </c>
      <c r="F225" s="28">
        <f>ROUND(13.0222,4)</f>
        <v>13.0222</v>
      </c>
      <c r="G225" s="25"/>
      <c r="H225" s="26"/>
    </row>
    <row r="226" spans="1:8" ht="12.75" customHeight="1">
      <c r="A226" s="23">
        <v>42943</v>
      </c>
      <c r="B226" s="23"/>
      <c r="C226" s="28">
        <f>ROUND(13.02,4)</f>
        <v>13.02</v>
      </c>
      <c r="D226" s="28">
        <f>F226</f>
        <v>13.0264</v>
      </c>
      <c r="E226" s="28">
        <f>F226</f>
        <v>13.0264</v>
      </c>
      <c r="F226" s="28">
        <f>ROUND(13.0264,4)</f>
        <v>13.0264</v>
      </c>
      <c r="G226" s="25"/>
      <c r="H226" s="26"/>
    </row>
    <row r="227" spans="1:8" ht="12.75" customHeight="1">
      <c r="A227" s="23">
        <v>42947</v>
      </c>
      <c r="B227" s="23"/>
      <c r="C227" s="28">
        <f>ROUND(13.02,4)</f>
        <v>13.02</v>
      </c>
      <c r="D227" s="28">
        <f>F227</f>
        <v>13.0349</v>
      </c>
      <c r="E227" s="28">
        <f>F227</f>
        <v>13.0349</v>
      </c>
      <c r="F227" s="28">
        <f>ROUND(13.0349,4)</f>
        <v>13.0349</v>
      </c>
      <c r="G227" s="25"/>
      <c r="H227" s="26"/>
    </row>
    <row r="228" spans="1:8" ht="12.75" customHeight="1">
      <c r="A228" s="23">
        <v>42951</v>
      </c>
      <c r="B228" s="23"/>
      <c r="C228" s="28">
        <f>ROUND(13.02,4)</f>
        <v>13.02</v>
      </c>
      <c r="D228" s="28">
        <f>F228</f>
        <v>13.0435</v>
      </c>
      <c r="E228" s="28">
        <f>F228</f>
        <v>13.0435</v>
      </c>
      <c r="F228" s="28">
        <f>ROUND(13.0435,4)</f>
        <v>13.0435</v>
      </c>
      <c r="G228" s="25"/>
      <c r="H228" s="26"/>
    </row>
    <row r="229" spans="1:8" ht="12.75" customHeight="1">
      <c r="A229" s="23">
        <v>42958</v>
      </c>
      <c r="B229" s="23"/>
      <c r="C229" s="28">
        <f>ROUND(13.02,4)</f>
        <v>13.02</v>
      </c>
      <c r="D229" s="28">
        <f>F229</f>
        <v>13.0587</v>
      </c>
      <c r="E229" s="28">
        <f>F229</f>
        <v>13.0587</v>
      </c>
      <c r="F229" s="28">
        <f>ROUND(13.0587,4)</f>
        <v>13.0587</v>
      </c>
      <c r="G229" s="25"/>
      <c r="H229" s="26"/>
    </row>
    <row r="230" spans="1:8" ht="12.75" customHeight="1">
      <c r="A230" s="23">
        <v>42963</v>
      </c>
      <c r="B230" s="23"/>
      <c r="C230" s="28">
        <f>ROUND(13.02,4)</f>
        <v>13.02</v>
      </c>
      <c r="D230" s="28">
        <f>F230</f>
        <v>13.0696</v>
      </c>
      <c r="E230" s="28">
        <f>F230</f>
        <v>13.0696</v>
      </c>
      <c r="F230" s="28">
        <f>ROUND(13.0696,4)</f>
        <v>13.0696</v>
      </c>
      <c r="G230" s="25"/>
      <c r="H230" s="26"/>
    </row>
    <row r="231" spans="1:8" ht="12.75" customHeight="1">
      <c r="A231" s="23">
        <v>42964</v>
      </c>
      <c r="B231" s="23"/>
      <c r="C231" s="28">
        <f>ROUND(13.02,4)</f>
        <v>13.02</v>
      </c>
      <c r="D231" s="28">
        <f>F231</f>
        <v>13.0717</v>
      </c>
      <c r="E231" s="28">
        <f>F231</f>
        <v>13.0717</v>
      </c>
      <c r="F231" s="28">
        <f>ROUND(13.0717,4)</f>
        <v>13.0717</v>
      </c>
      <c r="G231" s="25"/>
      <c r="H231" s="26"/>
    </row>
    <row r="232" spans="1:8" ht="12.75" customHeight="1">
      <c r="A232" s="23">
        <v>42976</v>
      </c>
      <c r="B232" s="23"/>
      <c r="C232" s="28">
        <f>ROUND(13.02,4)</f>
        <v>13.02</v>
      </c>
      <c r="D232" s="28">
        <f>F232</f>
        <v>13.0976</v>
      </c>
      <c r="E232" s="28">
        <f>F232</f>
        <v>13.0976</v>
      </c>
      <c r="F232" s="28">
        <f>ROUND(13.0976,4)</f>
        <v>13.0976</v>
      </c>
      <c r="G232" s="25"/>
      <c r="H232" s="26"/>
    </row>
    <row r="233" spans="1:8" ht="12.75" customHeight="1">
      <c r="A233" s="23">
        <v>42977</v>
      </c>
      <c r="B233" s="23"/>
      <c r="C233" s="28">
        <f>ROUND(13.02,4)</f>
        <v>13.02</v>
      </c>
      <c r="D233" s="28">
        <f>F233</f>
        <v>13.0997</v>
      </c>
      <c r="E233" s="28">
        <f>F233</f>
        <v>13.0997</v>
      </c>
      <c r="F233" s="28">
        <f>ROUND(13.0997,4)</f>
        <v>13.0997</v>
      </c>
      <c r="G233" s="25"/>
      <c r="H233" s="26"/>
    </row>
    <row r="234" spans="1:8" ht="12.75" customHeight="1">
      <c r="A234" s="23">
        <v>42978</v>
      </c>
      <c r="B234" s="23"/>
      <c r="C234" s="28">
        <f>ROUND(13.02,4)</f>
        <v>13.02</v>
      </c>
      <c r="D234" s="28">
        <f>F234</f>
        <v>13.1019</v>
      </c>
      <c r="E234" s="28">
        <f>F234</f>
        <v>13.1019</v>
      </c>
      <c r="F234" s="28">
        <f>ROUND(13.1019,4)</f>
        <v>13.1019</v>
      </c>
      <c r="G234" s="25"/>
      <c r="H234" s="26"/>
    </row>
    <row r="235" spans="1:8" ht="12.75" customHeight="1">
      <c r="A235" s="23">
        <v>43005</v>
      </c>
      <c r="B235" s="23"/>
      <c r="C235" s="28">
        <f>ROUND(13.02,4)</f>
        <v>13.02</v>
      </c>
      <c r="D235" s="28">
        <f>F235</f>
        <v>13.1594</v>
      </c>
      <c r="E235" s="28">
        <f>F235</f>
        <v>13.1594</v>
      </c>
      <c r="F235" s="28">
        <f>ROUND(13.1594,4)</f>
        <v>13.1594</v>
      </c>
      <c r="G235" s="25"/>
      <c r="H235" s="26"/>
    </row>
    <row r="236" spans="1:8" ht="12.75" customHeight="1">
      <c r="A236" s="23">
        <v>43006</v>
      </c>
      <c r="B236" s="23"/>
      <c r="C236" s="28">
        <f>ROUND(13.02,4)</f>
        <v>13.02</v>
      </c>
      <c r="D236" s="28">
        <f>F236</f>
        <v>13.1615</v>
      </c>
      <c r="E236" s="28">
        <f>F236</f>
        <v>13.1615</v>
      </c>
      <c r="F236" s="28">
        <f>ROUND(13.1615,4)</f>
        <v>13.1615</v>
      </c>
      <c r="G236" s="25"/>
      <c r="H236" s="26"/>
    </row>
    <row r="237" spans="1:8" ht="12.75" customHeight="1">
      <c r="A237" s="23">
        <v>43007</v>
      </c>
      <c r="B237" s="23"/>
      <c r="C237" s="28">
        <f>ROUND(13.02,4)</f>
        <v>13.02</v>
      </c>
      <c r="D237" s="28">
        <f>F237</f>
        <v>13.1635</v>
      </c>
      <c r="E237" s="28">
        <f>F237</f>
        <v>13.1635</v>
      </c>
      <c r="F237" s="28">
        <f>ROUND(13.1635,4)</f>
        <v>13.1635</v>
      </c>
      <c r="G237" s="25"/>
      <c r="H237" s="26"/>
    </row>
    <row r="238" spans="1:8" ht="12.75" customHeight="1">
      <c r="A238" s="23">
        <v>43031</v>
      </c>
      <c r="B238" s="23"/>
      <c r="C238" s="28">
        <f>ROUND(13.02,4)</f>
        <v>13.02</v>
      </c>
      <c r="D238" s="28">
        <f>F238</f>
        <v>13.2133</v>
      </c>
      <c r="E238" s="28">
        <f>F238</f>
        <v>13.2133</v>
      </c>
      <c r="F238" s="28">
        <f>ROUND(13.2133,4)</f>
        <v>13.2133</v>
      </c>
      <c r="G238" s="25"/>
      <c r="H238" s="26"/>
    </row>
    <row r="239" spans="1:8" ht="12.75" customHeight="1">
      <c r="A239" s="23">
        <v>43035</v>
      </c>
      <c r="B239" s="23"/>
      <c r="C239" s="28">
        <f>ROUND(13.02,4)</f>
        <v>13.02</v>
      </c>
      <c r="D239" s="28">
        <f>F239</f>
        <v>13.2215</v>
      </c>
      <c r="E239" s="28">
        <f>F239</f>
        <v>13.2215</v>
      </c>
      <c r="F239" s="28">
        <f>ROUND(13.2215,4)</f>
        <v>13.2215</v>
      </c>
      <c r="G239" s="25"/>
      <c r="H239" s="26"/>
    </row>
    <row r="240" spans="1:8" ht="12.75" customHeight="1">
      <c r="A240" s="23">
        <v>43052</v>
      </c>
      <c r="B240" s="23"/>
      <c r="C240" s="28">
        <f>ROUND(13.02,4)</f>
        <v>13.02</v>
      </c>
      <c r="D240" s="28">
        <f>F240</f>
        <v>13.2567</v>
      </c>
      <c r="E240" s="28">
        <f>F240</f>
        <v>13.2567</v>
      </c>
      <c r="F240" s="28">
        <f>ROUND(13.2567,4)</f>
        <v>13.2567</v>
      </c>
      <c r="G240" s="25"/>
      <c r="H240" s="26"/>
    </row>
    <row r="241" spans="1:8" ht="12.75" customHeight="1">
      <c r="A241" s="23">
        <v>43067</v>
      </c>
      <c r="B241" s="23"/>
      <c r="C241" s="28">
        <f>ROUND(13.02,4)</f>
        <v>13.02</v>
      </c>
      <c r="D241" s="28">
        <f>F241</f>
        <v>13.2878</v>
      </c>
      <c r="E241" s="28">
        <f>F241</f>
        <v>13.2878</v>
      </c>
      <c r="F241" s="28">
        <f>ROUND(13.2878,4)</f>
        <v>13.2878</v>
      </c>
      <c r="G241" s="25"/>
      <c r="H241" s="26"/>
    </row>
    <row r="242" spans="1:8" ht="12.75" customHeight="1">
      <c r="A242" s="23">
        <v>43084</v>
      </c>
      <c r="B242" s="23"/>
      <c r="C242" s="28">
        <f>ROUND(13.02,4)</f>
        <v>13.02</v>
      </c>
      <c r="D242" s="28">
        <f>F242</f>
        <v>13.323</v>
      </c>
      <c r="E242" s="28">
        <f>F242</f>
        <v>13.323</v>
      </c>
      <c r="F242" s="28">
        <f>ROUND(13.323,4)</f>
        <v>13.323</v>
      </c>
      <c r="G242" s="25"/>
      <c r="H242" s="26"/>
    </row>
    <row r="243" spans="1:8" ht="12.75" customHeight="1">
      <c r="A243" s="23">
        <v>43091</v>
      </c>
      <c r="B243" s="23"/>
      <c r="C243" s="28">
        <f>ROUND(13.02,4)</f>
        <v>13.02</v>
      </c>
      <c r="D243" s="28">
        <f>F243</f>
        <v>13.3375</v>
      </c>
      <c r="E243" s="28">
        <f>F243</f>
        <v>13.3375</v>
      </c>
      <c r="F243" s="28">
        <f>ROUND(13.3375,4)</f>
        <v>13.3375</v>
      </c>
      <c r="G243" s="25"/>
      <c r="H243" s="26"/>
    </row>
    <row r="244" spans="1:8" ht="12.75" customHeight="1">
      <c r="A244" s="23">
        <v>43096</v>
      </c>
      <c r="B244" s="23"/>
      <c r="C244" s="28">
        <f>ROUND(13.02,4)</f>
        <v>13.02</v>
      </c>
      <c r="D244" s="28">
        <f>F244</f>
        <v>13.3479</v>
      </c>
      <c r="E244" s="28">
        <f>F244</f>
        <v>13.3479</v>
      </c>
      <c r="F244" s="28">
        <f>ROUND(13.3479,4)</f>
        <v>13.3479</v>
      </c>
      <c r="G244" s="25"/>
      <c r="H244" s="26"/>
    </row>
    <row r="245" spans="1:8" ht="12.75" customHeight="1">
      <c r="A245" s="23">
        <v>43102</v>
      </c>
      <c r="B245" s="23"/>
      <c r="C245" s="28">
        <f>ROUND(13.02,4)</f>
        <v>13.02</v>
      </c>
      <c r="D245" s="28">
        <f>F245</f>
        <v>13.3603</v>
      </c>
      <c r="E245" s="28">
        <f>F245</f>
        <v>13.3603</v>
      </c>
      <c r="F245" s="28">
        <f>ROUND(13.3603,4)</f>
        <v>13.3603</v>
      </c>
      <c r="G245" s="25"/>
      <c r="H245" s="26"/>
    </row>
    <row r="246" spans="1:8" ht="12.75" customHeight="1">
      <c r="A246" s="23">
        <v>43109</v>
      </c>
      <c r="B246" s="23"/>
      <c r="C246" s="28">
        <f>ROUND(13.02,4)</f>
        <v>13.02</v>
      </c>
      <c r="D246" s="28">
        <f>F246</f>
        <v>13.3748</v>
      </c>
      <c r="E246" s="28">
        <f>F246</f>
        <v>13.3748</v>
      </c>
      <c r="F246" s="28">
        <f>ROUND(13.3748,4)</f>
        <v>13.3748</v>
      </c>
      <c r="G246" s="25"/>
      <c r="H246" s="26"/>
    </row>
    <row r="247" spans="1:8" ht="12.75" customHeight="1">
      <c r="A247" s="23">
        <v>43131</v>
      </c>
      <c r="B247" s="23"/>
      <c r="C247" s="28">
        <f>ROUND(13.02,4)</f>
        <v>13.02</v>
      </c>
      <c r="D247" s="28">
        <f>F247</f>
        <v>13.4199</v>
      </c>
      <c r="E247" s="28">
        <f>F247</f>
        <v>13.4199</v>
      </c>
      <c r="F247" s="28">
        <f>ROUND(13.4199,4)</f>
        <v>13.4199</v>
      </c>
      <c r="G247" s="25"/>
      <c r="H247" s="26"/>
    </row>
    <row r="248" spans="1:8" ht="12.75" customHeight="1">
      <c r="A248" s="23">
        <v>43132</v>
      </c>
      <c r="B248" s="23"/>
      <c r="C248" s="28">
        <f>ROUND(13.02,4)</f>
        <v>13.02</v>
      </c>
      <c r="D248" s="28">
        <f>F248</f>
        <v>13.4219</v>
      </c>
      <c r="E248" s="28">
        <f>F248</f>
        <v>13.4219</v>
      </c>
      <c r="F248" s="28">
        <f>ROUND(13.4219,4)</f>
        <v>13.4219</v>
      </c>
      <c r="G248" s="25"/>
      <c r="H248" s="26"/>
    </row>
    <row r="249" spans="1:8" ht="12.75" customHeight="1">
      <c r="A249" s="23">
        <v>43144</v>
      </c>
      <c r="B249" s="23"/>
      <c r="C249" s="28">
        <f>ROUND(13.02,4)</f>
        <v>13.02</v>
      </c>
      <c r="D249" s="28">
        <f>F249</f>
        <v>13.446</v>
      </c>
      <c r="E249" s="28">
        <f>F249</f>
        <v>13.446</v>
      </c>
      <c r="F249" s="28">
        <f>ROUND(13.446,4)</f>
        <v>13.446</v>
      </c>
      <c r="G249" s="25"/>
      <c r="H249" s="26"/>
    </row>
    <row r="250" spans="1:8" ht="12.75" customHeight="1">
      <c r="A250" s="23">
        <v>43146</v>
      </c>
      <c r="B250" s="23"/>
      <c r="C250" s="28">
        <f>ROUND(13.02,4)</f>
        <v>13.02</v>
      </c>
      <c r="D250" s="28">
        <f>F250</f>
        <v>13.45</v>
      </c>
      <c r="E250" s="28">
        <f>F250</f>
        <v>13.45</v>
      </c>
      <c r="F250" s="28">
        <f>ROUND(13.45,4)</f>
        <v>13.45</v>
      </c>
      <c r="G250" s="25"/>
      <c r="H250" s="26"/>
    </row>
    <row r="251" spans="1:8" ht="12.75" customHeight="1">
      <c r="A251" s="23">
        <v>43215</v>
      </c>
      <c r="B251" s="23"/>
      <c r="C251" s="28">
        <f>ROUND(13.02,4)</f>
        <v>13.02</v>
      </c>
      <c r="D251" s="28">
        <f>F251</f>
        <v>13.5887</v>
      </c>
      <c r="E251" s="28">
        <f>F251</f>
        <v>13.5887</v>
      </c>
      <c r="F251" s="28">
        <f>ROUND(13.5887,4)</f>
        <v>13.5887</v>
      </c>
      <c r="G251" s="25"/>
      <c r="H251" s="26"/>
    </row>
    <row r="252" spans="1:8" ht="12.75" customHeight="1">
      <c r="A252" s="23">
        <v>43231</v>
      </c>
      <c r="B252" s="23"/>
      <c r="C252" s="28">
        <f>ROUND(13.02,4)</f>
        <v>13.02</v>
      </c>
      <c r="D252" s="28">
        <f>F252</f>
        <v>13.6202</v>
      </c>
      <c r="E252" s="28">
        <f>F252</f>
        <v>13.6202</v>
      </c>
      <c r="F252" s="28">
        <f>ROUND(13.6202,4)</f>
        <v>13.6202</v>
      </c>
      <c r="G252" s="25"/>
      <c r="H252" s="26"/>
    </row>
    <row r="253" spans="1:8" ht="12.75" customHeight="1">
      <c r="A253" s="23">
        <v>43235</v>
      </c>
      <c r="B253" s="23"/>
      <c r="C253" s="28">
        <f>ROUND(13.02,4)</f>
        <v>13.02</v>
      </c>
      <c r="D253" s="28">
        <f>F253</f>
        <v>13.628</v>
      </c>
      <c r="E253" s="28">
        <f>F253</f>
        <v>13.628</v>
      </c>
      <c r="F253" s="28">
        <f>ROUND(13.628,4)</f>
        <v>13.628</v>
      </c>
      <c r="G253" s="25"/>
      <c r="H253" s="26"/>
    </row>
    <row r="254" spans="1:8" ht="12.75" customHeight="1">
      <c r="A254" s="23">
        <v>43325</v>
      </c>
      <c r="B254" s="23"/>
      <c r="C254" s="28">
        <f>ROUND(13.02,4)</f>
        <v>13.02</v>
      </c>
      <c r="D254" s="28">
        <f>F254</f>
        <v>13.8055</v>
      </c>
      <c r="E254" s="28">
        <f>F254</f>
        <v>13.8055</v>
      </c>
      <c r="F254" s="28">
        <f>ROUND(13.8055,4)</f>
        <v>13.8055</v>
      </c>
      <c r="G254" s="25"/>
      <c r="H254" s="26"/>
    </row>
    <row r="255" spans="1:8" ht="12.75" customHeight="1">
      <c r="A255" s="23">
        <v>43417</v>
      </c>
      <c r="B255" s="23"/>
      <c r="C255" s="28">
        <f>ROUND(13.02,4)</f>
        <v>13.02</v>
      </c>
      <c r="D255" s="28">
        <f>F255</f>
        <v>13.989</v>
      </c>
      <c r="E255" s="28">
        <f>F255</f>
        <v>13.989</v>
      </c>
      <c r="F255" s="28">
        <f>ROUND(13.989,4)</f>
        <v>13.989</v>
      </c>
      <c r="G255" s="25"/>
      <c r="H255" s="26"/>
    </row>
    <row r="256" spans="1:8" ht="12.75" customHeight="1">
      <c r="A256" s="23">
        <v>43509</v>
      </c>
      <c r="B256" s="23"/>
      <c r="C256" s="28">
        <f>ROUND(13.02,4)</f>
        <v>13.02</v>
      </c>
      <c r="D256" s="28">
        <f>F256</f>
        <v>14.1725</v>
      </c>
      <c r="E256" s="28">
        <f>F256</f>
        <v>14.1725</v>
      </c>
      <c r="F256" s="28">
        <f>ROUND(14.1725,4)</f>
        <v>14.1725</v>
      </c>
      <c r="G256" s="25"/>
      <c r="H256" s="26"/>
    </row>
    <row r="257" spans="1:8" ht="12.75" customHeight="1">
      <c r="A257" s="23" t="s">
        <v>62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42996</v>
      </c>
      <c r="B258" s="23"/>
      <c r="C258" s="28">
        <f>ROUND(1.16313333333333,4)</f>
        <v>1.1631</v>
      </c>
      <c r="D258" s="28">
        <f>F258</f>
        <v>1.1665</v>
      </c>
      <c r="E258" s="28">
        <f>F258</f>
        <v>1.1665</v>
      </c>
      <c r="F258" s="28">
        <f>ROUND(1.1665,4)</f>
        <v>1.1665</v>
      </c>
      <c r="G258" s="25"/>
      <c r="H258" s="26"/>
    </row>
    <row r="259" spans="1:8" ht="12.75" customHeight="1">
      <c r="A259" s="23">
        <v>43087</v>
      </c>
      <c r="B259" s="23"/>
      <c r="C259" s="28">
        <f>ROUND(1.16313333333333,4)</f>
        <v>1.1631</v>
      </c>
      <c r="D259" s="28">
        <f>F259</f>
        <v>1.1722</v>
      </c>
      <c r="E259" s="28">
        <f>F259</f>
        <v>1.1722</v>
      </c>
      <c r="F259" s="28">
        <f>ROUND(1.1722,4)</f>
        <v>1.1722</v>
      </c>
      <c r="G259" s="25"/>
      <c r="H259" s="26"/>
    </row>
    <row r="260" spans="1:8" ht="12.75" customHeight="1">
      <c r="A260" s="23">
        <v>43178</v>
      </c>
      <c r="B260" s="23"/>
      <c r="C260" s="28">
        <f>ROUND(1.16313333333333,4)</f>
        <v>1.1631</v>
      </c>
      <c r="D260" s="28">
        <f>F260</f>
        <v>1.1784</v>
      </c>
      <c r="E260" s="28">
        <f>F260</f>
        <v>1.1784</v>
      </c>
      <c r="F260" s="28">
        <f>ROUND(1.1784,4)</f>
        <v>1.1784</v>
      </c>
      <c r="G260" s="25"/>
      <c r="H260" s="26"/>
    </row>
    <row r="261" spans="1:8" ht="12.75" customHeight="1">
      <c r="A261" s="23">
        <v>43269</v>
      </c>
      <c r="B261" s="23"/>
      <c r="C261" s="28">
        <f>ROUND(1.16313333333333,4)</f>
        <v>1.1631</v>
      </c>
      <c r="D261" s="28">
        <f>F261</f>
        <v>1.1846</v>
      </c>
      <c r="E261" s="28">
        <f>F261</f>
        <v>1.1846</v>
      </c>
      <c r="F261" s="28">
        <f>ROUND(1.1846,4)</f>
        <v>1.1846</v>
      </c>
      <c r="G261" s="25"/>
      <c r="H261" s="26"/>
    </row>
    <row r="262" spans="1:8" ht="12.75" customHeight="1">
      <c r="A262" s="23" t="s">
        <v>63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42996</v>
      </c>
      <c r="B263" s="23"/>
      <c r="C263" s="28">
        <f>ROUND(1.29841666666667,4)</f>
        <v>1.2984</v>
      </c>
      <c r="D263" s="28">
        <f>F263</f>
        <v>1.3007</v>
      </c>
      <c r="E263" s="28">
        <f>F263</f>
        <v>1.3007</v>
      </c>
      <c r="F263" s="28">
        <f>ROUND(1.3007,4)</f>
        <v>1.3007</v>
      </c>
      <c r="G263" s="25"/>
      <c r="H263" s="26"/>
    </row>
    <row r="264" spans="1:8" ht="12.75" customHeight="1">
      <c r="A264" s="23">
        <v>43087</v>
      </c>
      <c r="B264" s="23"/>
      <c r="C264" s="28">
        <f>ROUND(1.29841666666667,4)</f>
        <v>1.2984</v>
      </c>
      <c r="D264" s="28">
        <f>F264</f>
        <v>1.3044</v>
      </c>
      <c r="E264" s="28">
        <f>F264</f>
        <v>1.3044</v>
      </c>
      <c r="F264" s="28">
        <f>ROUND(1.3044,4)</f>
        <v>1.3044</v>
      </c>
      <c r="G264" s="25"/>
      <c r="H264" s="26"/>
    </row>
    <row r="265" spans="1:8" ht="12.75" customHeight="1">
      <c r="A265" s="23">
        <v>43178</v>
      </c>
      <c r="B265" s="23"/>
      <c r="C265" s="28">
        <f>ROUND(1.29841666666667,4)</f>
        <v>1.2984</v>
      </c>
      <c r="D265" s="28">
        <f>F265</f>
        <v>1.3082</v>
      </c>
      <c r="E265" s="28">
        <f>F265</f>
        <v>1.3082</v>
      </c>
      <c r="F265" s="28">
        <f>ROUND(1.3082,4)</f>
        <v>1.3082</v>
      </c>
      <c r="G265" s="25"/>
      <c r="H265" s="26"/>
    </row>
    <row r="266" spans="1:8" ht="12.75" customHeight="1">
      <c r="A266" s="23">
        <v>43269</v>
      </c>
      <c r="B266" s="23"/>
      <c r="C266" s="28">
        <f>ROUND(1.29841666666667,4)</f>
        <v>1.2984</v>
      </c>
      <c r="D266" s="28">
        <f>F266</f>
        <v>1.312</v>
      </c>
      <c r="E266" s="28">
        <f>F266</f>
        <v>1.312</v>
      </c>
      <c r="F266" s="28">
        <f>ROUND(1.312,4)</f>
        <v>1.312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42996</v>
      </c>
      <c r="B268" s="23"/>
      <c r="C268" s="28">
        <f>ROUND(10.359363,4)</f>
        <v>10.3594</v>
      </c>
      <c r="D268" s="28">
        <f>F268</f>
        <v>10.4476</v>
      </c>
      <c r="E268" s="28">
        <f>F268</f>
        <v>10.4476</v>
      </c>
      <c r="F268" s="28">
        <f>ROUND(10.4476,4)</f>
        <v>10.4476</v>
      </c>
      <c r="G268" s="25"/>
      <c r="H268" s="26"/>
    </row>
    <row r="269" spans="1:8" ht="12.75" customHeight="1">
      <c r="A269" s="23">
        <v>43087</v>
      </c>
      <c r="B269" s="23"/>
      <c r="C269" s="28">
        <f>ROUND(10.359363,4)</f>
        <v>10.3594</v>
      </c>
      <c r="D269" s="28">
        <f>F269</f>
        <v>10.5848</v>
      </c>
      <c r="E269" s="28">
        <f>F269</f>
        <v>10.5848</v>
      </c>
      <c r="F269" s="28">
        <f>ROUND(10.5848,4)</f>
        <v>10.5848</v>
      </c>
      <c r="G269" s="25"/>
      <c r="H269" s="26"/>
    </row>
    <row r="270" spans="1:8" ht="12.75" customHeight="1">
      <c r="A270" s="23">
        <v>43178</v>
      </c>
      <c r="B270" s="23"/>
      <c r="C270" s="28">
        <f>ROUND(10.359363,4)</f>
        <v>10.3594</v>
      </c>
      <c r="D270" s="28">
        <f>F270</f>
        <v>10.7186</v>
      </c>
      <c r="E270" s="28">
        <f>F270</f>
        <v>10.7186</v>
      </c>
      <c r="F270" s="28">
        <f>ROUND(10.7186,4)</f>
        <v>10.7186</v>
      </c>
      <c r="G270" s="25"/>
      <c r="H270" s="26"/>
    </row>
    <row r="271" spans="1:8" ht="12.75" customHeight="1">
      <c r="A271" s="23">
        <v>43269</v>
      </c>
      <c r="B271" s="23"/>
      <c r="C271" s="28">
        <f>ROUND(10.359363,4)</f>
        <v>10.3594</v>
      </c>
      <c r="D271" s="28">
        <f>F271</f>
        <v>10.8479</v>
      </c>
      <c r="E271" s="28">
        <f>F271</f>
        <v>10.8479</v>
      </c>
      <c r="F271" s="28">
        <f>ROUND(10.8479,4)</f>
        <v>10.8479</v>
      </c>
      <c r="G271" s="25"/>
      <c r="H271" s="26"/>
    </row>
    <row r="272" spans="1:8" ht="12.75" customHeight="1">
      <c r="A272" s="23">
        <v>43360</v>
      </c>
      <c r="B272" s="23"/>
      <c r="C272" s="28">
        <f>ROUND(10.359363,4)</f>
        <v>10.3594</v>
      </c>
      <c r="D272" s="28">
        <f>F272</f>
        <v>10.9755</v>
      </c>
      <c r="E272" s="28">
        <f>F272</f>
        <v>10.9755</v>
      </c>
      <c r="F272" s="28">
        <f>ROUND(10.9755,4)</f>
        <v>10.9755</v>
      </c>
      <c r="G272" s="25"/>
      <c r="H272" s="26"/>
    </row>
    <row r="273" spans="1:8" ht="12.75" customHeight="1">
      <c r="A273" s="23">
        <v>43448</v>
      </c>
      <c r="B273" s="23"/>
      <c r="C273" s="28">
        <f>ROUND(10.359363,4)</f>
        <v>10.3594</v>
      </c>
      <c r="D273" s="28">
        <f>F273</f>
        <v>11.0996</v>
      </c>
      <c r="E273" s="28">
        <f>F273</f>
        <v>11.0996</v>
      </c>
      <c r="F273" s="28">
        <f>ROUND(11.0996,4)</f>
        <v>11.0996</v>
      </c>
      <c r="G273" s="25"/>
      <c r="H273" s="26"/>
    </row>
    <row r="274" spans="1:8" ht="12.75" customHeight="1">
      <c r="A274" s="23">
        <v>43542</v>
      </c>
      <c r="B274" s="23"/>
      <c r="C274" s="28">
        <f>ROUND(10.359363,4)</f>
        <v>10.3594</v>
      </c>
      <c r="D274" s="28">
        <f>F274</f>
        <v>11.2301</v>
      </c>
      <c r="E274" s="28">
        <f>F274</f>
        <v>11.2301</v>
      </c>
      <c r="F274" s="28">
        <f>ROUND(11.2301,4)</f>
        <v>11.2301</v>
      </c>
      <c r="G274" s="25"/>
      <c r="H274" s="26"/>
    </row>
    <row r="275" spans="1:8" ht="12.75" customHeight="1">
      <c r="A275" s="23">
        <v>43630</v>
      </c>
      <c r="B275" s="23"/>
      <c r="C275" s="28">
        <f>ROUND(10.359363,4)</f>
        <v>10.3594</v>
      </c>
      <c r="D275" s="28">
        <f>F275</f>
        <v>11.3503</v>
      </c>
      <c r="E275" s="28">
        <f>F275</f>
        <v>11.3503</v>
      </c>
      <c r="F275" s="28">
        <f>ROUND(11.3503,4)</f>
        <v>11.3503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ROUND(3.54483453354933,4)</f>
        <v>3.5448</v>
      </c>
      <c r="D277" s="28">
        <f>F277</f>
        <v>3.8765</v>
      </c>
      <c r="E277" s="28">
        <f>F277</f>
        <v>3.8765</v>
      </c>
      <c r="F277" s="28">
        <f>ROUND(3.8765,4)</f>
        <v>3.8765</v>
      </c>
      <c r="G277" s="25"/>
      <c r="H277" s="26"/>
    </row>
    <row r="278" spans="1:8" ht="12.75" customHeight="1">
      <c r="A278" s="23">
        <v>43087</v>
      </c>
      <c r="B278" s="23"/>
      <c r="C278" s="28">
        <f>ROUND(3.54483453354933,4)</f>
        <v>3.5448</v>
      </c>
      <c r="D278" s="28">
        <f>F278</f>
        <v>3.9243</v>
      </c>
      <c r="E278" s="28">
        <f>F278</f>
        <v>3.9243</v>
      </c>
      <c r="F278" s="28">
        <f>ROUND(3.9243,4)</f>
        <v>3.9243</v>
      </c>
      <c r="G278" s="25"/>
      <c r="H278" s="26"/>
    </row>
    <row r="279" spans="1:8" ht="12.75" customHeight="1">
      <c r="A279" s="23">
        <v>43178</v>
      </c>
      <c r="B279" s="23"/>
      <c r="C279" s="28">
        <f>ROUND(3.54483453354933,4)</f>
        <v>3.5448</v>
      </c>
      <c r="D279" s="28">
        <f>F279</f>
        <v>3.9793</v>
      </c>
      <c r="E279" s="28">
        <f>F279</f>
        <v>3.9793</v>
      </c>
      <c r="F279" s="28">
        <f>ROUND(3.9793,4)</f>
        <v>3.9793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ROUND(1.279866,4)</f>
        <v>1.2799</v>
      </c>
      <c r="D281" s="28">
        <f>F281</f>
        <v>1.2888</v>
      </c>
      <c r="E281" s="28">
        <f>F281</f>
        <v>1.2888</v>
      </c>
      <c r="F281" s="28">
        <f>ROUND(1.2888,4)</f>
        <v>1.2888</v>
      </c>
      <c r="G281" s="25"/>
      <c r="H281" s="26"/>
    </row>
    <row r="282" spans="1:8" ht="12.75" customHeight="1">
      <c r="A282" s="23">
        <v>43087</v>
      </c>
      <c r="B282" s="23"/>
      <c r="C282" s="28">
        <f>ROUND(1.279866,4)</f>
        <v>1.2799</v>
      </c>
      <c r="D282" s="28">
        <f>F282</f>
        <v>1.3001</v>
      </c>
      <c r="E282" s="28">
        <f>F282</f>
        <v>1.3001</v>
      </c>
      <c r="F282" s="28">
        <f>ROUND(1.3001,4)</f>
        <v>1.3001</v>
      </c>
      <c r="G282" s="25"/>
      <c r="H282" s="26"/>
    </row>
    <row r="283" spans="1:8" ht="12.75" customHeight="1">
      <c r="A283" s="23">
        <v>43178</v>
      </c>
      <c r="B283" s="23"/>
      <c r="C283" s="28">
        <f>ROUND(1.279866,4)</f>
        <v>1.2799</v>
      </c>
      <c r="D283" s="28">
        <f>F283</f>
        <v>1.3118</v>
      </c>
      <c r="E283" s="28">
        <f>F283</f>
        <v>1.3118</v>
      </c>
      <c r="F283" s="28">
        <f>ROUND(1.3118,4)</f>
        <v>1.3118</v>
      </c>
      <c r="G283" s="25"/>
      <c r="H283" s="26"/>
    </row>
    <row r="284" spans="1:8" ht="12.75" customHeight="1">
      <c r="A284" s="23">
        <v>43269</v>
      </c>
      <c r="B284" s="23"/>
      <c r="C284" s="28">
        <f>ROUND(1.279866,4)</f>
        <v>1.2799</v>
      </c>
      <c r="D284" s="28">
        <f>F284</f>
        <v>1.3229</v>
      </c>
      <c r="E284" s="28">
        <f>F284</f>
        <v>1.3229</v>
      </c>
      <c r="F284" s="28">
        <f>ROUND(1.3229,4)</f>
        <v>1.3229</v>
      </c>
      <c r="G284" s="25"/>
      <c r="H284" s="26"/>
    </row>
    <row r="285" spans="1:8" ht="12.75" customHeight="1">
      <c r="A285" s="23">
        <v>43630</v>
      </c>
      <c r="B285" s="23"/>
      <c r="C285" s="28">
        <f>ROUND(1.279866,4)</f>
        <v>1.2799</v>
      </c>
      <c r="D285" s="28">
        <f>F285</f>
        <v>1.337</v>
      </c>
      <c r="E285" s="28">
        <f>F285</f>
        <v>1.337</v>
      </c>
      <c r="F285" s="28">
        <f>ROUND(1.337,4)</f>
        <v>1.337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ROUND(10.3745019920319,4)</f>
        <v>10.3745</v>
      </c>
      <c r="D287" s="28">
        <f>F287</f>
        <v>10.4785</v>
      </c>
      <c r="E287" s="28">
        <f>F287</f>
        <v>10.4785</v>
      </c>
      <c r="F287" s="28">
        <f>ROUND(10.4785,4)</f>
        <v>10.4785</v>
      </c>
      <c r="G287" s="25"/>
      <c r="H287" s="26"/>
    </row>
    <row r="288" spans="1:8" ht="12.75" customHeight="1">
      <c r="A288" s="23">
        <v>43087</v>
      </c>
      <c r="B288" s="23"/>
      <c r="C288" s="28">
        <f>ROUND(10.3745019920319,4)</f>
        <v>10.3745</v>
      </c>
      <c r="D288" s="28">
        <f>F288</f>
        <v>10.6385</v>
      </c>
      <c r="E288" s="28">
        <f>F288</f>
        <v>10.6385</v>
      </c>
      <c r="F288" s="28">
        <f>ROUND(10.6385,4)</f>
        <v>10.6385</v>
      </c>
      <c r="G288" s="25"/>
      <c r="H288" s="26"/>
    </row>
    <row r="289" spans="1:8" ht="12.75" customHeight="1">
      <c r="A289" s="23">
        <v>43178</v>
      </c>
      <c r="B289" s="23"/>
      <c r="C289" s="28">
        <f>ROUND(10.3745019920319,4)</f>
        <v>10.3745</v>
      </c>
      <c r="D289" s="28">
        <f>F289</f>
        <v>10.7939</v>
      </c>
      <c r="E289" s="28">
        <f>F289</f>
        <v>10.7939</v>
      </c>
      <c r="F289" s="28">
        <f>ROUND(10.7939,4)</f>
        <v>10.7939</v>
      </c>
      <c r="G289" s="25"/>
      <c r="H289" s="26"/>
    </row>
    <row r="290" spans="1:8" ht="12.75" customHeight="1">
      <c r="A290" s="23">
        <v>43269</v>
      </c>
      <c r="B290" s="23"/>
      <c r="C290" s="28">
        <f>ROUND(10.3745019920319,4)</f>
        <v>10.3745</v>
      </c>
      <c r="D290" s="28">
        <f>F290</f>
        <v>10.7997</v>
      </c>
      <c r="E290" s="28">
        <f>F290</f>
        <v>10.7997</v>
      </c>
      <c r="F290" s="28">
        <v>10.7997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ROUND(1.94463683182383,4)</f>
        <v>1.9446</v>
      </c>
      <c r="D292" s="28">
        <f>F292</f>
        <v>1.9382</v>
      </c>
      <c r="E292" s="28">
        <f>F292</f>
        <v>1.9382</v>
      </c>
      <c r="F292" s="28">
        <f>ROUND(1.9382,4)</f>
        <v>1.9382</v>
      </c>
      <c r="G292" s="25"/>
      <c r="H292" s="26"/>
    </row>
    <row r="293" spans="1:8" ht="12.75" customHeight="1">
      <c r="A293" s="23">
        <v>43087</v>
      </c>
      <c r="B293" s="23"/>
      <c r="C293" s="28">
        <f>ROUND(1.94463683182383,4)</f>
        <v>1.9446</v>
      </c>
      <c r="D293" s="28">
        <f>F293</f>
        <v>1.9558</v>
      </c>
      <c r="E293" s="28">
        <f>F293</f>
        <v>1.9558</v>
      </c>
      <c r="F293" s="28">
        <f>ROUND(1.9558,4)</f>
        <v>1.9558</v>
      </c>
      <c r="G293" s="25"/>
      <c r="H293" s="26"/>
    </row>
    <row r="294" spans="1:8" ht="12.75" customHeight="1">
      <c r="A294" s="23">
        <v>43178</v>
      </c>
      <c r="B294" s="23"/>
      <c r="C294" s="28">
        <f>ROUND(1.94463683182383,4)</f>
        <v>1.9446</v>
      </c>
      <c r="D294" s="28">
        <f>F294</f>
        <v>1.9729</v>
      </c>
      <c r="E294" s="28">
        <f>F294</f>
        <v>1.9729</v>
      </c>
      <c r="F294" s="28">
        <f>ROUND(1.9729,4)</f>
        <v>1.9729</v>
      </c>
      <c r="G294" s="25"/>
      <c r="H294" s="26"/>
    </row>
    <row r="295" spans="1:8" ht="12.75" customHeight="1">
      <c r="A295" s="23">
        <v>43269</v>
      </c>
      <c r="B295" s="23"/>
      <c r="C295" s="28">
        <f>ROUND(1.94463683182383,4)</f>
        <v>1.9446</v>
      </c>
      <c r="D295" s="28">
        <f>F295</f>
        <v>1.9889</v>
      </c>
      <c r="E295" s="28">
        <f>F295</f>
        <v>1.9889</v>
      </c>
      <c r="F295" s="28">
        <f>ROUND(1.9889,4)</f>
        <v>1.9889</v>
      </c>
      <c r="G295" s="25"/>
      <c r="H295" s="26"/>
    </row>
    <row r="296" spans="1:8" ht="12.75" customHeight="1">
      <c r="A296" s="23">
        <v>43630</v>
      </c>
      <c r="B296" s="23"/>
      <c r="C296" s="28">
        <f>ROUND(1.94463683182383,4)</f>
        <v>1.9446</v>
      </c>
      <c r="D296" s="28">
        <f>F296</f>
        <v>1.9738</v>
      </c>
      <c r="E296" s="28">
        <f>F296</f>
        <v>1.9738</v>
      </c>
      <c r="F296" s="28">
        <f>ROUND(1.9738,4)</f>
        <v>1.9738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ROUND(2.03701675610557,4)</f>
        <v>2.037</v>
      </c>
      <c r="D298" s="28">
        <f>F298</f>
        <v>2.0757</v>
      </c>
      <c r="E298" s="28">
        <f>F298</f>
        <v>2.0757</v>
      </c>
      <c r="F298" s="28">
        <f>ROUND(2.0757,4)</f>
        <v>2.0757</v>
      </c>
      <c r="G298" s="25"/>
      <c r="H298" s="26"/>
    </row>
    <row r="299" spans="1:8" ht="12.75" customHeight="1">
      <c r="A299" s="23">
        <v>43087</v>
      </c>
      <c r="B299" s="23"/>
      <c r="C299" s="28">
        <f>ROUND(2.03701675610557,4)</f>
        <v>2.037</v>
      </c>
      <c r="D299" s="28">
        <f>F299</f>
        <v>2.1169</v>
      </c>
      <c r="E299" s="28">
        <f>F299</f>
        <v>2.1169</v>
      </c>
      <c r="F299" s="28">
        <f>ROUND(2.1169,4)</f>
        <v>2.1169</v>
      </c>
      <c r="G299" s="25"/>
      <c r="H299" s="26"/>
    </row>
    <row r="300" spans="1:8" ht="12.75" customHeight="1">
      <c r="A300" s="23">
        <v>43178</v>
      </c>
      <c r="B300" s="23"/>
      <c r="C300" s="28">
        <f>ROUND(2.03701675610557,4)</f>
        <v>2.037</v>
      </c>
      <c r="D300" s="28">
        <f>F300</f>
        <v>2.1582</v>
      </c>
      <c r="E300" s="28">
        <f>F300</f>
        <v>2.1582</v>
      </c>
      <c r="F300" s="28">
        <f>ROUND(2.1582,4)</f>
        <v>2.1582</v>
      </c>
      <c r="G300" s="25"/>
      <c r="H300" s="26"/>
    </row>
    <row r="301" spans="1:8" ht="12.75" customHeight="1">
      <c r="A301" s="23">
        <v>43269</v>
      </c>
      <c r="B301" s="23"/>
      <c r="C301" s="28">
        <f>ROUND(2.03701675610557,4)</f>
        <v>2.037</v>
      </c>
      <c r="D301" s="28">
        <f>F301</f>
        <v>2.1942</v>
      </c>
      <c r="E301" s="28">
        <f>F301</f>
        <v>2.1942</v>
      </c>
      <c r="F301" s="28">
        <f>ROUND(2.1942,4)</f>
        <v>2.1942</v>
      </c>
      <c r="G301" s="25"/>
      <c r="H301" s="26"/>
    </row>
    <row r="302" spans="1:8" ht="12.75" customHeight="1">
      <c r="A302" s="23">
        <v>43630</v>
      </c>
      <c r="B302" s="23"/>
      <c r="C302" s="28">
        <f>ROUND(2.03701675610557,4)</f>
        <v>2.037</v>
      </c>
      <c r="D302" s="28">
        <f>F302</f>
        <v>2.3822</v>
      </c>
      <c r="E302" s="28">
        <f>F302</f>
        <v>2.3822</v>
      </c>
      <c r="F302" s="28">
        <f>ROUND(2.3822,4)</f>
        <v>2.3822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42996</v>
      </c>
      <c r="B304" s="23"/>
      <c r="C304" s="28">
        <f>ROUND(15.143996,4)</f>
        <v>15.144</v>
      </c>
      <c r="D304" s="28">
        <f>F304</f>
        <v>15.3281</v>
      </c>
      <c r="E304" s="28">
        <f>F304</f>
        <v>15.3281</v>
      </c>
      <c r="F304" s="28">
        <f>ROUND(15.3281,4)</f>
        <v>15.3281</v>
      </c>
      <c r="G304" s="25"/>
      <c r="H304" s="26"/>
    </row>
    <row r="305" spans="1:8" ht="12.75" customHeight="1">
      <c r="A305" s="23">
        <v>43087</v>
      </c>
      <c r="B305" s="23"/>
      <c r="C305" s="28">
        <f>ROUND(15.143996,4)</f>
        <v>15.144</v>
      </c>
      <c r="D305" s="28">
        <f>F305</f>
        <v>15.6248</v>
      </c>
      <c r="E305" s="28">
        <f>F305</f>
        <v>15.6248</v>
      </c>
      <c r="F305" s="28">
        <f>ROUND(15.6248,4)</f>
        <v>15.6248</v>
      </c>
      <c r="G305" s="25"/>
      <c r="H305" s="26"/>
    </row>
    <row r="306" spans="1:8" ht="12.75" customHeight="1">
      <c r="A306" s="23">
        <v>43178</v>
      </c>
      <c r="B306" s="23"/>
      <c r="C306" s="28">
        <f>ROUND(15.143996,4)</f>
        <v>15.144</v>
      </c>
      <c r="D306" s="28">
        <f>F306</f>
        <v>15.9256</v>
      </c>
      <c r="E306" s="28">
        <f>F306</f>
        <v>15.9256</v>
      </c>
      <c r="F306" s="28">
        <f>ROUND(15.9256,4)</f>
        <v>15.9256</v>
      </c>
      <c r="G306" s="25"/>
      <c r="H306" s="26"/>
    </row>
    <row r="307" spans="1:8" ht="12.75" customHeight="1">
      <c r="A307" s="23">
        <v>43269</v>
      </c>
      <c r="B307" s="23"/>
      <c r="C307" s="28">
        <f>ROUND(15.143996,4)</f>
        <v>15.144</v>
      </c>
      <c r="D307" s="28">
        <f>F307</f>
        <v>16.2227</v>
      </c>
      <c r="E307" s="28">
        <f>F307</f>
        <v>16.2227</v>
      </c>
      <c r="F307" s="28">
        <f>ROUND(16.2227,4)</f>
        <v>16.2227</v>
      </c>
      <c r="G307" s="25"/>
      <c r="H307" s="26"/>
    </row>
    <row r="308" spans="1:8" ht="12.75" customHeight="1">
      <c r="A308" s="23">
        <v>43360</v>
      </c>
      <c r="B308" s="23"/>
      <c r="C308" s="28">
        <f>ROUND(15.143996,4)</f>
        <v>15.144</v>
      </c>
      <c r="D308" s="28">
        <f>F308</f>
        <v>16.4977</v>
      </c>
      <c r="E308" s="28">
        <f>F308</f>
        <v>16.4977</v>
      </c>
      <c r="F308" s="28">
        <f>ROUND(16.4977,4)</f>
        <v>16.4977</v>
      </c>
      <c r="G308" s="25"/>
      <c r="H308" s="26"/>
    </row>
    <row r="309" spans="1:8" ht="12.75" customHeight="1">
      <c r="A309" s="23">
        <v>43448</v>
      </c>
      <c r="B309" s="23"/>
      <c r="C309" s="28">
        <f>ROUND(15.143996,4)</f>
        <v>15.144</v>
      </c>
      <c r="D309" s="28">
        <f>F309</f>
        <v>16.8003</v>
      </c>
      <c r="E309" s="28">
        <f>F309</f>
        <v>16.8003</v>
      </c>
      <c r="F309" s="28">
        <f>ROUND(16.8003,4)</f>
        <v>16.8003</v>
      </c>
      <c r="G309" s="25"/>
      <c r="H309" s="26"/>
    </row>
    <row r="310" spans="1:8" ht="12.75" customHeight="1">
      <c r="A310" s="23">
        <v>43542</v>
      </c>
      <c r="B310" s="23"/>
      <c r="C310" s="28">
        <f>ROUND(15.143996,4)</f>
        <v>15.144</v>
      </c>
      <c r="D310" s="28">
        <f>F310</f>
        <v>17.1653</v>
      </c>
      <c r="E310" s="28">
        <f>F310</f>
        <v>17.1653</v>
      </c>
      <c r="F310" s="28">
        <f>ROUND(17.1653,4)</f>
        <v>17.1653</v>
      </c>
      <c r="G310" s="25"/>
      <c r="H310" s="26"/>
    </row>
    <row r="311" spans="1:8" ht="12.75" customHeight="1">
      <c r="A311" s="23">
        <v>43630</v>
      </c>
      <c r="B311" s="23"/>
      <c r="C311" s="28">
        <f>ROUND(15.143996,4)</f>
        <v>15.144</v>
      </c>
      <c r="D311" s="28">
        <f>F311</f>
        <v>17.5102</v>
      </c>
      <c r="E311" s="28">
        <f>F311</f>
        <v>17.5102</v>
      </c>
      <c r="F311" s="28">
        <f>ROUND(17.5102,4)</f>
        <v>17.5102</v>
      </c>
      <c r="G311" s="25"/>
      <c r="H311" s="26"/>
    </row>
    <row r="312" spans="1:8" ht="12.75" customHeight="1">
      <c r="A312" s="23" t="s">
        <v>71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ROUND(13.685095648518,4)</f>
        <v>13.6851</v>
      </c>
      <c r="D313" s="28">
        <f>F313</f>
        <v>13.8599</v>
      </c>
      <c r="E313" s="28">
        <f>F313</f>
        <v>13.8599</v>
      </c>
      <c r="F313" s="28">
        <f>ROUND(13.8599,4)</f>
        <v>13.8599</v>
      </c>
      <c r="G313" s="25"/>
      <c r="H313" s="26"/>
    </row>
    <row r="314" spans="1:8" ht="12.75" customHeight="1">
      <c r="A314" s="23">
        <v>43087</v>
      </c>
      <c r="B314" s="23"/>
      <c r="C314" s="28">
        <f>ROUND(13.685095648518,4)</f>
        <v>13.6851</v>
      </c>
      <c r="D314" s="28">
        <f>F314</f>
        <v>14.1425</v>
      </c>
      <c r="E314" s="28">
        <f>F314</f>
        <v>14.1425</v>
      </c>
      <c r="F314" s="28">
        <f>ROUND(14.1425,4)</f>
        <v>14.1425</v>
      </c>
      <c r="G314" s="25"/>
      <c r="H314" s="26"/>
    </row>
    <row r="315" spans="1:8" ht="12.75" customHeight="1">
      <c r="A315" s="23">
        <v>43178</v>
      </c>
      <c r="B315" s="23"/>
      <c r="C315" s="28">
        <f>ROUND(13.685095648518,4)</f>
        <v>13.6851</v>
      </c>
      <c r="D315" s="28">
        <f>F315</f>
        <v>14.4312</v>
      </c>
      <c r="E315" s="28">
        <f>F315</f>
        <v>14.4312</v>
      </c>
      <c r="F315" s="28">
        <f>ROUND(14.4312,4)</f>
        <v>14.4312</v>
      </c>
      <c r="G315" s="25"/>
      <c r="H315" s="26"/>
    </row>
    <row r="316" spans="1:8" ht="12.75" customHeight="1">
      <c r="A316" s="23">
        <v>43269</v>
      </c>
      <c r="B316" s="23"/>
      <c r="C316" s="28">
        <f>ROUND(13.685095648518,4)</f>
        <v>13.6851</v>
      </c>
      <c r="D316" s="28">
        <f>F316</f>
        <v>14.7172</v>
      </c>
      <c r="E316" s="28">
        <f>F316</f>
        <v>14.7172</v>
      </c>
      <c r="F316" s="28">
        <f>ROUND(14.7172,4)</f>
        <v>14.7172</v>
      </c>
      <c r="G316" s="25"/>
      <c r="H316" s="26"/>
    </row>
    <row r="317" spans="1:8" ht="12.75" customHeight="1">
      <c r="A317" s="23">
        <v>43360</v>
      </c>
      <c r="B317" s="23"/>
      <c r="C317" s="28">
        <f>ROUND(13.685095648518,4)</f>
        <v>13.6851</v>
      </c>
      <c r="D317" s="28">
        <f>F317</f>
        <v>14.9775</v>
      </c>
      <c r="E317" s="28">
        <f>F317</f>
        <v>14.9775</v>
      </c>
      <c r="F317" s="28">
        <f>ROUND(14.9775,4)</f>
        <v>14.9775</v>
      </c>
      <c r="G317" s="25"/>
      <c r="H317" s="26"/>
    </row>
    <row r="318" spans="1:8" ht="12.75" customHeight="1">
      <c r="A318" s="23">
        <v>43630</v>
      </c>
      <c r="B318" s="23"/>
      <c r="C318" s="28">
        <f>ROUND(13.685095648518,4)</f>
        <v>13.6851</v>
      </c>
      <c r="D318" s="28">
        <f>F318</f>
        <v>15.7078</v>
      </c>
      <c r="E318" s="28">
        <f>F318</f>
        <v>15.7078</v>
      </c>
      <c r="F318" s="28">
        <f>ROUND(15.7078,4)</f>
        <v>15.7078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42996</v>
      </c>
      <c r="B320" s="23"/>
      <c r="C320" s="28">
        <f>ROUND(16.905385,4)</f>
        <v>16.9054</v>
      </c>
      <c r="D320" s="28">
        <f>F320</f>
        <v>17.0919</v>
      </c>
      <c r="E320" s="28">
        <f>F320</f>
        <v>17.0919</v>
      </c>
      <c r="F320" s="28">
        <f>ROUND(17.0919,4)</f>
        <v>17.0919</v>
      </c>
      <c r="G320" s="25"/>
      <c r="H320" s="26"/>
    </row>
    <row r="321" spans="1:8" ht="12.75" customHeight="1">
      <c r="A321" s="23">
        <v>43087</v>
      </c>
      <c r="B321" s="23"/>
      <c r="C321" s="28">
        <f>ROUND(16.905385,4)</f>
        <v>16.9054</v>
      </c>
      <c r="D321" s="28">
        <f>F321</f>
        <v>17.3867</v>
      </c>
      <c r="E321" s="28">
        <f>F321</f>
        <v>17.3867</v>
      </c>
      <c r="F321" s="28">
        <f>ROUND(17.3867,4)</f>
        <v>17.3867</v>
      </c>
      <c r="G321" s="25"/>
      <c r="H321" s="26"/>
    </row>
    <row r="322" spans="1:8" ht="12.75" customHeight="1">
      <c r="A322" s="23">
        <v>43178</v>
      </c>
      <c r="B322" s="23"/>
      <c r="C322" s="28">
        <f>ROUND(16.905385,4)</f>
        <v>16.9054</v>
      </c>
      <c r="D322" s="28">
        <f>F322</f>
        <v>17.6799</v>
      </c>
      <c r="E322" s="28">
        <f>F322</f>
        <v>17.6799</v>
      </c>
      <c r="F322" s="28">
        <f>ROUND(17.6799,4)</f>
        <v>17.6799</v>
      </c>
      <c r="G322" s="25"/>
      <c r="H322" s="26"/>
    </row>
    <row r="323" spans="1:8" ht="12.75" customHeight="1">
      <c r="A323" s="23">
        <v>43269</v>
      </c>
      <c r="B323" s="23"/>
      <c r="C323" s="28">
        <f>ROUND(16.905385,4)</f>
        <v>16.9054</v>
      </c>
      <c r="D323" s="28">
        <f>F323</f>
        <v>17.9673</v>
      </c>
      <c r="E323" s="28">
        <f>F323</f>
        <v>17.9673</v>
      </c>
      <c r="F323" s="28">
        <f>ROUND(17.9673,4)</f>
        <v>17.9673</v>
      </c>
      <c r="G323" s="25"/>
      <c r="H323" s="26"/>
    </row>
    <row r="324" spans="1:8" ht="12.75" customHeight="1">
      <c r="A324" s="23">
        <v>43360</v>
      </c>
      <c r="B324" s="23"/>
      <c r="C324" s="28">
        <f>ROUND(16.905385,4)</f>
        <v>16.9054</v>
      </c>
      <c r="D324" s="28">
        <f>F324</f>
        <v>18.2581</v>
      </c>
      <c r="E324" s="28">
        <f>F324</f>
        <v>18.2581</v>
      </c>
      <c r="F324" s="28">
        <f>ROUND(18.2581,4)</f>
        <v>18.2581</v>
      </c>
      <c r="G324" s="25"/>
      <c r="H324" s="26"/>
    </row>
    <row r="325" spans="1:8" ht="12.75" customHeight="1">
      <c r="A325" s="23">
        <v>43448</v>
      </c>
      <c r="B325" s="23"/>
      <c r="C325" s="28">
        <f>ROUND(16.905385,4)</f>
        <v>16.9054</v>
      </c>
      <c r="D325" s="28">
        <f>F325</f>
        <v>18.5412</v>
      </c>
      <c r="E325" s="28">
        <f>F325</f>
        <v>18.5412</v>
      </c>
      <c r="F325" s="28">
        <f>ROUND(18.5412,4)</f>
        <v>18.5412</v>
      </c>
      <c r="G325" s="25"/>
      <c r="H325" s="26"/>
    </row>
    <row r="326" spans="1:8" ht="12.75" customHeight="1">
      <c r="A326" s="23">
        <v>43542</v>
      </c>
      <c r="B326" s="23"/>
      <c r="C326" s="28">
        <f>ROUND(16.905385,4)</f>
        <v>16.9054</v>
      </c>
      <c r="D326" s="28">
        <f>F326</f>
        <v>18.5995</v>
      </c>
      <c r="E326" s="28">
        <f>F326</f>
        <v>18.5995</v>
      </c>
      <c r="F326" s="28">
        <f>ROUND(18.5995,4)</f>
        <v>18.5995</v>
      </c>
      <c r="G326" s="25"/>
      <c r="H326" s="26"/>
    </row>
    <row r="327" spans="1:8" ht="12.75" customHeight="1">
      <c r="A327" s="23">
        <v>43630</v>
      </c>
      <c r="B327" s="23"/>
      <c r="C327" s="28">
        <f>ROUND(16.905385,4)</f>
        <v>16.9054</v>
      </c>
      <c r="D327" s="28">
        <f>F327</f>
        <v>19.1378</v>
      </c>
      <c r="E327" s="28">
        <f>F327</f>
        <v>19.1378</v>
      </c>
      <c r="F327" s="28">
        <f>ROUND(19.1378,4)</f>
        <v>19.1378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28">
        <f>ROUND(1.66698674860764,4)</f>
        <v>1.667</v>
      </c>
      <c r="D329" s="28">
        <f>F329</f>
        <v>1.6851</v>
      </c>
      <c r="E329" s="28">
        <f>F329</f>
        <v>1.6851</v>
      </c>
      <c r="F329" s="28">
        <f>ROUND(1.6851,4)</f>
        <v>1.6851</v>
      </c>
      <c r="G329" s="25"/>
      <c r="H329" s="26"/>
    </row>
    <row r="330" spans="1:8" ht="12.75" customHeight="1">
      <c r="A330" s="23">
        <v>43087</v>
      </c>
      <c r="B330" s="23"/>
      <c r="C330" s="28">
        <f>ROUND(1.66698674860764,4)</f>
        <v>1.667</v>
      </c>
      <c r="D330" s="28">
        <f>F330</f>
        <v>1.7131</v>
      </c>
      <c r="E330" s="28">
        <f>F330</f>
        <v>1.7131</v>
      </c>
      <c r="F330" s="28">
        <f>ROUND(1.7131,4)</f>
        <v>1.7131</v>
      </c>
      <c r="G330" s="25"/>
      <c r="H330" s="26"/>
    </row>
    <row r="331" spans="1:8" ht="12.75" customHeight="1">
      <c r="A331" s="23">
        <v>43178</v>
      </c>
      <c r="B331" s="23"/>
      <c r="C331" s="28">
        <f>ROUND(1.66698674860764,4)</f>
        <v>1.667</v>
      </c>
      <c r="D331" s="28">
        <f>F331</f>
        <v>1.7396</v>
      </c>
      <c r="E331" s="28">
        <f>F331</f>
        <v>1.7396</v>
      </c>
      <c r="F331" s="28">
        <f>ROUND(1.7396,4)</f>
        <v>1.7396</v>
      </c>
      <c r="G331" s="25"/>
      <c r="H331" s="26"/>
    </row>
    <row r="332" spans="1:8" ht="12.75" customHeight="1">
      <c r="A332" s="23">
        <v>43269</v>
      </c>
      <c r="B332" s="23"/>
      <c r="C332" s="28">
        <f>ROUND(1.66698674860764,4)</f>
        <v>1.667</v>
      </c>
      <c r="D332" s="28">
        <f>F332</f>
        <v>1.7628</v>
      </c>
      <c r="E332" s="28">
        <f>F332</f>
        <v>1.7628</v>
      </c>
      <c r="F332" s="28">
        <v>1.7628</v>
      </c>
      <c r="G332" s="25"/>
      <c r="H332" s="26"/>
    </row>
    <row r="333" spans="1:8" ht="12.75" customHeight="1">
      <c r="A333" s="23">
        <v>43630</v>
      </c>
      <c r="B333" s="23"/>
      <c r="C333" s="28">
        <f>ROUND(1.66698674860764,4)</f>
        <v>1.667</v>
      </c>
      <c r="D333" s="28">
        <f>F333</f>
        <v>1.8627</v>
      </c>
      <c r="E333" s="28">
        <f>F333</f>
        <v>1.8627</v>
      </c>
      <c r="F333" s="28">
        <f>ROUND(1.8627,4)</f>
        <v>1.8627</v>
      </c>
      <c r="G333" s="25"/>
      <c r="H333" s="26"/>
    </row>
    <row r="334" spans="1:8" ht="12.75" customHeight="1">
      <c r="A334" s="23" t="s">
        <v>74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30">
        <f>ROUND(0.116480534390982,6)</f>
        <v>0.116481</v>
      </c>
      <c r="D335" s="30">
        <f>F335</f>
        <v>0.11784</v>
      </c>
      <c r="E335" s="30">
        <f>F335</f>
        <v>0.11784</v>
      </c>
      <c r="F335" s="30">
        <f>ROUND(0.11784,6)</f>
        <v>0.11784</v>
      </c>
      <c r="G335" s="25"/>
      <c r="H335" s="26"/>
    </row>
    <row r="336" spans="1:8" ht="12.75" customHeight="1">
      <c r="A336" s="23">
        <v>43087</v>
      </c>
      <c r="B336" s="23"/>
      <c r="C336" s="30">
        <f>ROUND(0.116480534390982,6)</f>
        <v>0.116481</v>
      </c>
      <c r="D336" s="30">
        <f>F336</f>
        <v>0.120054</v>
      </c>
      <c r="E336" s="30">
        <f>F336</f>
        <v>0.120054</v>
      </c>
      <c r="F336" s="30">
        <f>ROUND(0.120054,6)</f>
        <v>0.120054</v>
      </c>
      <c r="G336" s="25"/>
      <c r="H336" s="26"/>
    </row>
    <row r="337" spans="1:8" ht="12.75" customHeight="1">
      <c r="A337" s="23">
        <v>43178</v>
      </c>
      <c r="B337" s="23"/>
      <c r="C337" s="30">
        <f>ROUND(0.116480534390982,6)</f>
        <v>0.116481</v>
      </c>
      <c r="D337" s="30">
        <f>F337</f>
        <v>0.122315</v>
      </c>
      <c r="E337" s="30">
        <f>F337</f>
        <v>0.122315</v>
      </c>
      <c r="F337" s="30">
        <f>ROUND(0.122315,6)</f>
        <v>0.122315</v>
      </c>
      <c r="G337" s="25"/>
      <c r="H337" s="26"/>
    </row>
    <row r="338" spans="1:8" ht="12.75" customHeight="1">
      <c r="A338" s="23">
        <v>43269</v>
      </c>
      <c r="B338" s="23"/>
      <c r="C338" s="30">
        <f>ROUND(0.116480534390982,6)</f>
        <v>0.116481</v>
      </c>
      <c r="D338" s="30">
        <f>F338</f>
        <v>0.124572</v>
      </c>
      <c r="E338" s="30">
        <f>F338</f>
        <v>0.124572</v>
      </c>
      <c r="F338" s="30">
        <f>ROUND(0.124572,6)</f>
        <v>0.124572</v>
      </c>
      <c r="G338" s="25"/>
      <c r="H338" s="26"/>
    </row>
    <row r="339" spans="1:8" ht="12.75" customHeight="1">
      <c r="A339" s="23">
        <v>43360</v>
      </c>
      <c r="B339" s="23"/>
      <c r="C339" s="30">
        <f>ROUND(0.116480534390982,6)</f>
        <v>0.116481</v>
      </c>
      <c r="D339" s="30">
        <f>F339</f>
        <v>0.126885</v>
      </c>
      <c r="E339" s="30">
        <f>F339</f>
        <v>0.126885</v>
      </c>
      <c r="F339" s="30">
        <f>ROUND(0.126885,6)</f>
        <v>0.126885</v>
      </c>
      <c r="G339" s="25"/>
      <c r="H339" s="26"/>
    </row>
    <row r="340" spans="1:8" ht="12.75" customHeight="1">
      <c r="A340" s="23">
        <v>43630</v>
      </c>
      <c r="B340" s="23"/>
      <c r="C340" s="30">
        <f>ROUND(0.116480534390982,6)</f>
        <v>0.116481</v>
      </c>
      <c r="D340" s="30">
        <f>F340</f>
        <v>0.132894</v>
      </c>
      <c r="E340" s="30">
        <f>F340</f>
        <v>0.132894</v>
      </c>
      <c r="F340" s="30">
        <f>ROUND(0.132894,6)</f>
        <v>0.132894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ROUND(0.125332945718898,4)</f>
        <v>0.1253</v>
      </c>
      <c r="D342" s="28">
        <f>F342</f>
        <v>0.1253</v>
      </c>
      <c r="E342" s="28">
        <f>F342</f>
        <v>0.1253</v>
      </c>
      <c r="F342" s="28">
        <f>ROUND(0.1253,4)</f>
        <v>0.1253</v>
      </c>
      <c r="G342" s="25"/>
      <c r="H342" s="26"/>
    </row>
    <row r="343" spans="1:8" ht="12.75" customHeight="1">
      <c r="A343" s="23">
        <v>43087</v>
      </c>
      <c r="B343" s="23"/>
      <c r="C343" s="28">
        <f>ROUND(0.125332945718898,4)</f>
        <v>0.1253</v>
      </c>
      <c r="D343" s="28">
        <f>F343</f>
        <v>0.1248</v>
      </c>
      <c r="E343" s="28">
        <f>F343</f>
        <v>0.1248</v>
      </c>
      <c r="F343" s="28">
        <f>ROUND(0.1248,4)</f>
        <v>0.1248</v>
      </c>
      <c r="G343" s="25"/>
      <c r="H343" s="26"/>
    </row>
    <row r="344" spans="1:8" ht="12.75" customHeight="1">
      <c r="A344" s="23">
        <v>43178</v>
      </c>
      <c r="B344" s="23"/>
      <c r="C344" s="28">
        <f>ROUND(0.125332945718898,4)</f>
        <v>0.1253</v>
      </c>
      <c r="D344" s="28">
        <f>F344</f>
        <v>0.1243</v>
      </c>
      <c r="E344" s="28">
        <f>F344</f>
        <v>0.1243</v>
      </c>
      <c r="F344" s="28">
        <f>ROUND(0.1243,4)</f>
        <v>0.1243</v>
      </c>
      <c r="G344" s="25"/>
      <c r="H344" s="26"/>
    </row>
    <row r="345" spans="1:8" ht="12.75" customHeight="1">
      <c r="A345" s="23">
        <v>43269</v>
      </c>
      <c r="B345" s="23"/>
      <c r="C345" s="28">
        <f>ROUND(0.125332945718898,4)</f>
        <v>0.1253</v>
      </c>
      <c r="D345" s="28">
        <f>F345</f>
        <v>0.1241</v>
      </c>
      <c r="E345" s="28">
        <f>F345</f>
        <v>0.1241</v>
      </c>
      <c r="F345" s="28">
        <f>ROUND(0.1241,4)</f>
        <v>0.1241</v>
      </c>
      <c r="G345" s="25"/>
      <c r="H345" s="26"/>
    </row>
    <row r="346" spans="1:8" ht="12.75" customHeight="1">
      <c r="A346" s="23">
        <v>43360</v>
      </c>
      <c r="B346" s="23"/>
      <c r="C346" s="28">
        <f>ROUND(0.125332945718898,4)</f>
        <v>0.1253</v>
      </c>
      <c r="D346" s="28">
        <f>F346</f>
        <v>0.1238</v>
      </c>
      <c r="E346" s="28">
        <f>F346</f>
        <v>0.1238</v>
      </c>
      <c r="F346" s="28">
        <f>ROUND(0.1238,4)</f>
        <v>0.1238</v>
      </c>
      <c r="G346" s="25"/>
      <c r="H346" s="26"/>
    </row>
    <row r="347" spans="1:8" ht="12.75" customHeight="1">
      <c r="A347" s="23">
        <v>43630</v>
      </c>
      <c r="B347" s="23"/>
      <c r="C347" s="28">
        <f>ROUND(0.125332945718898,4)</f>
        <v>0.1253</v>
      </c>
      <c r="D347" s="28">
        <f>F347</f>
        <v>0.12</v>
      </c>
      <c r="E347" s="28">
        <f>F347</f>
        <v>0.12</v>
      </c>
      <c r="F347" s="28">
        <f>ROUND(0.12,4)</f>
        <v>0.12</v>
      </c>
      <c r="G347" s="25"/>
      <c r="H347" s="26"/>
    </row>
    <row r="348" spans="1:8" ht="12.75" customHeight="1">
      <c r="A348" s="23" t="s">
        <v>76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ROUND(1.62123796834726,4)</f>
        <v>1.6212</v>
      </c>
      <c r="D349" s="28">
        <f>F349</f>
        <v>1.6415</v>
      </c>
      <c r="E349" s="28">
        <f>F349</f>
        <v>1.6415</v>
      </c>
      <c r="F349" s="28">
        <f>ROUND(1.6415,4)</f>
        <v>1.6415</v>
      </c>
      <c r="G349" s="25"/>
      <c r="H349" s="26"/>
    </row>
    <row r="350" spans="1:8" ht="12.75" customHeight="1">
      <c r="A350" s="23">
        <v>43087</v>
      </c>
      <c r="B350" s="23"/>
      <c r="C350" s="28">
        <f>ROUND(1.62123796834726,4)</f>
        <v>1.6212</v>
      </c>
      <c r="D350" s="28">
        <f>F350</f>
        <v>1.6681</v>
      </c>
      <c r="E350" s="28">
        <f>F350</f>
        <v>1.6681</v>
      </c>
      <c r="F350" s="28">
        <f>ROUND(1.6681,4)</f>
        <v>1.6681</v>
      </c>
      <c r="G350" s="25"/>
      <c r="H350" s="26"/>
    </row>
    <row r="351" spans="1:8" ht="12.75" customHeight="1">
      <c r="A351" s="23">
        <v>43178</v>
      </c>
      <c r="B351" s="23"/>
      <c r="C351" s="28">
        <f>ROUND(1.62123796834726,4)</f>
        <v>1.6212</v>
      </c>
      <c r="D351" s="28">
        <f>F351</f>
        <v>1.6948</v>
      </c>
      <c r="E351" s="28">
        <f>F351</f>
        <v>1.6948</v>
      </c>
      <c r="F351" s="28">
        <f>ROUND(1.6948,4)</f>
        <v>1.6948</v>
      </c>
      <c r="G351" s="25"/>
      <c r="H351" s="26"/>
    </row>
    <row r="352" spans="1:8" ht="12.75" customHeight="1">
      <c r="A352" s="23">
        <v>43269</v>
      </c>
      <c r="B352" s="23"/>
      <c r="C352" s="28">
        <f>ROUND(1.62123796834726,4)</f>
        <v>1.6212</v>
      </c>
      <c r="D352" s="28">
        <f>F352</f>
        <v>1.7193</v>
      </c>
      <c r="E352" s="28">
        <f>F352</f>
        <v>1.7193</v>
      </c>
      <c r="F352" s="28">
        <f>ROUND(1.7193,4)</f>
        <v>1.7193</v>
      </c>
      <c r="G352" s="25"/>
      <c r="H352" s="26"/>
    </row>
    <row r="353" spans="1:8" ht="12.75" customHeight="1">
      <c r="A353" s="23">
        <v>43630</v>
      </c>
      <c r="B353" s="23"/>
      <c r="C353" s="28">
        <f>ROUND(1.62123796834726,4)</f>
        <v>1.6212</v>
      </c>
      <c r="D353" s="28">
        <f>F353</f>
        <v>1.8327</v>
      </c>
      <c r="E353" s="28">
        <f>F353</f>
        <v>1.8327</v>
      </c>
      <c r="F353" s="28">
        <f>ROUND(1.8327,4)</f>
        <v>1.8327</v>
      </c>
      <c r="G353" s="25"/>
      <c r="H353" s="26"/>
    </row>
    <row r="354" spans="1:8" ht="12.75" customHeight="1">
      <c r="A354" s="23" t="s">
        <v>77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ROUND(0.0892261001517451,4)</f>
        <v>0.0892</v>
      </c>
      <c r="D355" s="28">
        <f>F355</f>
        <v>0.0383</v>
      </c>
      <c r="E355" s="28">
        <f>F355</f>
        <v>0.0383</v>
      </c>
      <c r="F355" s="28">
        <f>ROUND(0.0383,4)</f>
        <v>0.0383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ROUND(9.619176,4)</f>
        <v>9.6192</v>
      </c>
      <c r="D357" s="28">
        <f>F357</f>
        <v>9.6981</v>
      </c>
      <c r="E357" s="28">
        <f>F357</f>
        <v>9.6981</v>
      </c>
      <c r="F357" s="28">
        <f>ROUND(9.6981,4)</f>
        <v>9.6981</v>
      </c>
      <c r="G357" s="25"/>
      <c r="H357" s="26"/>
    </row>
    <row r="358" spans="1:8" ht="12.75" customHeight="1">
      <c r="A358" s="23">
        <v>43087</v>
      </c>
      <c r="B358" s="23"/>
      <c r="C358" s="28">
        <f>ROUND(9.619176,4)</f>
        <v>9.6192</v>
      </c>
      <c r="D358" s="28">
        <f>F358</f>
        <v>9.8215</v>
      </c>
      <c r="E358" s="28">
        <f>F358</f>
        <v>9.8215</v>
      </c>
      <c r="F358" s="28">
        <f>ROUND(9.8215,4)</f>
        <v>9.8215</v>
      </c>
      <c r="G358" s="25"/>
      <c r="H358" s="26"/>
    </row>
    <row r="359" spans="1:8" ht="12.75" customHeight="1">
      <c r="A359" s="23">
        <v>43178</v>
      </c>
      <c r="B359" s="23"/>
      <c r="C359" s="28">
        <f>ROUND(9.619176,4)</f>
        <v>9.6192</v>
      </c>
      <c r="D359" s="28">
        <f>F359</f>
        <v>9.9422</v>
      </c>
      <c r="E359" s="28">
        <f>F359</f>
        <v>9.9422</v>
      </c>
      <c r="F359" s="28">
        <f>ROUND(9.9422,4)</f>
        <v>9.9422</v>
      </c>
      <c r="G359" s="25"/>
      <c r="H359" s="26"/>
    </row>
    <row r="360" spans="1:8" ht="12.75" customHeight="1">
      <c r="A360" s="23">
        <v>43269</v>
      </c>
      <c r="B360" s="23"/>
      <c r="C360" s="28">
        <f>ROUND(9.619176,4)</f>
        <v>9.6192</v>
      </c>
      <c r="D360" s="28">
        <f>F360</f>
        <v>10.0582</v>
      </c>
      <c r="E360" s="28">
        <f>F360</f>
        <v>10.0582</v>
      </c>
      <c r="F360" s="28">
        <f>ROUND(10.0582,4)</f>
        <v>10.0582</v>
      </c>
      <c r="G360" s="25"/>
      <c r="H360" s="26"/>
    </row>
    <row r="361" spans="1:8" ht="12.75" customHeight="1">
      <c r="A361" s="23">
        <v>43630</v>
      </c>
      <c r="B361" s="23"/>
      <c r="C361" s="28">
        <f>ROUND(9.619176,4)</f>
        <v>9.6192</v>
      </c>
      <c r="D361" s="28">
        <f>F361</f>
        <v>10.5099</v>
      </c>
      <c r="E361" s="28">
        <f>F361</f>
        <v>10.5099</v>
      </c>
      <c r="F361" s="28">
        <f>ROUND(10.5099,4)</f>
        <v>10.5099</v>
      </c>
      <c r="G361" s="25"/>
      <c r="H361" s="26"/>
    </row>
    <row r="362" spans="1:8" ht="12.75" customHeight="1">
      <c r="A362" s="23" t="s">
        <v>79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ROUND(9.53357252690928,4)</f>
        <v>9.5336</v>
      </c>
      <c r="D363" s="28">
        <f>F363</f>
        <v>9.6276</v>
      </c>
      <c r="E363" s="28">
        <f>F363</f>
        <v>9.6276</v>
      </c>
      <c r="F363" s="28">
        <f>ROUND(9.6276,4)</f>
        <v>9.6276</v>
      </c>
      <c r="G363" s="25"/>
      <c r="H363" s="26"/>
    </row>
    <row r="364" spans="1:8" ht="12.75" customHeight="1">
      <c r="A364" s="23">
        <v>43087</v>
      </c>
      <c r="B364" s="23"/>
      <c r="C364" s="28">
        <f>ROUND(9.53357252690928,4)</f>
        <v>9.5336</v>
      </c>
      <c r="D364" s="28">
        <f>F364</f>
        <v>9.7779</v>
      </c>
      <c r="E364" s="28">
        <f>F364</f>
        <v>9.7779</v>
      </c>
      <c r="F364" s="28">
        <f>ROUND(9.7779,4)</f>
        <v>9.7779</v>
      </c>
      <c r="G364" s="25"/>
      <c r="H364" s="26"/>
    </row>
    <row r="365" spans="1:8" ht="12.75" customHeight="1">
      <c r="A365" s="23">
        <v>43178</v>
      </c>
      <c r="B365" s="23"/>
      <c r="C365" s="28">
        <f>ROUND(9.53357252690928,4)</f>
        <v>9.5336</v>
      </c>
      <c r="D365" s="28">
        <f>F365</f>
        <v>9.9253</v>
      </c>
      <c r="E365" s="28">
        <f>F365</f>
        <v>9.9253</v>
      </c>
      <c r="F365" s="28">
        <f>ROUND(9.9253,4)</f>
        <v>9.9253</v>
      </c>
      <c r="G365" s="25"/>
      <c r="H365" s="26"/>
    </row>
    <row r="366" spans="1:8" ht="12.75" customHeight="1">
      <c r="A366" s="23">
        <v>43269</v>
      </c>
      <c r="B366" s="23"/>
      <c r="C366" s="28">
        <f>ROUND(9.53357252690928,4)</f>
        <v>9.5336</v>
      </c>
      <c r="D366" s="28">
        <f>F366</f>
        <v>10.0685</v>
      </c>
      <c r="E366" s="28">
        <f>F366</f>
        <v>10.0685</v>
      </c>
      <c r="F366" s="28">
        <f>ROUND(10.0685,4)</f>
        <v>10.0685</v>
      </c>
      <c r="G366" s="25"/>
      <c r="H366" s="26"/>
    </row>
    <row r="367" spans="1:8" ht="12.75" customHeight="1">
      <c r="A367" s="23">
        <v>43630</v>
      </c>
      <c r="B367" s="23"/>
      <c r="C367" s="28">
        <f>ROUND(9.53357252690928,4)</f>
        <v>9.5336</v>
      </c>
      <c r="D367" s="28">
        <f>F367</f>
        <v>10.6448</v>
      </c>
      <c r="E367" s="28">
        <f>F367</f>
        <v>10.6448</v>
      </c>
      <c r="F367" s="28">
        <f>ROUND(10.6448,4)</f>
        <v>10.6448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ROUND(3.69576633219319,4)</f>
        <v>3.6958</v>
      </c>
      <c r="D369" s="28">
        <f>F369</f>
        <v>3.671</v>
      </c>
      <c r="E369" s="28">
        <f>F369</f>
        <v>3.671</v>
      </c>
      <c r="F369" s="28">
        <f>ROUND(3.671,4)</f>
        <v>3.671</v>
      </c>
      <c r="G369" s="25"/>
      <c r="H369" s="26"/>
    </row>
    <row r="370" spans="1:8" ht="12.75" customHeight="1">
      <c r="A370" s="23">
        <v>43087</v>
      </c>
      <c r="B370" s="23"/>
      <c r="C370" s="28">
        <f>ROUND(3.69576633219319,4)</f>
        <v>3.6958</v>
      </c>
      <c r="D370" s="28">
        <f>F370</f>
        <v>3.6318</v>
      </c>
      <c r="E370" s="28">
        <f>F370</f>
        <v>3.6318</v>
      </c>
      <c r="F370" s="28">
        <f>ROUND(3.6318,4)</f>
        <v>3.6318</v>
      </c>
      <c r="G370" s="25"/>
      <c r="H370" s="26"/>
    </row>
    <row r="371" spans="1:8" ht="12.75" customHeight="1">
      <c r="A371" s="23">
        <v>43178</v>
      </c>
      <c r="B371" s="23"/>
      <c r="C371" s="28">
        <f>ROUND(3.69576633219319,4)</f>
        <v>3.6958</v>
      </c>
      <c r="D371" s="28">
        <f>F371</f>
        <v>3.5955</v>
      </c>
      <c r="E371" s="28">
        <f>F371</f>
        <v>3.5955</v>
      </c>
      <c r="F371" s="28">
        <f>ROUND(3.5955,4)</f>
        <v>3.5955</v>
      </c>
      <c r="G371" s="25"/>
      <c r="H371" s="26"/>
    </row>
    <row r="372" spans="1:8" ht="12.75" customHeight="1">
      <c r="A372" s="23">
        <v>43269</v>
      </c>
      <c r="B372" s="23"/>
      <c r="C372" s="28">
        <f>ROUND(3.69576633219319,4)</f>
        <v>3.6958</v>
      </c>
      <c r="D372" s="28">
        <f>F372</f>
        <v>3.5608</v>
      </c>
      <c r="E372" s="28">
        <f>F372</f>
        <v>3.5608</v>
      </c>
      <c r="F372" s="28">
        <f>ROUND(3.5608,4)</f>
        <v>3.5608</v>
      </c>
      <c r="G372" s="25"/>
      <c r="H372" s="26"/>
    </row>
    <row r="373" spans="1:8" ht="12.75" customHeight="1">
      <c r="A373" s="23">
        <v>43630</v>
      </c>
      <c r="B373" s="23"/>
      <c r="C373" s="28">
        <f>ROUND(3.69576633219319,4)</f>
        <v>3.6958</v>
      </c>
      <c r="D373" s="28">
        <f>F373</f>
        <v>3.4179</v>
      </c>
      <c r="E373" s="28">
        <f>F373</f>
        <v>3.4179</v>
      </c>
      <c r="F373" s="28">
        <f>ROUND(3.4179,4)</f>
        <v>3.4179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42996</v>
      </c>
      <c r="B375" s="23"/>
      <c r="C375" s="28">
        <f>ROUND(13.02,4)</f>
        <v>13.02</v>
      </c>
      <c r="D375" s="28">
        <f>F375</f>
        <v>13.1403</v>
      </c>
      <c r="E375" s="28">
        <f>F375</f>
        <v>13.1403</v>
      </c>
      <c r="F375" s="28">
        <f>ROUND(13.1403,4)</f>
        <v>13.1403</v>
      </c>
      <c r="G375" s="25"/>
      <c r="H375" s="26"/>
    </row>
    <row r="376" spans="1:8" ht="12.75" customHeight="1">
      <c r="A376" s="23">
        <v>43087</v>
      </c>
      <c r="B376" s="23"/>
      <c r="C376" s="28">
        <f>ROUND(13.02,4)</f>
        <v>13.02</v>
      </c>
      <c r="D376" s="28">
        <f>F376</f>
        <v>13.3292</v>
      </c>
      <c r="E376" s="28">
        <f>F376</f>
        <v>13.3292</v>
      </c>
      <c r="F376" s="28">
        <f>ROUND(13.3292,4)</f>
        <v>13.3292</v>
      </c>
      <c r="G376" s="25"/>
      <c r="H376" s="26"/>
    </row>
    <row r="377" spans="1:8" ht="12.75" customHeight="1">
      <c r="A377" s="23">
        <v>43178</v>
      </c>
      <c r="B377" s="23"/>
      <c r="C377" s="28">
        <f>ROUND(13.02,4)</f>
        <v>13.02</v>
      </c>
      <c r="D377" s="28">
        <f>F377</f>
        <v>13.5144</v>
      </c>
      <c r="E377" s="28">
        <f>F377</f>
        <v>13.5144</v>
      </c>
      <c r="F377" s="28">
        <f>ROUND(13.5144,4)</f>
        <v>13.5144</v>
      </c>
      <c r="G377" s="25"/>
      <c r="H377" s="26"/>
    </row>
    <row r="378" spans="1:8" ht="12.75" customHeight="1">
      <c r="A378" s="23">
        <v>43269</v>
      </c>
      <c r="B378" s="23"/>
      <c r="C378" s="28">
        <f>ROUND(13.02,4)</f>
        <v>13.02</v>
      </c>
      <c r="D378" s="28">
        <f>F378</f>
        <v>13.6949</v>
      </c>
      <c r="E378" s="28">
        <f>F378</f>
        <v>13.6949</v>
      </c>
      <c r="F378" s="28">
        <f>ROUND(13.6949,4)</f>
        <v>13.6949</v>
      </c>
      <c r="G378" s="25"/>
      <c r="H378" s="26"/>
    </row>
    <row r="379" spans="1:8" ht="12.75" customHeight="1">
      <c r="A379" s="23">
        <v>43360</v>
      </c>
      <c r="B379" s="23"/>
      <c r="C379" s="28">
        <f>ROUND(13.02,4)</f>
        <v>13.02</v>
      </c>
      <c r="D379" s="28">
        <f>F379</f>
        <v>13.8753</v>
      </c>
      <c r="E379" s="28">
        <f>F379</f>
        <v>13.8753</v>
      </c>
      <c r="F379" s="28">
        <v>13.8753</v>
      </c>
      <c r="G379" s="25"/>
      <c r="H379" s="26"/>
    </row>
    <row r="380" spans="1:8" ht="12.75" customHeight="1">
      <c r="A380" s="23">
        <v>43630</v>
      </c>
      <c r="B380" s="23"/>
      <c r="C380" s="28">
        <f>ROUND(13.02,4)</f>
        <v>13.02</v>
      </c>
      <c r="D380" s="28">
        <f>F380</f>
        <v>14.4137</v>
      </c>
      <c r="E380" s="28">
        <f>F380</f>
        <v>14.4137</v>
      </c>
      <c r="F380" s="28">
        <v>14.4137</v>
      </c>
      <c r="G380" s="25"/>
      <c r="H380" s="26"/>
    </row>
    <row r="381" spans="1:8" ht="12.75" customHeight="1">
      <c r="A381" s="23" t="s">
        <v>82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42996</v>
      </c>
      <c r="B382" s="23"/>
      <c r="C382" s="28">
        <f>ROUND(13.02,4)</f>
        <v>13.02</v>
      </c>
      <c r="D382" s="28">
        <f>F382</f>
        <v>13.1403</v>
      </c>
      <c r="E382" s="28">
        <f>F382</f>
        <v>13.1403</v>
      </c>
      <c r="F382" s="28">
        <f>ROUND(13.1403,4)</f>
        <v>13.1403</v>
      </c>
      <c r="G382" s="25"/>
      <c r="H382" s="26"/>
    </row>
    <row r="383" spans="1:8" ht="12.75" customHeight="1">
      <c r="A383" s="23">
        <v>43087</v>
      </c>
      <c r="B383" s="23"/>
      <c r="C383" s="28">
        <f>ROUND(13.02,4)</f>
        <v>13.02</v>
      </c>
      <c r="D383" s="28">
        <f>F383</f>
        <v>13.3292</v>
      </c>
      <c r="E383" s="28">
        <f>F383</f>
        <v>13.3292</v>
      </c>
      <c r="F383" s="28">
        <f>ROUND(13.3292,4)</f>
        <v>13.3292</v>
      </c>
      <c r="G383" s="25"/>
      <c r="H383" s="26"/>
    </row>
    <row r="384" spans="1:8" ht="12.75" customHeight="1">
      <c r="A384" s="23">
        <v>43175</v>
      </c>
      <c r="B384" s="23"/>
      <c r="C384" s="28">
        <f>ROUND(13.02,4)</f>
        <v>13.02</v>
      </c>
      <c r="D384" s="28">
        <f>F384</f>
        <v>17.5004</v>
      </c>
      <c r="E384" s="28">
        <f>F384</f>
        <v>17.5004</v>
      </c>
      <c r="F384" s="28">
        <f>ROUND(17.5004,4)</f>
        <v>17.5004</v>
      </c>
      <c r="G384" s="25"/>
      <c r="H384" s="26"/>
    </row>
    <row r="385" spans="1:8" ht="12.75" customHeight="1">
      <c r="A385" s="23">
        <v>43178</v>
      </c>
      <c r="B385" s="23"/>
      <c r="C385" s="28">
        <f>ROUND(13.02,4)</f>
        <v>13.02</v>
      </c>
      <c r="D385" s="28">
        <f>F385</f>
        <v>13.5144</v>
      </c>
      <c r="E385" s="28">
        <f>F385</f>
        <v>13.5144</v>
      </c>
      <c r="F385" s="28">
        <f>ROUND(13.5144,4)</f>
        <v>13.5144</v>
      </c>
      <c r="G385" s="25"/>
      <c r="H385" s="26"/>
    </row>
    <row r="386" spans="1:8" ht="12.75" customHeight="1">
      <c r="A386" s="23">
        <v>43269</v>
      </c>
      <c r="B386" s="23"/>
      <c r="C386" s="28">
        <f>ROUND(13.02,4)</f>
        <v>13.02</v>
      </c>
      <c r="D386" s="28">
        <f>F386</f>
        <v>13.6949</v>
      </c>
      <c r="E386" s="28">
        <f>F386</f>
        <v>13.6949</v>
      </c>
      <c r="F386" s="28">
        <f>ROUND(13.6949,4)</f>
        <v>13.6949</v>
      </c>
      <c r="G386" s="25"/>
      <c r="H386" s="26"/>
    </row>
    <row r="387" spans="1:8" ht="12.75" customHeight="1">
      <c r="A387" s="23">
        <v>43360</v>
      </c>
      <c r="B387" s="23"/>
      <c r="C387" s="28">
        <f>ROUND(13.02,4)</f>
        <v>13.02</v>
      </c>
      <c r="D387" s="28">
        <f>F387</f>
        <v>13.8753</v>
      </c>
      <c r="E387" s="28">
        <f>F387</f>
        <v>13.8753</v>
      </c>
      <c r="F387" s="28">
        <f>ROUND(13.8753,4)</f>
        <v>13.8753</v>
      </c>
      <c r="G387" s="25"/>
      <c r="H387" s="26"/>
    </row>
    <row r="388" spans="1:8" ht="12.75" customHeight="1">
      <c r="A388" s="23">
        <v>43448</v>
      </c>
      <c r="B388" s="23"/>
      <c r="C388" s="28">
        <f>ROUND(13.02,4)</f>
        <v>13.02</v>
      </c>
      <c r="D388" s="28">
        <f>F388</f>
        <v>14.0508</v>
      </c>
      <c r="E388" s="28">
        <f>F388</f>
        <v>14.0508</v>
      </c>
      <c r="F388" s="28">
        <f>ROUND(14.0508,4)</f>
        <v>14.0508</v>
      </c>
      <c r="G388" s="25"/>
      <c r="H388" s="26"/>
    </row>
    <row r="389" spans="1:8" ht="12.75" customHeight="1">
      <c r="A389" s="23">
        <v>43542</v>
      </c>
      <c r="B389" s="23"/>
      <c r="C389" s="28">
        <f>ROUND(13.02,4)</f>
        <v>13.02</v>
      </c>
      <c r="D389" s="28">
        <f>F389</f>
        <v>14.2383</v>
      </c>
      <c r="E389" s="28">
        <f>F389</f>
        <v>14.2383</v>
      </c>
      <c r="F389" s="28">
        <f>ROUND(14.2383,4)</f>
        <v>14.2383</v>
      </c>
      <c r="G389" s="25"/>
      <c r="H389" s="26"/>
    </row>
    <row r="390" spans="1:8" ht="12.75" customHeight="1">
      <c r="A390" s="23">
        <v>43630</v>
      </c>
      <c r="B390" s="23"/>
      <c r="C390" s="28">
        <f>ROUND(13.02,4)</f>
        <v>13.02</v>
      </c>
      <c r="D390" s="28">
        <f>F390</f>
        <v>14.4137</v>
      </c>
      <c r="E390" s="28">
        <f>F390</f>
        <v>14.4137</v>
      </c>
      <c r="F390" s="28">
        <f>ROUND(14.4137,4)</f>
        <v>14.4137</v>
      </c>
      <c r="G390" s="25"/>
      <c r="H390" s="26"/>
    </row>
    <row r="391" spans="1:8" ht="12.75" customHeight="1">
      <c r="A391" s="23">
        <v>43724</v>
      </c>
      <c r="B391" s="23"/>
      <c r="C391" s="28">
        <f>ROUND(13.02,4)</f>
        <v>13.02</v>
      </c>
      <c r="D391" s="28">
        <f>F391</f>
        <v>14.6157</v>
      </c>
      <c r="E391" s="28">
        <f>F391</f>
        <v>14.6157</v>
      </c>
      <c r="F391" s="28">
        <f>ROUND(14.6157,4)</f>
        <v>14.6157</v>
      </c>
      <c r="G391" s="25"/>
      <c r="H391" s="26"/>
    </row>
    <row r="392" spans="1:8" ht="12.75" customHeight="1">
      <c r="A392" s="23">
        <v>43812</v>
      </c>
      <c r="B392" s="23"/>
      <c r="C392" s="28">
        <f>ROUND(13.02,4)</f>
        <v>13.02</v>
      </c>
      <c r="D392" s="28">
        <f>F392</f>
        <v>14.8149</v>
      </c>
      <c r="E392" s="28">
        <f>F392</f>
        <v>14.8149</v>
      </c>
      <c r="F392" s="28">
        <f>ROUND(14.8149,4)</f>
        <v>14.8149</v>
      </c>
      <c r="G392" s="25"/>
      <c r="H392" s="26"/>
    </row>
    <row r="393" spans="1:8" ht="12.75" customHeight="1">
      <c r="A393" s="23">
        <v>43906</v>
      </c>
      <c r="B393" s="23"/>
      <c r="C393" s="28">
        <f>ROUND(13.02,4)</f>
        <v>13.02</v>
      </c>
      <c r="D393" s="28">
        <f>F393</f>
        <v>15.0277</v>
      </c>
      <c r="E393" s="28">
        <f>F393</f>
        <v>15.0277</v>
      </c>
      <c r="F393" s="28">
        <f>ROUND(15.0277,4)</f>
        <v>15.0277</v>
      </c>
      <c r="G393" s="25"/>
      <c r="H393" s="26"/>
    </row>
    <row r="394" spans="1:8" ht="12.75" customHeight="1">
      <c r="A394" s="23">
        <v>43994</v>
      </c>
      <c r="B394" s="23"/>
      <c r="C394" s="28">
        <f>ROUND(13.02,4)</f>
        <v>13.02</v>
      </c>
      <c r="D394" s="28">
        <f>F394</f>
        <v>15.2269</v>
      </c>
      <c r="E394" s="28">
        <f>F394</f>
        <v>15.2269</v>
      </c>
      <c r="F394" s="28">
        <f>ROUND(15.2269,4)</f>
        <v>15.2269</v>
      </c>
      <c r="G394" s="25"/>
      <c r="H394" s="26"/>
    </row>
    <row r="395" spans="1:8" ht="12.75" customHeight="1">
      <c r="A395" s="23">
        <v>44088</v>
      </c>
      <c r="B395" s="23"/>
      <c r="C395" s="28">
        <f>ROUND(13.02,4)</f>
        <v>13.02</v>
      </c>
      <c r="D395" s="28">
        <f>F395</f>
        <v>15.4397</v>
      </c>
      <c r="E395" s="28">
        <f>F395</f>
        <v>15.4397</v>
      </c>
      <c r="F395" s="28">
        <f>ROUND(15.4397,4)</f>
        <v>15.4397</v>
      </c>
      <c r="G395" s="25"/>
      <c r="H395" s="26"/>
    </row>
    <row r="396" spans="1:8" ht="12.75" customHeight="1">
      <c r="A396" s="23" t="s">
        <v>83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42996</v>
      </c>
      <c r="B397" s="23"/>
      <c r="C397" s="28">
        <f>ROUND(1.47652528918122,4)</f>
        <v>1.4765</v>
      </c>
      <c r="D397" s="28">
        <f>F397</f>
        <v>1.4528</v>
      </c>
      <c r="E397" s="28">
        <f>F397</f>
        <v>1.4528</v>
      </c>
      <c r="F397" s="28">
        <f>ROUND(1.4528,4)</f>
        <v>1.4528</v>
      </c>
      <c r="G397" s="25"/>
      <c r="H397" s="26"/>
    </row>
    <row r="398" spans="1:8" ht="12.75" customHeight="1">
      <c r="A398" s="23">
        <v>43087</v>
      </c>
      <c r="B398" s="23"/>
      <c r="C398" s="28">
        <f>ROUND(1.47652528918122,4)</f>
        <v>1.4765</v>
      </c>
      <c r="D398" s="28">
        <f>F398</f>
        <v>1.4275</v>
      </c>
      <c r="E398" s="28">
        <f>F398</f>
        <v>1.4275</v>
      </c>
      <c r="F398" s="28">
        <f>ROUND(1.4275,4)</f>
        <v>1.4275</v>
      </c>
      <c r="G398" s="25"/>
      <c r="H398" s="26"/>
    </row>
    <row r="399" spans="1:8" ht="12.75" customHeight="1">
      <c r="A399" s="23">
        <v>43178</v>
      </c>
      <c r="B399" s="23"/>
      <c r="C399" s="28">
        <f>ROUND(1.47652528918122,4)</f>
        <v>1.4765</v>
      </c>
      <c r="D399" s="28">
        <f>F399</f>
        <v>1.4006</v>
      </c>
      <c r="E399" s="28">
        <f>F399</f>
        <v>1.4006</v>
      </c>
      <c r="F399" s="28">
        <f>ROUND(1.4006,4)</f>
        <v>1.4006</v>
      </c>
      <c r="G399" s="25"/>
      <c r="H399" s="26"/>
    </row>
    <row r="400" spans="1:8" ht="12.75" customHeight="1">
      <c r="A400" s="23">
        <v>43269</v>
      </c>
      <c r="B400" s="23"/>
      <c r="C400" s="28">
        <f>ROUND(1.47652528918122,4)</f>
        <v>1.4765</v>
      </c>
      <c r="D400" s="28">
        <f>F400</f>
        <v>1.3742</v>
      </c>
      <c r="E400" s="28">
        <f>F400</f>
        <v>1.3742</v>
      </c>
      <c r="F400" s="28">
        <f>ROUND(1.3742,4)</f>
        <v>1.3742</v>
      </c>
      <c r="G400" s="25"/>
      <c r="H400" s="26"/>
    </row>
    <row r="401" spans="1:8" ht="12.75" customHeight="1">
      <c r="A401" s="23">
        <v>43630</v>
      </c>
      <c r="B401" s="23"/>
      <c r="C401" s="28">
        <f>ROUND(1.47652528918122,4)</f>
        <v>1.4765</v>
      </c>
      <c r="D401" s="28">
        <f>F401</f>
        <v>1.2392</v>
      </c>
      <c r="E401" s="28">
        <f>F401</f>
        <v>1.2392</v>
      </c>
      <c r="F401" s="28">
        <f>ROUND(1.2392,4)</f>
        <v>1.2392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42950</v>
      </c>
      <c r="B403" s="23"/>
      <c r="C403" s="29">
        <f>ROUND(613.684,3)</f>
        <v>613.684</v>
      </c>
      <c r="D403" s="29">
        <f>F403</f>
        <v>615.43</v>
      </c>
      <c r="E403" s="29">
        <f>F403</f>
        <v>615.43</v>
      </c>
      <c r="F403" s="29">
        <f>ROUND(615.43,3)</f>
        <v>615.43</v>
      </c>
      <c r="G403" s="25"/>
      <c r="H403" s="26"/>
    </row>
    <row r="404" spans="1:8" ht="12.75" customHeight="1">
      <c r="A404" s="23">
        <v>43041</v>
      </c>
      <c r="B404" s="23"/>
      <c r="C404" s="29">
        <f>ROUND(613.684,3)</f>
        <v>613.684</v>
      </c>
      <c r="D404" s="29">
        <f>F404</f>
        <v>627.163</v>
      </c>
      <c r="E404" s="29">
        <f>F404</f>
        <v>627.163</v>
      </c>
      <c r="F404" s="29">
        <f>ROUND(627.163,3)</f>
        <v>627.163</v>
      </c>
      <c r="G404" s="25"/>
      <c r="H404" s="26"/>
    </row>
    <row r="405" spans="1:8" ht="12.75" customHeight="1">
      <c r="A405" s="23">
        <v>43132</v>
      </c>
      <c r="B405" s="23"/>
      <c r="C405" s="29">
        <f>ROUND(613.684,3)</f>
        <v>613.684</v>
      </c>
      <c r="D405" s="29">
        <f>F405</f>
        <v>639.294</v>
      </c>
      <c r="E405" s="29">
        <f>F405</f>
        <v>639.294</v>
      </c>
      <c r="F405" s="29">
        <f>ROUND(639.294,3)</f>
        <v>639.294</v>
      </c>
      <c r="G405" s="25"/>
      <c r="H405" s="26"/>
    </row>
    <row r="406" spans="1:8" ht="12.75" customHeight="1">
      <c r="A406" s="23">
        <v>43223</v>
      </c>
      <c r="B406" s="23"/>
      <c r="C406" s="29">
        <f>ROUND(613.684,3)</f>
        <v>613.684</v>
      </c>
      <c r="D406" s="29">
        <f>F406</f>
        <v>651.781</v>
      </c>
      <c r="E406" s="29">
        <f>F406</f>
        <v>651.781</v>
      </c>
      <c r="F406" s="29">
        <f>ROUND(651.781,3)</f>
        <v>651.781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42950</v>
      </c>
      <c r="B408" s="23"/>
      <c r="C408" s="29">
        <f>ROUND(546.383,3)</f>
        <v>546.383</v>
      </c>
      <c r="D408" s="29">
        <f>F408</f>
        <v>547.937</v>
      </c>
      <c r="E408" s="29">
        <f>F408</f>
        <v>547.937</v>
      </c>
      <c r="F408" s="29">
        <f>ROUND(547.937,3)</f>
        <v>547.937</v>
      </c>
      <c r="G408" s="25"/>
      <c r="H408" s="26"/>
    </row>
    <row r="409" spans="1:8" ht="12.75" customHeight="1">
      <c r="A409" s="23">
        <v>43041</v>
      </c>
      <c r="B409" s="23"/>
      <c r="C409" s="29">
        <f>ROUND(546.383,3)</f>
        <v>546.383</v>
      </c>
      <c r="D409" s="29">
        <f>F409</f>
        <v>558.384</v>
      </c>
      <c r="E409" s="29">
        <f>F409</f>
        <v>558.384</v>
      </c>
      <c r="F409" s="29">
        <f>ROUND(558.384,3)</f>
        <v>558.384</v>
      </c>
      <c r="G409" s="25"/>
      <c r="H409" s="26"/>
    </row>
    <row r="410" spans="1:8" ht="12.75" customHeight="1">
      <c r="A410" s="23">
        <v>43132</v>
      </c>
      <c r="B410" s="23"/>
      <c r="C410" s="29">
        <f>ROUND(546.383,3)</f>
        <v>546.383</v>
      </c>
      <c r="D410" s="29">
        <f>F410</f>
        <v>569.185</v>
      </c>
      <c r="E410" s="29">
        <f>F410</f>
        <v>569.185</v>
      </c>
      <c r="F410" s="29">
        <f>ROUND(569.185,3)</f>
        <v>569.185</v>
      </c>
      <c r="G410" s="25"/>
      <c r="H410" s="26"/>
    </row>
    <row r="411" spans="1:8" ht="12.75" customHeight="1">
      <c r="A411" s="23">
        <v>43223</v>
      </c>
      <c r="B411" s="23"/>
      <c r="C411" s="29">
        <f>ROUND(546.383,3)</f>
        <v>546.383</v>
      </c>
      <c r="D411" s="29">
        <f>F411</f>
        <v>580.302</v>
      </c>
      <c r="E411" s="29">
        <f>F411</f>
        <v>580.302</v>
      </c>
      <c r="F411" s="29">
        <f>ROUND(580.302,3)</f>
        <v>580.302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42950</v>
      </c>
      <c r="B413" s="23"/>
      <c r="C413" s="29">
        <f>ROUND(629.303,3)</f>
        <v>629.303</v>
      </c>
      <c r="D413" s="29">
        <f>F413</f>
        <v>631.093</v>
      </c>
      <c r="E413" s="29">
        <f>F413</f>
        <v>631.093</v>
      </c>
      <c r="F413" s="29">
        <f>ROUND(631.093,3)</f>
        <v>631.093</v>
      </c>
      <c r="G413" s="25"/>
      <c r="H413" s="26"/>
    </row>
    <row r="414" spans="1:8" ht="12.75" customHeight="1">
      <c r="A414" s="23">
        <v>43041</v>
      </c>
      <c r="B414" s="23"/>
      <c r="C414" s="29">
        <f>ROUND(629.303,3)</f>
        <v>629.303</v>
      </c>
      <c r="D414" s="29">
        <f>F414</f>
        <v>643.125</v>
      </c>
      <c r="E414" s="29">
        <f>F414</f>
        <v>643.125</v>
      </c>
      <c r="F414" s="29">
        <f>ROUND(643.125,3)</f>
        <v>643.125</v>
      </c>
      <c r="G414" s="25"/>
      <c r="H414" s="26"/>
    </row>
    <row r="415" spans="1:8" ht="12.75" customHeight="1">
      <c r="A415" s="23">
        <v>43132</v>
      </c>
      <c r="B415" s="23"/>
      <c r="C415" s="29">
        <f>ROUND(629.303,3)</f>
        <v>629.303</v>
      </c>
      <c r="D415" s="29">
        <f>F415</f>
        <v>655.565</v>
      </c>
      <c r="E415" s="29">
        <f>F415</f>
        <v>655.565</v>
      </c>
      <c r="F415" s="29">
        <f>ROUND(655.565,3)</f>
        <v>655.565</v>
      </c>
      <c r="G415" s="25"/>
      <c r="H415" s="26"/>
    </row>
    <row r="416" spans="1:8" ht="12.75" customHeight="1">
      <c r="A416" s="23">
        <v>43223</v>
      </c>
      <c r="B416" s="23"/>
      <c r="C416" s="29">
        <f>ROUND(629.303,3)</f>
        <v>629.303</v>
      </c>
      <c r="D416" s="29">
        <f>F416</f>
        <v>668.369</v>
      </c>
      <c r="E416" s="29">
        <f>F416</f>
        <v>668.369</v>
      </c>
      <c r="F416" s="29">
        <f>ROUND(668.369,3)</f>
        <v>668.369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42950</v>
      </c>
      <c r="B418" s="23"/>
      <c r="C418" s="29">
        <f>ROUND(565.336,3)</f>
        <v>565.336</v>
      </c>
      <c r="D418" s="29">
        <f>F418</f>
        <v>566.944</v>
      </c>
      <c r="E418" s="29">
        <f>F418</f>
        <v>566.944</v>
      </c>
      <c r="F418" s="29">
        <f>ROUND(566.944,3)</f>
        <v>566.944</v>
      </c>
      <c r="G418" s="25"/>
      <c r="H418" s="26"/>
    </row>
    <row r="419" spans="1:8" ht="12.75" customHeight="1">
      <c r="A419" s="23">
        <v>43041</v>
      </c>
      <c r="B419" s="23"/>
      <c r="C419" s="29">
        <f>ROUND(565.336,3)</f>
        <v>565.336</v>
      </c>
      <c r="D419" s="29">
        <f>F419</f>
        <v>577.753</v>
      </c>
      <c r="E419" s="29">
        <f>F419</f>
        <v>577.753</v>
      </c>
      <c r="F419" s="29">
        <f>ROUND(577.753,3)</f>
        <v>577.753</v>
      </c>
      <c r="G419" s="25"/>
      <c r="H419" s="26"/>
    </row>
    <row r="420" spans="1:8" ht="12.75" customHeight="1">
      <c r="A420" s="23">
        <v>43132</v>
      </c>
      <c r="B420" s="23"/>
      <c r="C420" s="29">
        <f>ROUND(565.336,3)</f>
        <v>565.336</v>
      </c>
      <c r="D420" s="29">
        <f>F420</f>
        <v>588.929</v>
      </c>
      <c r="E420" s="29">
        <f>F420</f>
        <v>588.929</v>
      </c>
      <c r="F420" s="29">
        <f>ROUND(588.929,3)</f>
        <v>588.929</v>
      </c>
      <c r="G420" s="25"/>
      <c r="H420" s="26"/>
    </row>
    <row r="421" spans="1:8" ht="12.75" customHeight="1">
      <c r="A421" s="23">
        <v>43223</v>
      </c>
      <c r="B421" s="23"/>
      <c r="C421" s="29">
        <f>ROUND(565.336,3)</f>
        <v>565.336</v>
      </c>
      <c r="D421" s="29">
        <f>F421</f>
        <v>600.431</v>
      </c>
      <c r="E421" s="29">
        <f>F421</f>
        <v>600.431</v>
      </c>
      <c r="F421" s="29">
        <f>ROUND(600.431,3)</f>
        <v>600.431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42950</v>
      </c>
      <c r="B423" s="23"/>
      <c r="C423" s="29">
        <f>ROUND(244.669692910444,3)</f>
        <v>244.67</v>
      </c>
      <c r="D423" s="29">
        <f>F423</f>
        <v>245.376</v>
      </c>
      <c r="E423" s="29">
        <f>F423</f>
        <v>245.376</v>
      </c>
      <c r="F423" s="29">
        <f>ROUND(245.376,3)</f>
        <v>245.376</v>
      </c>
      <c r="G423" s="25"/>
      <c r="H423" s="26"/>
    </row>
    <row r="424" spans="1:8" ht="12.75" customHeight="1">
      <c r="A424" s="23">
        <v>43041</v>
      </c>
      <c r="B424" s="23"/>
      <c r="C424" s="29">
        <f>ROUND(244.669692910444,3)</f>
        <v>244.67</v>
      </c>
      <c r="D424" s="29">
        <f>F424</f>
        <v>250.103</v>
      </c>
      <c r="E424" s="29">
        <f>F424</f>
        <v>250.103</v>
      </c>
      <c r="F424" s="29">
        <f>ROUND(250.103,3)</f>
        <v>250.103</v>
      </c>
      <c r="G424" s="25"/>
      <c r="H424" s="26"/>
    </row>
    <row r="425" spans="1:8" ht="12.75" customHeight="1">
      <c r="A425" s="23">
        <v>43132</v>
      </c>
      <c r="B425" s="23"/>
      <c r="C425" s="29">
        <f>ROUND(244.669692910444,3)</f>
        <v>244.67</v>
      </c>
      <c r="D425" s="29">
        <f>F425</f>
        <v>255.021</v>
      </c>
      <c r="E425" s="29">
        <f>F425</f>
        <v>255.021</v>
      </c>
      <c r="F425" s="29">
        <f>ROUND(255.021,3)</f>
        <v>255.021</v>
      </c>
      <c r="G425" s="25"/>
      <c r="H425" s="26"/>
    </row>
    <row r="426" spans="1:8" ht="12.75" customHeight="1">
      <c r="A426" s="23">
        <v>43223</v>
      </c>
      <c r="B426" s="23"/>
      <c r="C426" s="29">
        <f>ROUND(244.669692910444,3)</f>
        <v>244.67</v>
      </c>
      <c r="D426" s="29">
        <f>F426</f>
        <v>260.152</v>
      </c>
      <c r="E426" s="29">
        <f>F426</f>
        <v>260.152</v>
      </c>
      <c r="F426" s="29">
        <f>ROUND(260.152,3)</f>
        <v>260.152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42950</v>
      </c>
      <c r="B428" s="23"/>
      <c r="C428" s="29">
        <f>ROUND(675.731,3)</f>
        <v>675.731</v>
      </c>
      <c r="D428" s="29">
        <f>F428</f>
        <v>695.694</v>
      </c>
      <c r="E428" s="29">
        <f>F428</f>
        <v>695.694</v>
      </c>
      <c r="F428" s="29">
        <f>ROUND(695.694,3)</f>
        <v>695.694</v>
      </c>
      <c r="G428" s="25"/>
      <c r="H428" s="26"/>
    </row>
    <row r="429" spans="1:8" ht="12.75" customHeight="1">
      <c r="A429" s="23">
        <v>43041</v>
      </c>
      <c r="B429" s="23"/>
      <c r="C429" s="29">
        <f>ROUND(675.731,3)</f>
        <v>675.731</v>
      </c>
      <c r="D429" s="29">
        <f>F429</f>
        <v>709.665</v>
      </c>
      <c r="E429" s="29">
        <f>F429</f>
        <v>709.665</v>
      </c>
      <c r="F429" s="29">
        <f>ROUND(709.665,3)</f>
        <v>709.665</v>
      </c>
      <c r="G429" s="25"/>
      <c r="H429" s="26"/>
    </row>
    <row r="430" spans="1:8" ht="12.75" customHeight="1">
      <c r="A430" s="23">
        <v>43132</v>
      </c>
      <c r="B430" s="23"/>
      <c r="C430" s="29">
        <f>ROUND(675.731,3)</f>
        <v>675.731</v>
      </c>
      <c r="D430" s="29">
        <f>F430</f>
        <v>724.173</v>
      </c>
      <c r="E430" s="29">
        <f>F430</f>
        <v>724.173</v>
      </c>
      <c r="F430" s="29">
        <f>ROUND(724.173,3)</f>
        <v>724.173</v>
      </c>
      <c r="G430" s="25"/>
      <c r="H430" s="26"/>
    </row>
    <row r="431" spans="1:8" ht="12.75" customHeight="1">
      <c r="A431" s="23" t="s">
        <v>90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42996</v>
      </c>
      <c r="B432" s="23"/>
      <c r="C432" s="25">
        <f>ROUND(22762.72,2)</f>
        <v>22762.72</v>
      </c>
      <c r="D432" s="25">
        <f>F432</f>
        <v>23019.36</v>
      </c>
      <c r="E432" s="25">
        <f>F432</f>
        <v>23019.36</v>
      </c>
      <c r="F432" s="25">
        <f>ROUND(23019.36,2)</f>
        <v>23019.36</v>
      </c>
      <c r="G432" s="25"/>
      <c r="H432" s="26"/>
    </row>
    <row r="433" spans="1:8" ht="12.75" customHeight="1">
      <c r="A433" s="23">
        <v>43087</v>
      </c>
      <c r="B433" s="23"/>
      <c r="C433" s="25">
        <f>ROUND(22762.72,2)</f>
        <v>22762.72</v>
      </c>
      <c r="D433" s="25">
        <f>F433</f>
        <v>23381.05</v>
      </c>
      <c r="E433" s="25">
        <f>F433</f>
        <v>23381.05</v>
      </c>
      <c r="F433" s="25">
        <f>ROUND(23381.05,2)</f>
        <v>23381.05</v>
      </c>
      <c r="G433" s="25"/>
      <c r="H433" s="26"/>
    </row>
    <row r="434" spans="1:8" ht="12.75" customHeight="1">
      <c r="A434" s="23">
        <v>43178</v>
      </c>
      <c r="B434" s="23"/>
      <c r="C434" s="25">
        <f>ROUND(22762.72,2)</f>
        <v>22762.72</v>
      </c>
      <c r="D434" s="25">
        <f>F434</f>
        <v>23742.54</v>
      </c>
      <c r="E434" s="25">
        <f>F434</f>
        <v>23742.54</v>
      </c>
      <c r="F434" s="25">
        <f>ROUND(23742.54,2)</f>
        <v>23742.54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42963</v>
      </c>
      <c r="B436" s="23"/>
      <c r="C436" s="29">
        <f>ROUND(7.333,3)</f>
        <v>7.333</v>
      </c>
      <c r="D436" s="29">
        <f>ROUND(7.32,3)</f>
        <v>7.32</v>
      </c>
      <c r="E436" s="29">
        <f>ROUND(7.22,3)</f>
        <v>7.22</v>
      </c>
      <c r="F436" s="29">
        <f>ROUND(7.27,3)</f>
        <v>7.27</v>
      </c>
      <c r="G436" s="25"/>
      <c r="H436" s="26"/>
    </row>
    <row r="437" spans="1:8" ht="12.75" customHeight="1">
      <c r="A437" s="23">
        <v>42998</v>
      </c>
      <c r="B437" s="23"/>
      <c r="C437" s="29">
        <f>ROUND(7.333,3)</f>
        <v>7.333</v>
      </c>
      <c r="D437" s="29">
        <f>ROUND(7.23,3)</f>
        <v>7.23</v>
      </c>
      <c r="E437" s="29">
        <f>ROUND(7.13,3)</f>
        <v>7.13</v>
      </c>
      <c r="F437" s="29">
        <f>ROUND(7.18,3)</f>
        <v>7.18</v>
      </c>
      <c r="G437" s="25"/>
      <c r="H437" s="26"/>
    </row>
    <row r="438" spans="1:8" ht="12.75" customHeight="1">
      <c r="A438" s="23">
        <v>43026</v>
      </c>
      <c r="B438" s="23"/>
      <c r="C438" s="29">
        <f>ROUND(7.333,3)</f>
        <v>7.333</v>
      </c>
      <c r="D438" s="29">
        <f>ROUND(7.19,3)</f>
        <v>7.19</v>
      </c>
      <c r="E438" s="29">
        <f>ROUND(7.09,3)</f>
        <v>7.09</v>
      </c>
      <c r="F438" s="29">
        <f>ROUND(7.14,3)</f>
        <v>7.14</v>
      </c>
      <c r="G438" s="25"/>
      <c r="H438" s="26"/>
    </row>
    <row r="439" spans="1:8" ht="12.75" customHeight="1">
      <c r="A439" s="23">
        <v>43054</v>
      </c>
      <c r="B439" s="23"/>
      <c r="C439" s="29">
        <f>ROUND(7.333,3)</f>
        <v>7.333</v>
      </c>
      <c r="D439" s="29">
        <f>ROUND(7.12,3)</f>
        <v>7.12</v>
      </c>
      <c r="E439" s="29">
        <f>ROUND(7.02,3)</f>
        <v>7.02</v>
      </c>
      <c r="F439" s="29">
        <f>ROUND(7.07,3)</f>
        <v>7.07</v>
      </c>
      <c r="G439" s="25"/>
      <c r="H439" s="26"/>
    </row>
    <row r="440" spans="1:8" ht="12.75" customHeight="1">
      <c r="A440" s="23">
        <v>43089</v>
      </c>
      <c r="B440" s="23"/>
      <c r="C440" s="29">
        <f>ROUND(7.333,3)</f>
        <v>7.333</v>
      </c>
      <c r="D440" s="29">
        <f>ROUND(7.07,3)</f>
        <v>7.07</v>
      </c>
      <c r="E440" s="29">
        <f>ROUND(6.97,3)</f>
        <v>6.97</v>
      </c>
      <c r="F440" s="29">
        <f>ROUND(7.02,3)</f>
        <v>7.02</v>
      </c>
      <c r="G440" s="25"/>
      <c r="H440" s="26"/>
    </row>
    <row r="441" spans="1:8" ht="12.75" customHeight="1">
      <c r="A441" s="23">
        <v>43117</v>
      </c>
      <c r="B441" s="23"/>
      <c r="C441" s="29">
        <f>ROUND(7.333,3)</f>
        <v>7.333</v>
      </c>
      <c r="D441" s="29">
        <f>F441</f>
        <v>7.02</v>
      </c>
      <c r="E441" s="29">
        <f>F441</f>
        <v>7.02</v>
      </c>
      <c r="F441" s="29">
        <f>ROUND(7.02,3)</f>
        <v>7.02</v>
      </c>
      <c r="G441" s="25"/>
      <c r="H441" s="26"/>
    </row>
    <row r="442" spans="1:8" ht="12.75" customHeight="1">
      <c r="A442" s="23">
        <v>43179</v>
      </c>
      <c r="B442" s="23"/>
      <c r="C442" s="29">
        <f>ROUND(7.333,3)</f>
        <v>7.333</v>
      </c>
      <c r="D442" s="29">
        <f>ROUND(6.95,3)</f>
        <v>6.95</v>
      </c>
      <c r="E442" s="29">
        <f>ROUND(6.85,3)</f>
        <v>6.85</v>
      </c>
      <c r="F442" s="29">
        <f>ROUND(6.9,3)</f>
        <v>6.9</v>
      </c>
      <c r="G442" s="25"/>
      <c r="H442" s="26"/>
    </row>
    <row r="443" spans="1:8" ht="12.75" customHeight="1">
      <c r="A443" s="23">
        <v>43269</v>
      </c>
      <c r="B443" s="23"/>
      <c r="C443" s="29">
        <f>ROUND(7.333,3)</f>
        <v>7.333</v>
      </c>
      <c r="D443" s="29">
        <f>ROUND(7.51,3)</f>
        <v>7.51</v>
      </c>
      <c r="E443" s="29">
        <f>ROUND(7.41,3)</f>
        <v>7.41</v>
      </c>
      <c r="F443" s="29">
        <f>ROUND(7.46,3)</f>
        <v>7.46</v>
      </c>
      <c r="G443" s="25"/>
      <c r="H443" s="26"/>
    </row>
    <row r="444" spans="1:8" ht="12.75" customHeight="1">
      <c r="A444" s="23">
        <v>43271</v>
      </c>
      <c r="B444" s="23"/>
      <c r="C444" s="29">
        <f>ROUND(7.333,3)</f>
        <v>7.333</v>
      </c>
      <c r="D444" s="29">
        <f>ROUND(6.91,3)</f>
        <v>6.91</v>
      </c>
      <c r="E444" s="29">
        <f>ROUND(6.81,3)</f>
        <v>6.81</v>
      </c>
      <c r="F444" s="29">
        <f>ROUND(6.86,3)</f>
        <v>6.86</v>
      </c>
      <c r="G444" s="25"/>
      <c r="H444" s="26"/>
    </row>
    <row r="445" spans="1:8" ht="12.75" customHeight="1">
      <c r="A445" s="23">
        <v>43362</v>
      </c>
      <c r="B445" s="23"/>
      <c r="C445" s="29">
        <f>ROUND(7.333,3)</f>
        <v>7.333</v>
      </c>
      <c r="D445" s="29">
        <f>ROUND(6.94,3)</f>
        <v>6.94</v>
      </c>
      <c r="E445" s="29">
        <f>ROUND(6.84,3)</f>
        <v>6.84</v>
      </c>
      <c r="F445" s="29">
        <f>ROUND(6.89,3)</f>
        <v>6.89</v>
      </c>
      <c r="G445" s="25"/>
      <c r="H445" s="26"/>
    </row>
    <row r="446" spans="1:8" ht="12.75" customHeight="1">
      <c r="A446" s="23">
        <v>43453</v>
      </c>
      <c r="B446" s="23"/>
      <c r="C446" s="29">
        <f>ROUND(7.333,3)</f>
        <v>7.333</v>
      </c>
      <c r="D446" s="29">
        <f>ROUND(6.98,3)</f>
        <v>6.98</v>
      </c>
      <c r="E446" s="29">
        <f>ROUND(6.88,3)</f>
        <v>6.88</v>
      </c>
      <c r="F446" s="29">
        <f>ROUND(6.93,3)</f>
        <v>6.93</v>
      </c>
      <c r="G446" s="25"/>
      <c r="H446" s="26"/>
    </row>
    <row r="447" spans="1:8" ht="12.75" customHeight="1">
      <c r="A447" s="23">
        <v>43544</v>
      </c>
      <c r="B447" s="23"/>
      <c r="C447" s="29">
        <f>ROUND(7.333,3)</f>
        <v>7.333</v>
      </c>
      <c r="D447" s="29">
        <f>ROUND(7.03,3)</f>
        <v>7.03</v>
      </c>
      <c r="E447" s="29">
        <f>ROUND(6.93,3)</f>
        <v>6.93</v>
      </c>
      <c r="F447" s="29">
        <f>ROUND(6.98,3)</f>
        <v>6.98</v>
      </c>
      <c r="G447" s="25"/>
      <c r="H447" s="26"/>
    </row>
    <row r="448" spans="1:8" ht="12.75" customHeight="1">
      <c r="A448" s="23">
        <v>43635</v>
      </c>
      <c r="B448" s="23"/>
      <c r="C448" s="29">
        <f>ROUND(7.333,3)</f>
        <v>7.333</v>
      </c>
      <c r="D448" s="29">
        <f>ROUND(7.09,3)</f>
        <v>7.09</v>
      </c>
      <c r="E448" s="29">
        <f>ROUND(6.99,3)</f>
        <v>6.99</v>
      </c>
      <c r="F448" s="29">
        <f>ROUND(7.04,3)</f>
        <v>7.04</v>
      </c>
      <c r="G448" s="25"/>
      <c r="H448" s="26"/>
    </row>
    <row r="449" spans="1:8" ht="12.75" customHeight="1">
      <c r="A449" s="23" t="s">
        <v>92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42950</v>
      </c>
      <c r="B450" s="23"/>
      <c r="C450" s="29">
        <f>ROUND(564.09,3)</f>
        <v>564.09</v>
      </c>
      <c r="D450" s="29">
        <f>F450</f>
        <v>565.695</v>
      </c>
      <c r="E450" s="29">
        <f>F450</f>
        <v>565.695</v>
      </c>
      <c r="F450" s="29">
        <f>ROUND(565.695,3)</f>
        <v>565.695</v>
      </c>
      <c r="G450" s="25"/>
      <c r="H450" s="26"/>
    </row>
    <row r="451" spans="1:8" ht="12.75" customHeight="1">
      <c r="A451" s="23">
        <v>43041</v>
      </c>
      <c r="B451" s="23"/>
      <c r="C451" s="29">
        <f>ROUND(564.09,3)</f>
        <v>564.09</v>
      </c>
      <c r="D451" s="29">
        <f>F451</f>
        <v>576.48</v>
      </c>
      <c r="E451" s="29">
        <f>F451</f>
        <v>576.48</v>
      </c>
      <c r="F451" s="29">
        <f>ROUND(576.48,3)</f>
        <v>576.48</v>
      </c>
      <c r="G451" s="25"/>
      <c r="H451" s="26"/>
    </row>
    <row r="452" spans="1:8" ht="12.75" customHeight="1">
      <c r="A452" s="23">
        <v>43132</v>
      </c>
      <c r="B452" s="23"/>
      <c r="C452" s="29">
        <f>ROUND(564.09,3)</f>
        <v>564.09</v>
      </c>
      <c r="D452" s="29">
        <f>F452</f>
        <v>587.631</v>
      </c>
      <c r="E452" s="29">
        <f>F452</f>
        <v>587.631</v>
      </c>
      <c r="F452" s="29">
        <f>ROUND(587.631,3)</f>
        <v>587.631</v>
      </c>
      <c r="G452" s="25"/>
      <c r="H452" s="26"/>
    </row>
    <row r="453" spans="1:8" ht="12.75" customHeight="1">
      <c r="A453" s="23">
        <v>43223</v>
      </c>
      <c r="B453" s="23"/>
      <c r="C453" s="29">
        <f>ROUND(564.09,3)</f>
        <v>564.09</v>
      </c>
      <c r="D453" s="29">
        <f>F453</f>
        <v>599.108</v>
      </c>
      <c r="E453" s="29">
        <f>F453</f>
        <v>599.108</v>
      </c>
      <c r="F453" s="29">
        <f>ROUND(599.108,3)</f>
        <v>599.108</v>
      </c>
      <c r="G453" s="25"/>
      <c r="H453" s="26"/>
    </row>
    <row r="454" spans="1:8" ht="12.75" customHeight="1">
      <c r="A454" s="23" t="s">
        <v>93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42999</v>
      </c>
      <c r="B455" s="23"/>
      <c r="C455" s="24">
        <f>ROUND(99.8189225252378,5)</f>
        <v>99.81892</v>
      </c>
      <c r="D455" s="24">
        <f>F455</f>
        <v>99.61261</v>
      </c>
      <c r="E455" s="24">
        <f>F455</f>
        <v>99.61261</v>
      </c>
      <c r="F455" s="24">
        <f>ROUND(99.6126121174794,5)</f>
        <v>99.61261</v>
      </c>
      <c r="G455" s="25"/>
      <c r="H455" s="26"/>
    </row>
    <row r="456" spans="1:8" ht="12.75" customHeight="1">
      <c r="A456" s="23" t="s">
        <v>94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43090</v>
      </c>
      <c r="B457" s="23"/>
      <c r="C457" s="24">
        <f>ROUND(99.8189225252378,5)</f>
        <v>99.81892</v>
      </c>
      <c r="D457" s="24">
        <f>F457</f>
        <v>99.77943</v>
      </c>
      <c r="E457" s="24">
        <f>F457</f>
        <v>99.77943</v>
      </c>
      <c r="F457" s="24">
        <f>ROUND(99.7794310345728,5)</f>
        <v>99.77943</v>
      </c>
      <c r="G457" s="25"/>
      <c r="H457" s="26"/>
    </row>
    <row r="458" spans="1:8" ht="12.75" customHeight="1">
      <c r="A458" s="23" t="s">
        <v>95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43174</v>
      </c>
      <c r="B459" s="23"/>
      <c r="C459" s="24">
        <f>ROUND(99.8189225252378,5)</f>
        <v>99.81892</v>
      </c>
      <c r="D459" s="24">
        <f>F459</f>
        <v>99.66467</v>
      </c>
      <c r="E459" s="24">
        <f>F459</f>
        <v>99.66467</v>
      </c>
      <c r="F459" s="24">
        <f>ROUND(99.6646702979372,5)</f>
        <v>99.66467</v>
      </c>
      <c r="G459" s="25"/>
      <c r="H459" s="26"/>
    </row>
    <row r="460" spans="1:8" ht="12.75" customHeight="1">
      <c r="A460" s="23" t="s">
        <v>96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43272</v>
      </c>
      <c r="B461" s="23"/>
      <c r="C461" s="24">
        <f>ROUND(99.8189225252378,5)</f>
        <v>99.81892</v>
      </c>
      <c r="D461" s="24">
        <f>F461</f>
        <v>99.73611</v>
      </c>
      <c r="E461" s="24">
        <f>F461</f>
        <v>99.73611</v>
      </c>
      <c r="F461" s="24">
        <f>ROUND(99.7361111676586,5)</f>
        <v>99.73611</v>
      </c>
      <c r="G461" s="25"/>
      <c r="H461" s="26"/>
    </row>
    <row r="462" spans="1:8" ht="12.75" customHeight="1">
      <c r="A462" s="23" t="s">
        <v>97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43363</v>
      </c>
      <c r="B463" s="23"/>
      <c r="C463" s="24">
        <f>ROUND(99.8189225252378,5)</f>
        <v>99.81892</v>
      </c>
      <c r="D463" s="24">
        <f>F463</f>
        <v>99.81892</v>
      </c>
      <c r="E463" s="24">
        <f>F463</f>
        <v>99.81892</v>
      </c>
      <c r="F463" s="24">
        <f>ROUND(99.8189225252378,5)</f>
        <v>99.81892</v>
      </c>
      <c r="G463" s="25"/>
      <c r="H463" s="26"/>
    </row>
    <row r="464" spans="1:8" ht="12.75" customHeight="1">
      <c r="A464" s="23" t="s">
        <v>98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43087</v>
      </c>
      <c r="B465" s="23"/>
      <c r="C465" s="24">
        <f>ROUND(99.5442642891183,5)</f>
        <v>99.54426</v>
      </c>
      <c r="D465" s="24">
        <f>F465</f>
        <v>99.80839</v>
      </c>
      <c r="E465" s="24">
        <f>F465</f>
        <v>99.80839</v>
      </c>
      <c r="F465" s="24">
        <f>ROUND(99.8083902127647,5)</f>
        <v>99.80839</v>
      </c>
      <c r="G465" s="25"/>
      <c r="H465" s="26"/>
    </row>
    <row r="466" spans="1:8" ht="12.75" customHeight="1">
      <c r="A466" s="23" t="s">
        <v>99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43175</v>
      </c>
      <c r="B467" s="23"/>
      <c r="C467" s="24">
        <f>ROUND(99.5442642891183,5)</f>
        <v>99.54426</v>
      </c>
      <c r="D467" s="24">
        <f>F467</f>
        <v>98.94427</v>
      </c>
      <c r="E467" s="24">
        <f>F467</f>
        <v>98.94427</v>
      </c>
      <c r="F467" s="24">
        <f>ROUND(98.9442664890545,5)</f>
        <v>98.94427</v>
      </c>
      <c r="G467" s="25"/>
      <c r="H467" s="26"/>
    </row>
    <row r="468" spans="1:8" ht="12.75" customHeight="1">
      <c r="A468" s="23" t="s">
        <v>100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43266</v>
      </c>
      <c r="B469" s="23"/>
      <c r="C469" s="24">
        <f>ROUND(99.5442642891183,5)</f>
        <v>99.54426</v>
      </c>
      <c r="D469" s="24">
        <f>F469</f>
        <v>98.42806</v>
      </c>
      <c r="E469" s="24">
        <f>F469</f>
        <v>98.42806</v>
      </c>
      <c r="F469" s="24">
        <f>ROUND(98.4280560869077,5)</f>
        <v>98.42806</v>
      </c>
      <c r="G469" s="25"/>
      <c r="H469" s="26"/>
    </row>
    <row r="470" spans="1:8" ht="12.75" customHeight="1">
      <c r="A470" s="23" t="s">
        <v>101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43364</v>
      </c>
      <c r="B471" s="23"/>
      <c r="C471" s="24">
        <f>ROUND(99.5442642891183,5)</f>
        <v>99.54426</v>
      </c>
      <c r="D471" s="24">
        <f>F471</f>
        <v>98.28552</v>
      </c>
      <c r="E471" s="24">
        <f>F471</f>
        <v>98.28552</v>
      </c>
      <c r="F471" s="24">
        <f>ROUND(98.2855201700654,5)</f>
        <v>98.28552</v>
      </c>
      <c r="G471" s="25"/>
      <c r="H471" s="26"/>
    </row>
    <row r="472" spans="1:8" ht="12.75" customHeight="1">
      <c r="A472" s="23" t="s">
        <v>102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43455</v>
      </c>
      <c r="B473" s="23"/>
      <c r="C473" s="25">
        <f>ROUND(99.5442642891183,2)</f>
        <v>99.54</v>
      </c>
      <c r="D473" s="25">
        <f>F473</f>
        <v>98.58</v>
      </c>
      <c r="E473" s="25">
        <f>F473</f>
        <v>98.58</v>
      </c>
      <c r="F473" s="25">
        <f>ROUND(98.5763460454504,2)</f>
        <v>98.58</v>
      </c>
      <c r="G473" s="25"/>
      <c r="H473" s="26"/>
    </row>
    <row r="474" spans="1:8" ht="12.75" customHeight="1">
      <c r="A474" s="23" t="s">
        <v>103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43539</v>
      </c>
      <c r="B475" s="23"/>
      <c r="C475" s="24">
        <f>ROUND(99.5442642891183,5)</f>
        <v>99.54426</v>
      </c>
      <c r="D475" s="24">
        <f>F475</f>
        <v>98.89706</v>
      </c>
      <c r="E475" s="24">
        <f>F475</f>
        <v>98.89706</v>
      </c>
      <c r="F475" s="24">
        <f>ROUND(98.8970625273187,5)</f>
        <v>98.89706</v>
      </c>
      <c r="G475" s="25"/>
      <c r="H475" s="26"/>
    </row>
    <row r="476" spans="1:8" ht="12.75" customHeight="1">
      <c r="A476" s="23" t="s">
        <v>104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43637</v>
      </c>
      <c r="B477" s="23"/>
      <c r="C477" s="24">
        <f>ROUND(99.5442642891183,5)</f>
        <v>99.54426</v>
      </c>
      <c r="D477" s="24">
        <f>F477</f>
        <v>99.19965</v>
      </c>
      <c r="E477" s="24">
        <f>F477</f>
        <v>99.19965</v>
      </c>
      <c r="F477" s="24">
        <f>ROUND(99.1996469171173,5)</f>
        <v>99.19965</v>
      </c>
      <c r="G477" s="25"/>
      <c r="H477" s="26"/>
    </row>
    <row r="478" spans="1:8" ht="12.75" customHeight="1">
      <c r="A478" s="23" t="s">
        <v>105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43728</v>
      </c>
      <c r="B479" s="23"/>
      <c r="C479" s="24">
        <f>ROUND(99.5442642891183,5)</f>
        <v>99.54426</v>
      </c>
      <c r="D479" s="24">
        <f>F479</f>
        <v>99.54426</v>
      </c>
      <c r="E479" s="24">
        <f>F479</f>
        <v>99.54426</v>
      </c>
      <c r="F479" s="24">
        <f>ROUND(99.5442642891183,5)</f>
        <v>99.54426</v>
      </c>
      <c r="G479" s="25"/>
      <c r="H479" s="26"/>
    </row>
    <row r="480" spans="1:8" ht="12.75" customHeight="1">
      <c r="A480" s="23" t="s">
        <v>106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44182</v>
      </c>
      <c r="B481" s="23"/>
      <c r="C481" s="24">
        <f>ROUND(99.8490800073703,5)</f>
        <v>99.84908</v>
      </c>
      <c r="D481" s="24">
        <f>F481</f>
        <v>95.63052</v>
      </c>
      <c r="E481" s="24">
        <f>F481</f>
        <v>95.63052</v>
      </c>
      <c r="F481" s="24">
        <f>ROUND(95.630520383554,5)</f>
        <v>95.63052</v>
      </c>
      <c r="G481" s="25"/>
      <c r="H481" s="26"/>
    </row>
    <row r="482" spans="1:8" ht="12.75" customHeight="1">
      <c r="A482" s="23" t="s">
        <v>107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44271</v>
      </c>
      <c r="B483" s="23"/>
      <c r="C483" s="24">
        <f>ROUND(99.8490800073703,5)</f>
        <v>99.84908</v>
      </c>
      <c r="D483" s="24">
        <f>F483</f>
        <v>94.85564</v>
      </c>
      <c r="E483" s="24">
        <f>F483</f>
        <v>94.85564</v>
      </c>
      <c r="F483" s="24">
        <f>ROUND(94.8556358139766,5)</f>
        <v>94.85564</v>
      </c>
      <c r="G483" s="25"/>
      <c r="H483" s="26"/>
    </row>
    <row r="484" spans="1:8" ht="12.75" customHeight="1">
      <c r="A484" s="23" t="s">
        <v>108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44362</v>
      </c>
      <c r="B485" s="23"/>
      <c r="C485" s="24">
        <f>ROUND(99.8490800073703,5)</f>
        <v>99.84908</v>
      </c>
      <c r="D485" s="24">
        <f>F485</f>
        <v>94.04792</v>
      </c>
      <c r="E485" s="24">
        <f>F485</f>
        <v>94.04792</v>
      </c>
      <c r="F485" s="24">
        <f>ROUND(94.0479201201098,5)</f>
        <v>94.04792</v>
      </c>
      <c r="G485" s="25"/>
      <c r="H485" s="26"/>
    </row>
    <row r="486" spans="1:8" ht="12.75" customHeight="1">
      <c r="A486" s="23" t="s">
        <v>109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44460</v>
      </c>
      <c r="B487" s="23"/>
      <c r="C487" s="24">
        <f>ROUND(99.8490800073703,5)</f>
        <v>99.84908</v>
      </c>
      <c r="D487" s="24">
        <f>F487</f>
        <v>94.20284</v>
      </c>
      <c r="E487" s="24">
        <f>F487</f>
        <v>94.20284</v>
      </c>
      <c r="F487" s="24">
        <f>ROUND(94.2028359551106,5)</f>
        <v>94.20284</v>
      </c>
      <c r="G487" s="25"/>
      <c r="H487" s="26"/>
    </row>
    <row r="488" spans="1:8" ht="12.75" customHeight="1">
      <c r="A488" s="23" t="s">
        <v>110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44551</v>
      </c>
      <c r="B489" s="23"/>
      <c r="C489" s="24">
        <f>ROUND(99.8490800073703,5)</f>
        <v>99.84908</v>
      </c>
      <c r="D489" s="24">
        <f>F489</f>
        <v>96.37449</v>
      </c>
      <c r="E489" s="24">
        <f>F489</f>
        <v>96.37449</v>
      </c>
      <c r="F489" s="24">
        <f>ROUND(96.3744938746663,5)</f>
        <v>96.37449</v>
      </c>
      <c r="G489" s="25"/>
      <c r="H489" s="26"/>
    </row>
    <row r="490" spans="1:8" ht="12.75" customHeight="1">
      <c r="A490" s="23" t="s">
        <v>111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44635</v>
      </c>
      <c r="B491" s="23"/>
      <c r="C491" s="24">
        <f>ROUND(99.8490800073703,5)</f>
        <v>99.84908</v>
      </c>
      <c r="D491" s="24">
        <f>F491</f>
        <v>96.48879</v>
      </c>
      <c r="E491" s="24">
        <f>F491</f>
        <v>96.48879</v>
      </c>
      <c r="F491" s="24">
        <f>ROUND(96.48878613598,5)</f>
        <v>96.48879</v>
      </c>
      <c r="G491" s="25"/>
      <c r="H491" s="26"/>
    </row>
    <row r="492" spans="1:8" ht="12.75" customHeight="1">
      <c r="A492" s="23" t="s">
        <v>112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44733</v>
      </c>
      <c r="B493" s="23"/>
      <c r="C493" s="24">
        <f>ROUND(99.8490800073703,5)</f>
        <v>99.84908</v>
      </c>
      <c r="D493" s="24">
        <f>F493</f>
        <v>97.65864</v>
      </c>
      <c r="E493" s="24">
        <f>F493</f>
        <v>97.65864</v>
      </c>
      <c r="F493" s="24">
        <f>ROUND(97.6586372068558,5)</f>
        <v>97.65864</v>
      </c>
      <c r="G493" s="25"/>
      <c r="H493" s="26"/>
    </row>
    <row r="494" spans="1:8" ht="12.75" customHeight="1">
      <c r="A494" s="23" t="s">
        <v>113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44824</v>
      </c>
      <c r="B495" s="23"/>
      <c r="C495" s="24">
        <f>ROUND(99.8490800073703,5)</f>
        <v>99.84908</v>
      </c>
      <c r="D495" s="24">
        <f>F495</f>
        <v>99.84908</v>
      </c>
      <c r="E495" s="24">
        <f>F495</f>
        <v>99.84908</v>
      </c>
      <c r="F495" s="24">
        <f>ROUND(99.8490800073703,5)</f>
        <v>99.84908</v>
      </c>
      <c r="G495" s="25"/>
      <c r="H495" s="26"/>
    </row>
    <row r="496" spans="1:8" ht="12.75" customHeight="1">
      <c r="A496" s="23" t="s">
        <v>114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46008</v>
      </c>
      <c r="B497" s="23"/>
      <c r="C497" s="24">
        <f>ROUND(100.533848378095,5)</f>
        <v>100.53385</v>
      </c>
      <c r="D497" s="24">
        <f>F497</f>
        <v>94.43644</v>
      </c>
      <c r="E497" s="24">
        <f>F497</f>
        <v>94.43644</v>
      </c>
      <c r="F497" s="24">
        <f>ROUND(94.4364364245612,5)</f>
        <v>94.43644</v>
      </c>
      <c r="G497" s="25"/>
      <c r="H497" s="26"/>
    </row>
    <row r="498" spans="1:8" ht="12.75" customHeight="1">
      <c r="A498" s="23" t="s">
        <v>115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46097</v>
      </c>
      <c r="B499" s="23"/>
      <c r="C499" s="24">
        <f>ROUND(100.533848378095,5)</f>
        <v>100.53385</v>
      </c>
      <c r="D499" s="24">
        <f>F499</f>
        <v>91.44599</v>
      </c>
      <c r="E499" s="24">
        <f>F499</f>
        <v>91.44599</v>
      </c>
      <c r="F499" s="24">
        <f>ROUND(91.445988783396,5)</f>
        <v>91.44599</v>
      </c>
      <c r="G499" s="25"/>
      <c r="H499" s="26"/>
    </row>
    <row r="500" spans="1:8" ht="12.75" customHeight="1">
      <c r="A500" s="23" t="s">
        <v>116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46188</v>
      </c>
      <c r="B501" s="23"/>
      <c r="C501" s="24">
        <f>ROUND(100.533848378095,5)</f>
        <v>100.53385</v>
      </c>
      <c r="D501" s="24">
        <f>F501</f>
        <v>90.19943</v>
      </c>
      <c r="E501" s="24">
        <f>F501</f>
        <v>90.19943</v>
      </c>
      <c r="F501" s="24">
        <f>ROUND(90.1994280451176,5)</f>
        <v>90.19943</v>
      </c>
      <c r="G501" s="25"/>
      <c r="H501" s="26"/>
    </row>
    <row r="502" spans="1:8" ht="12.75" customHeight="1">
      <c r="A502" s="23" t="s">
        <v>117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46286</v>
      </c>
      <c r="B503" s="23"/>
      <c r="C503" s="24">
        <f>ROUND(100.533848378095,5)</f>
        <v>100.53385</v>
      </c>
      <c r="D503" s="24">
        <f>F503</f>
        <v>92.36398</v>
      </c>
      <c r="E503" s="24">
        <f>F503</f>
        <v>92.36398</v>
      </c>
      <c r="F503" s="24">
        <f>ROUND(92.3639836885218,5)</f>
        <v>92.36398</v>
      </c>
      <c r="G503" s="25"/>
      <c r="H503" s="26"/>
    </row>
    <row r="504" spans="1:8" ht="12.75" customHeight="1">
      <c r="A504" s="23" t="s">
        <v>118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46377</v>
      </c>
      <c r="B505" s="23"/>
      <c r="C505" s="24">
        <f>ROUND(100.533848378095,5)</f>
        <v>100.53385</v>
      </c>
      <c r="D505" s="24">
        <f>F505</f>
        <v>96.15657</v>
      </c>
      <c r="E505" s="24">
        <f>F505</f>
        <v>96.15657</v>
      </c>
      <c r="F505" s="24">
        <f>ROUND(96.1565675628996,5)</f>
        <v>96.15657</v>
      </c>
      <c r="G505" s="25"/>
      <c r="H505" s="26"/>
    </row>
    <row r="506" spans="1:8" ht="12.75" customHeight="1">
      <c r="A506" s="23" t="s">
        <v>119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46461</v>
      </c>
      <c r="B507" s="23"/>
      <c r="C507" s="24">
        <f>ROUND(100.533848378095,5)</f>
        <v>100.53385</v>
      </c>
      <c r="D507" s="24">
        <f>F507</f>
        <v>94.73221</v>
      </c>
      <c r="E507" s="24">
        <f>F507</f>
        <v>94.73221</v>
      </c>
      <c r="F507" s="24">
        <f>ROUND(94.7322118587092,5)</f>
        <v>94.73221</v>
      </c>
      <c r="G507" s="25"/>
      <c r="H507" s="26"/>
    </row>
    <row r="508" spans="1:8" ht="12.75" customHeight="1">
      <c r="A508" s="23" t="s">
        <v>120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46559</v>
      </c>
      <c r="B509" s="23"/>
      <c r="C509" s="24">
        <f>ROUND(100.533848378095,5)</f>
        <v>100.53385</v>
      </c>
      <c r="D509" s="24">
        <f>F509</f>
        <v>96.80563</v>
      </c>
      <c r="E509" s="24">
        <f>F509</f>
        <v>96.80563</v>
      </c>
      <c r="F509" s="24">
        <f>ROUND(96.805630914782,5)</f>
        <v>96.80563</v>
      </c>
      <c r="G509" s="25"/>
      <c r="H509" s="26"/>
    </row>
    <row r="510" spans="1:8" ht="12.75" customHeight="1">
      <c r="A510" s="23" t="s">
        <v>121</v>
      </c>
      <c r="B510" s="23"/>
      <c r="C510" s="27"/>
      <c r="D510" s="27"/>
      <c r="E510" s="27"/>
      <c r="F510" s="27"/>
      <c r="G510" s="25"/>
      <c r="H510" s="26"/>
    </row>
    <row r="511" spans="1:8" ht="12.75" customHeight="1" thickBot="1">
      <c r="A511" s="31">
        <v>46650</v>
      </c>
      <c r="B511" s="31"/>
      <c r="C511" s="32">
        <f>ROUND(100.533848378095,5)</f>
        <v>100.53385</v>
      </c>
      <c r="D511" s="32">
        <f>F511</f>
        <v>100.53385</v>
      </c>
      <c r="E511" s="32">
        <f>F511</f>
        <v>100.53385</v>
      </c>
      <c r="F511" s="32">
        <f>ROUND(100.533848378095,5)</f>
        <v>100.53385</v>
      </c>
      <c r="G511" s="33"/>
      <c r="H511" s="34"/>
    </row>
  </sheetData>
  <sheetProtection/>
  <mergeCells count="510"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2017-07-20T16:02:02Z</dcterms:modified>
  <cp:category/>
  <cp:version/>
  <cp:contentType/>
  <cp:contentStatus/>
</cp:coreProperties>
</file>