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'Jerry'!$A$1:$H$529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<sst xmlns="http://schemas.openxmlformats.org/spreadsheetml/2006/main" count="120" uniqueCount="120">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</sst>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8"/>
  <sheetViews>
    <sheetView tabSelected="1" zoomScaleSheetLayoutView="75" zoomScalePageLayoutView="0" workbookViewId="0" topLeftCell="A1">
      <selection activeCell="D6" sqref="D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43004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ROUND(2.4,5)</f>
        <v>2.4</v>
      </c>
      <c r="D6" s="25">
        <f>F6</f>
        <v>2.4</v>
      </c>
      <c r="E6" s="25">
        <f>F6</f>
        <v>2.4</v>
      </c>
      <c r="F6" s="25">
        <f>ROUND(2.4,5)</f>
        <v>2.4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ROUND(2.49,5)</f>
        <v>2.49</v>
      </c>
      <c r="D8" s="25">
        <f>F8</f>
        <v>2.49</v>
      </c>
      <c r="E8" s="25">
        <f>F8</f>
        <v>2.49</v>
      </c>
      <c r="F8" s="25">
        <f>ROUND(2.49,5)</f>
        <v>2.49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ROUND(2.55,5)</f>
        <v>2.55</v>
      </c>
      <c r="D10" s="25">
        <f>F10</f>
        <v>2.55</v>
      </c>
      <c r="E10" s="25">
        <f>F10</f>
        <v>2.55</v>
      </c>
      <c r="F10" s="25">
        <f>ROUND(2.55,5)</f>
        <v>2.55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ROUND(10.65,5)</f>
        <v>10.65</v>
      </c>
      <c r="D14" s="25">
        <f>F14</f>
        <v>10.65</v>
      </c>
      <c r="E14" s="25">
        <f>F14</f>
        <v>10.65</v>
      </c>
      <c r="F14" s="25">
        <f>ROUND(10.65,5)</f>
        <v>10.65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ROUND(7.835,5)</f>
        <v>7.835</v>
      </c>
      <c r="D16" s="25">
        <f>F16</f>
        <v>7.835</v>
      </c>
      <c r="E16" s="25">
        <f>F16</f>
        <v>7.835</v>
      </c>
      <c r="F16" s="25">
        <f>ROUND(7.835,5)</f>
        <v>7.835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ROUND(8.505,3)</f>
        <v>8.505</v>
      </c>
      <c r="D18" s="27">
        <f>F18</f>
        <v>8.505</v>
      </c>
      <c r="E18" s="27">
        <f>F18</f>
        <v>8.505</v>
      </c>
      <c r="F18" s="27">
        <f>ROUND(8.505,3)</f>
        <v>8.505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ROUND(2.35,3)</f>
        <v>2.35</v>
      </c>
      <c r="D20" s="27">
        <f>F20</f>
        <v>2.35</v>
      </c>
      <c r="E20" s="27">
        <f>F20</f>
        <v>2.35</v>
      </c>
      <c r="F20" s="27">
        <f>ROUND(2.35,3)</f>
        <v>2.35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ROUND(2.535,3)</f>
        <v>2.535</v>
      </c>
      <c r="D22" s="27">
        <f>F22</f>
        <v>2.535</v>
      </c>
      <c r="E22" s="27">
        <f>F22</f>
        <v>2.535</v>
      </c>
      <c r="F22" s="27">
        <f>ROUND(2.535,3)</f>
        <v>2.535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ROUND(6.945,3)</f>
        <v>6.945</v>
      </c>
      <c r="D24" s="27">
        <f>F24</f>
        <v>6.945</v>
      </c>
      <c r="E24" s="27">
        <f>F24</f>
        <v>6.945</v>
      </c>
      <c r="F24" s="27">
        <f>ROUND(6.945,3)</f>
        <v>6.945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ROUND(7.2,3)</f>
        <v>7.2</v>
      </c>
      <c r="D26" s="27">
        <f>F26</f>
        <v>7.2</v>
      </c>
      <c r="E26" s="27">
        <f>F26</f>
        <v>7.2</v>
      </c>
      <c r="F26" s="27">
        <f>ROUND(7.2,3)</f>
        <v>7.2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ROUND(7.425,3)</f>
        <v>7.425</v>
      </c>
      <c r="D28" s="27">
        <f>F28</f>
        <v>7.425</v>
      </c>
      <c r="E28" s="27">
        <f>F28</f>
        <v>7.425</v>
      </c>
      <c r="F28" s="27">
        <f>ROUND(7.425,3)</f>
        <v>7.425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ROUND(9.445,3)</f>
        <v>9.445</v>
      </c>
      <c r="D30" s="27">
        <f>F30</f>
        <v>9.445</v>
      </c>
      <c r="E30" s="27">
        <f>F30</f>
        <v>9.445</v>
      </c>
      <c r="F30" s="27">
        <f>ROUND(9.445,3)</f>
        <v>9.445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ROUND(9.145,3)</f>
        <v>9.145</v>
      </c>
      <c r="D36" s="27">
        <f>F36</f>
        <v>9.145</v>
      </c>
      <c r="E36" s="27">
        <f>F36</f>
        <v>9.145</v>
      </c>
      <c r="F36" s="27">
        <f>ROUND(9.145,3)</f>
        <v>9.145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ROUND(2.4,5)</f>
        <v>2.4</v>
      </c>
      <c r="D38" s="25">
        <f>F38</f>
        <v>130.43641</v>
      </c>
      <c r="E38" s="25">
        <f>F38</f>
        <v>130.43641</v>
      </c>
      <c r="F38" s="25">
        <f>ROUND(130.43641,5)</f>
        <v>130.43641</v>
      </c>
      <c r="G38" s="24"/>
      <c r="H38" s="36"/>
    </row>
    <row r="39" spans="1:8" ht="12.75" customHeight="1">
      <c r="A39" s="22">
        <v>43132</v>
      </c>
      <c r="B39" s="22"/>
      <c r="C39" s="25">
        <f>ROUND(2.4,5)</f>
        <v>2.4</v>
      </c>
      <c r="D39" s="25">
        <f>F39</f>
        <v>131.54196</v>
      </c>
      <c r="E39" s="25">
        <f>F39</f>
        <v>131.54196</v>
      </c>
      <c r="F39" s="25">
        <f>ROUND(131.54196,5)</f>
        <v>131.54196</v>
      </c>
      <c r="G39" s="24"/>
      <c r="H39" s="36"/>
    </row>
    <row r="40" spans="1:8" ht="12.75" customHeight="1">
      <c r="A40" s="22">
        <v>43223</v>
      </c>
      <c r="B40" s="22"/>
      <c r="C40" s="25">
        <f>ROUND(2.4,5)</f>
        <v>2.4</v>
      </c>
      <c r="D40" s="25">
        <f>F40</f>
        <v>134.0411</v>
      </c>
      <c r="E40" s="25">
        <f>F40</f>
        <v>134.0411</v>
      </c>
      <c r="F40" s="25">
        <f>ROUND(134.0411,5)</f>
        <v>134.0411</v>
      </c>
      <c r="G40" s="24"/>
      <c r="H40" s="36"/>
    </row>
    <row r="41" spans="1:8" ht="12.75" customHeight="1">
      <c r="A41" s="22">
        <v>43314</v>
      </c>
      <c r="B41" s="22"/>
      <c r="C41" s="25">
        <f>ROUND(2.4,5)</f>
        <v>2.4</v>
      </c>
      <c r="D41" s="25">
        <f>F41</f>
        <v>136.58807</v>
      </c>
      <c r="E41" s="25">
        <f>F41</f>
        <v>136.58807</v>
      </c>
      <c r="F41" s="25">
        <f>ROUND(136.58807,5)</f>
        <v>136.58807</v>
      </c>
      <c r="G41" s="24"/>
      <c r="H41" s="36"/>
    </row>
    <row r="42" spans="1:8" ht="12.75" customHeight="1">
      <c r="A42" s="22">
        <v>43405</v>
      </c>
      <c r="B42" s="22"/>
      <c r="C42" s="25">
        <f>ROUND(2.4,5)</f>
        <v>2.4</v>
      </c>
      <c r="D42" s="25">
        <f>F42</f>
        <v>139.11599</v>
      </c>
      <c r="E42" s="25">
        <f>F42</f>
        <v>139.11599</v>
      </c>
      <c r="F42" s="25">
        <f>ROUND(139.11599,5)</f>
        <v>139.11599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ROUND(99.35545,5)</f>
        <v>99.35545</v>
      </c>
      <c r="D44" s="25">
        <f>F44</f>
        <v>100.13468</v>
      </c>
      <c r="E44" s="25">
        <f>F44</f>
        <v>100.13468</v>
      </c>
      <c r="F44" s="25">
        <f>ROUND(100.13468,5)</f>
        <v>100.13468</v>
      </c>
      <c r="G44" s="24"/>
      <c r="H44" s="36"/>
    </row>
    <row r="45" spans="1:8" ht="12.75" customHeight="1">
      <c r="A45" s="22">
        <v>43132</v>
      </c>
      <c r="B45" s="22"/>
      <c r="C45" s="25">
        <f>ROUND(99.35545,5)</f>
        <v>99.35545</v>
      </c>
      <c r="D45" s="25">
        <f>F45</f>
        <v>102.01033</v>
      </c>
      <c r="E45" s="25">
        <f>F45</f>
        <v>102.01033</v>
      </c>
      <c r="F45" s="25">
        <f>ROUND(102.01033,5)</f>
        <v>102.01033</v>
      </c>
      <c r="G45" s="24"/>
      <c r="H45" s="36"/>
    </row>
    <row r="46" spans="1:8" ht="12.75" customHeight="1">
      <c r="A46" s="22">
        <v>43223</v>
      </c>
      <c r="B46" s="22"/>
      <c r="C46" s="25">
        <f>ROUND(99.35545,5)</f>
        <v>99.35545</v>
      </c>
      <c r="D46" s="25">
        <f>F46</f>
        <v>102.93139</v>
      </c>
      <c r="E46" s="25">
        <f>F46</f>
        <v>102.93139</v>
      </c>
      <c r="F46" s="25">
        <f>ROUND(102.93139,5)</f>
        <v>102.93139</v>
      </c>
      <c r="G46" s="24"/>
      <c r="H46" s="36"/>
    </row>
    <row r="47" spans="1:8" ht="12.75" customHeight="1">
      <c r="A47" s="22">
        <v>43314</v>
      </c>
      <c r="B47" s="22"/>
      <c r="C47" s="25">
        <f>ROUND(99.35545,5)</f>
        <v>99.35545</v>
      </c>
      <c r="D47" s="25">
        <f>F47</f>
        <v>104.88716</v>
      </c>
      <c r="E47" s="25">
        <f>F47</f>
        <v>104.88716</v>
      </c>
      <c r="F47" s="25">
        <f>ROUND(104.88716,5)</f>
        <v>104.88716</v>
      </c>
      <c r="G47" s="24"/>
      <c r="H47" s="36"/>
    </row>
    <row r="48" spans="1:8" ht="12.75" customHeight="1">
      <c r="A48" s="22">
        <v>43405</v>
      </c>
      <c r="B48" s="22"/>
      <c r="C48" s="25">
        <f>ROUND(99.35545,5)</f>
        <v>99.35545</v>
      </c>
      <c r="D48" s="25">
        <f>F48</f>
        <v>106.82821</v>
      </c>
      <c r="E48" s="25">
        <f>F48</f>
        <v>106.82821</v>
      </c>
      <c r="F48" s="25">
        <f>ROUND(106.82821,5)</f>
        <v>106.82821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ROUND(9.06,5)</f>
        <v>9.06</v>
      </c>
      <c r="D50" s="25">
        <f>F50</f>
        <v>9.08246</v>
      </c>
      <c r="E50" s="25">
        <f>F50</f>
        <v>9.08246</v>
      </c>
      <c r="F50" s="25">
        <f>ROUND(9.08246,5)</f>
        <v>9.08246</v>
      </c>
      <c r="G50" s="24"/>
      <c r="H50" s="36"/>
    </row>
    <row r="51" spans="1:8" ht="12.75" customHeight="1">
      <c r="A51" s="22">
        <v>43132</v>
      </c>
      <c r="B51" s="22"/>
      <c r="C51" s="25">
        <f>ROUND(9.06,5)</f>
        <v>9.06</v>
      </c>
      <c r="D51" s="25">
        <f>F51</f>
        <v>9.13558</v>
      </c>
      <c r="E51" s="25">
        <f>F51</f>
        <v>9.13558</v>
      </c>
      <c r="F51" s="25">
        <f>ROUND(9.13558,5)</f>
        <v>9.13558</v>
      </c>
      <c r="G51" s="24"/>
      <c r="H51" s="36"/>
    </row>
    <row r="52" spans="1:8" ht="12.75" customHeight="1">
      <c r="A52" s="22">
        <v>43223</v>
      </c>
      <c r="B52" s="22"/>
      <c r="C52" s="25">
        <f>ROUND(9.06,5)</f>
        <v>9.06</v>
      </c>
      <c r="D52" s="25">
        <f>F52</f>
        <v>9.19202</v>
      </c>
      <c r="E52" s="25">
        <f>F52</f>
        <v>9.19202</v>
      </c>
      <c r="F52" s="25">
        <f>ROUND(9.19202,5)</f>
        <v>9.19202</v>
      </c>
      <c r="G52" s="24"/>
      <c r="H52" s="36"/>
    </row>
    <row r="53" spans="1:8" ht="12.75" customHeight="1">
      <c r="A53" s="22">
        <v>43314</v>
      </c>
      <c r="B53" s="22"/>
      <c r="C53" s="25">
        <f>ROUND(9.06,5)</f>
        <v>9.06</v>
      </c>
      <c r="D53" s="25">
        <f>F53</f>
        <v>9.25012</v>
      </c>
      <c r="E53" s="25">
        <f>F53</f>
        <v>9.25012</v>
      </c>
      <c r="F53" s="25">
        <f>ROUND(9.25012,5)</f>
        <v>9.25012</v>
      </c>
      <c r="G53" s="24"/>
      <c r="H53" s="36"/>
    </row>
    <row r="54" spans="1:8" ht="12.75" customHeight="1">
      <c r="A54" s="22">
        <v>43405</v>
      </c>
      <c r="B54" s="22"/>
      <c r="C54" s="25">
        <f>ROUND(9.06,5)</f>
        <v>9.06</v>
      </c>
      <c r="D54" s="25">
        <f>F54</f>
        <v>9.30404</v>
      </c>
      <c r="E54" s="25">
        <f>F54</f>
        <v>9.30404</v>
      </c>
      <c r="F54" s="25">
        <f>ROUND(9.30404,5)</f>
        <v>9.30404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ROUND(9.285,5)</f>
        <v>9.285</v>
      </c>
      <c r="D56" s="25">
        <f>F56</f>
        <v>9.3098</v>
      </c>
      <c r="E56" s="25">
        <f>F56</f>
        <v>9.3098</v>
      </c>
      <c r="F56" s="25">
        <f>ROUND(9.3098,5)</f>
        <v>9.3098</v>
      </c>
      <c r="G56" s="24"/>
      <c r="H56" s="36"/>
    </row>
    <row r="57" spans="1:8" ht="12.75" customHeight="1">
      <c r="A57" s="22">
        <v>43132</v>
      </c>
      <c r="B57" s="22"/>
      <c r="C57" s="25">
        <f>ROUND(9.285,5)</f>
        <v>9.285</v>
      </c>
      <c r="D57" s="25">
        <f>F57</f>
        <v>9.36849</v>
      </c>
      <c r="E57" s="25">
        <f>F57</f>
        <v>9.36849</v>
      </c>
      <c r="F57" s="25">
        <f>ROUND(9.36849,5)</f>
        <v>9.36849</v>
      </c>
      <c r="G57" s="24"/>
      <c r="H57" s="36"/>
    </row>
    <row r="58" spans="1:8" ht="12.75" customHeight="1">
      <c r="A58" s="22">
        <v>43223</v>
      </c>
      <c r="B58" s="22"/>
      <c r="C58" s="25">
        <f>ROUND(9.285,5)</f>
        <v>9.285</v>
      </c>
      <c r="D58" s="25">
        <f>F58</f>
        <v>9.42642</v>
      </c>
      <c r="E58" s="25">
        <f>F58</f>
        <v>9.42642</v>
      </c>
      <c r="F58" s="25">
        <f>ROUND(9.42642,5)</f>
        <v>9.42642</v>
      </c>
      <c r="G58" s="24"/>
      <c r="H58" s="36"/>
    </row>
    <row r="59" spans="1:8" ht="12.75" customHeight="1">
      <c r="A59" s="22">
        <v>43314</v>
      </c>
      <c r="B59" s="22"/>
      <c r="C59" s="25">
        <f>ROUND(9.285,5)</f>
        <v>9.285</v>
      </c>
      <c r="D59" s="25">
        <f>F59</f>
        <v>9.48401</v>
      </c>
      <c r="E59" s="25">
        <f>F59</f>
        <v>9.48401</v>
      </c>
      <c r="F59" s="25">
        <f>ROUND(9.48401,5)</f>
        <v>9.48401</v>
      </c>
      <c r="G59" s="24"/>
      <c r="H59" s="36"/>
    </row>
    <row r="60" spans="1:8" ht="12.75" customHeight="1">
      <c r="A60" s="22">
        <v>43405</v>
      </c>
      <c r="B60" s="22"/>
      <c r="C60" s="25">
        <f>ROUND(9.285,5)</f>
        <v>9.285</v>
      </c>
      <c r="D60" s="25">
        <f>F60</f>
        <v>9.54402</v>
      </c>
      <c r="E60" s="25">
        <f>F60</f>
        <v>9.54402</v>
      </c>
      <c r="F60" s="25">
        <f>ROUND(9.54402,5)</f>
        <v>9.54402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ROUND(104.57946,5)</f>
        <v>104.57946</v>
      </c>
      <c r="D62" s="25">
        <f>F62</f>
        <v>105.39968</v>
      </c>
      <c r="E62" s="25">
        <f>F62</f>
        <v>105.39968</v>
      </c>
      <c r="F62" s="25">
        <f>ROUND(105.39968,5)</f>
        <v>105.39968</v>
      </c>
      <c r="G62" s="24"/>
      <c r="H62" s="36"/>
    </row>
    <row r="63" spans="1:8" ht="12.75" customHeight="1">
      <c r="A63" s="22">
        <v>43132</v>
      </c>
      <c r="B63" s="22"/>
      <c r="C63" s="25">
        <f>ROUND(104.57946,5)</f>
        <v>104.57946</v>
      </c>
      <c r="D63" s="25">
        <f>F63</f>
        <v>107.3739</v>
      </c>
      <c r="E63" s="25">
        <f>F63</f>
        <v>107.3739</v>
      </c>
      <c r="F63" s="25">
        <f>ROUND(107.3739,5)</f>
        <v>107.3739</v>
      </c>
      <c r="G63" s="24"/>
      <c r="H63" s="36"/>
    </row>
    <row r="64" spans="1:8" ht="12.75" customHeight="1">
      <c r="A64" s="22">
        <v>43223</v>
      </c>
      <c r="B64" s="22"/>
      <c r="C64" s="25">
        <f>ROUND(104.57946,5)</f>
        <v>104.57946</v>
      </c>
      <c r="D64" s="25">
        <f>F64</f>
        <v>108.32722</v>
      </c>
      <c r="E64" s="25">
        <f>F64</f>
        <v>108.32722</v>
      </c>
      <c r="F64" s="25">
        <f>ROUND(108.32722,5)</f>
        <v>108.32722</v>
      </c>
      <c r="G64" s="24"/>
      <c r="H64" s="36"/>
    </row>
    <row r="65" spans="1:8" ht="12.75" customHeight="1">
      <c r="A65" s="22">
        <v>43314</v>
      </c>
      <c r="B65" s="22"/>
      <c r="C65" s="25">
        <f>ROUND(104.57946,5)</f>
        <v>104.57946</v>
      </c>
      <c r="D65" s="25">
        <f>F65</f>
        <v>110.38556</v>
      </c>
      <c r="E65" s="25">
        <f>F65</f>
        <v>110.38556</v>
      </c>
      <c r="F65" s="25">
        <f>ROUND(110.38556,5)</f>
        <v>110.38556</v>
      </c>
      <c r="G65" s="24"/>
      <c r="H65" s="36"/>
    </row>
    <row r="66" spans="1:8" ht="12.75" customHeight="1">
      <c r="A66" s="22">
        <v>43405</v>
      </c>
      <c r="B66" s="22"/>
      <c r="C66" s="25">
        <f>ROUND(104.57946,5)</f>
        <v>104.57946</v>
      </c>
      <c r="D66" s="25">
        <f>F66</f>
        <v>112.42844</v>
      </c>
      <c r="E66" s="25">
        <f>F66</f>
        <v>112.42844</v>
      </c>
      <c r="F66" s="25">
        <f>ROUND(112.42844,5)</f>
        <v>112.42844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ROUND(9.605,5)</f>
        <v>9.605</v>
      </c>
      <c r="D68" s="25">
        <f>F68</f>
        <v>9.63031</v>
      </c>
      <c r="E68" s="25">
        <f>F68</f>
        <v>9.63031</v>
      </c>
      <c r="F68" s="25">
        <f>ROUND(9.63031,5)</f>
        <v>9.63031</v>
      </c>
      <c r="G68" s="24"/>
      <c r="H68" s="36"/>
    </row>
    <row r="69" spans="1:8" ht="12.75" customHeight="1">
      <c r="A69" s="22">
        <v>43132</v>
      </c>
      <c r="B69" s="22"/>
      <c r="C69" s="25">
        <f>ROUND(9.605,5)</f>
        <v>9.605</v>
      </c>
      <c r="D69" s="25">
        <f>F69</f>
        <v>9.69026</v>
      </c>
      <c r="E69" s="25">
        <f>F69</f>
        <v>9.69026</v>
      </c>
      <c r="F69" s="25">
        <f>ROUND(9.69026,5)</f>
        <v>9.69026</v>
      </c>
      <c r="G69" s="24"/>
      <c r="H69" s="36"/>
    </row>
    <row r="70" spans="1:8" ht="12.75" customHeight="1">
      <c r="A70" s="22">
        <v>43223</v>
      </c>
      <c r="B70" s="22"/>
      <c r="C70" s="25">
        <f>ROUND(9.605,5)</f>
        <v>9.605</v>
      </c>
      <c r="D70" s="25">
        <f>F70</f>
        <v>9.75289</v>
      </c>
      <c r="E70" s="25">
        <f>F70</f>
        <v>9.75289</v>
      </c>
      <c r="F70" s="25">
        <f>ROUND(9.75289,5)</f>
        <v>9.75289</v>
      </c>
      <c r="G70" s="24"/>
      <c r="H70" s="36"/>
    </row>
    <row r="71" spans="1:8" ht="12.75" customHeight="1">
      <c r="A71" s="22">
        <v>43314</v>
      </c>
      <c r="B71" s="22"/>
      <c r="C71" s="25">
        <f>ROUND(9.605,5)</f>
        <v>9.605</v>
      </c>
      <c r="D71" s="25">
        <f>F71</f>
        <v>9.81729</v>
      </c>
      <c r="E71" s="25">
        <f>F71</f>
        <v>9.81729</v>
      </c>
      <c r="F71" s="25">
        <f>ROUND(9.81729,5)</f>
        <v>9.81729</v>
      </c>
      <c r="G71" s="24"/>
      <c r="H71" s="36"/>
    </row>
    <row r="72" spans="1:8" ht="12.75" customHeight="1">
      <c r="A72" s="22">
        <v>43405</v>
      </c>
      <c r="B72" s="22"/>
      <c r="C72" s="25">
        <f>ROUND(9.605,5)</f>
        <v>9.605</v>
      </c>
      <c r="D72" s="25">
        <f>F72</f>
        <v>9.87761</v>
      </c>
      <c r="E72" s="25">
        <f>F72</f>
        <v>9.87761</v>
      </c>
      <c r="F72" s="25">
        <f>ROUND(9.87761,5)</f>
        <v>9.87761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ROUND(2.49,5)</f>
        <v>2.49</v>
      </c>
      <c r="D74" s="25">
        <f>F74</f>
        <v>128.97411</v>
      </c>
      <c r="E74" s="25">
        <f>F74</f>
        <v>128.97411</v>
      </c>
      <c r="F74" s="25">
        <f>ROUND(128.97411,5)</f>
        <v>128.97411</v>
      </c>
      <c r="G74" s="24"/>
      <c r="H74" s="36"/>
    </row>
    <row r="75" spans="1:8" ht="12.75" customHeight="1">
      <c r="A75" s="22">
        <v>43132</v>
      </c>
      <c r="B75" s="22"/>
      <c r="C75" s="25">
        <f>ROUND(2.49,5)</f>
        <v>2.49</v>
      </c>
      <c r="D75" s="25">
        <f>F75</f>
        <v>129.88504</v>
      </c>
      <c r="E75" s="25">
        <f>F75</f>
        <v>129.88504</v>
      </c>
      <c r="F75" s="25">
        <f>ROUND(129.88504,5)</f>
        <v>129.88504</v>
      </c>
      <c r="G75" s="24"/>
      <c r="H75" s="36"/>
    </row>
    <row r="76" spans="1:8" ht="12.75" customHeight="1">
      <c r="A76" s="22">
        <v>43223</v>
      </c>
      <c r="B76" s="22"/>
      <c r="C76" s="25">
        <f>ROUND(2.49,5)</f>
        <v>2.49</v>
      </c>
      <c r="D76" s="25">
        <f>F76</f>
        <v>132.35271</v>
      </c>
      <c r="E76" s="25">
        <f>F76</f>
        <v>132.35271</v>
      </c>
      <c r="F76" s="25">
        <f>ROUND(132.35271,5)</f>
        <v>132.35271</v>
      </c>
      <c r="G76" s="24"/>
      <c r="H76" s="36"/>
    </row>
    <row r="77" spans="1:8" ht="12.75" customHeight="1">
      <c r="A77" s="22">
        <v>43314</v>
      </c>
      <c r="B77" s="22"/>
      <c r="C77" s="25">
        <f>ROUND(2.49,5)</f>
        <v>2.49</v>
      </c>
      <c r="D77" s="25">
        <f>F77</f>
        <v>134.86757</v>
      </c>
      <c r="E77" s="25">
        <f>F77</f>
        <v>134.86757</v>
      </c>
      <c r="F77" s="25">
        <f>ROUND(134.86757,5)</f>
        <v>134.86757</v>
      </c>
      <c r="G77" s="24"/>
      <c r="H77" s="36"/>
    </row>
    <row r="78" spans="1:8" ht="12.75" customHeight="1">
      <c r="A78" s="22">
        <v>43405</v>
      </c>
      <c r="B78" s="22"/>
      <c r="C78" s="25">
        <f>ROUND(2.49,5)</f>
        <v>2.49</v>
      </c>
      <c r="D78" s="25">
        <f>F78</f>
        <v>137.36358</v>
      </c>
      <c r="E78" s="25">
        <f>F78</f>
        <v>137.36358</v>
      </c>
      <c r="F78" s="25">
        <f>ROUND(137.36358,5)</f>
        <v>137.36358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ROUND(9.725,5)</f>
        <v>9.725</v>
      </c>
      <c r="D80" s="25">
        <f>F80</f>
        <v>9.75098</v>
      </c>
      <c r="E80" s="25">
        <f>F80</f>
        <v>9.75098</v>
      </c>
      <c r="F80" s="25">
        <f>ROUND(9.75098,5)</f>
        <v>9.75098</v>
      </c>
      <c r="G80" s="24"/>
      <c r="H80" s="36"/>
    </row>
    <row r="81" spans="1:8" ht="12.75" customHeight="1">
      <c r="A81" s="22">
        <v>43132</v>
      </c>
      <c r="B81" s="22"/>
      <c r="C81" s="25">
        <f>ROUND(9.725,5)</f>
        <v>9.725</v>
      </c>
      <c r="D81" s="25">
        <f>F81</f>
        <v>9.81256</v>
      </c>
      <c r="E81" s="25">
        <f>F81</f>
        <v>9.81256</v>
      </c>
      <c r="F81" s="25">
        <f>ROUND(9.81256,5)</f>
        <v>9.81256</v>
      </c>
      <c r="G81" s="24"/>
      <c r="H81" s="36"/>
    </row>
    <row r="82" spans="1:8" ht="12.75" customHeight="1">
      <c r="A82" s="22">
        <v>43223</v>
      </c>
      <c r="B82" s="22"/>
      <c r="C82" s="25">
        <f>ROUND(9.725,5)</f>
        <v>9.725</v>
      </c>
      <c r="D82" s="25">
        <f>F82</f>
        <v>9.87671</v>
      </c>
      <c r="E82" s="25">
        <f>F82</f>
        <v>9.87671</v>
      </c>
      <c r="F82" s="25">
        <f>ROUND(9.87671,5)</f>
        <v>9.87671</v>
      </c>
      <c r="G82" s="24"/>
      <c r="H82" s="36"/>
    </row>
    <row r="83" spans="1:8" ht="12.75" customHeight="1">
      <c r="A83" s="22">
        <v>43314</v>
      </c>
      <c r="B83" s="22"/>
      <c r="C83" s="25">
        <f>ROUND(9.725,5)</f>
        <v>9.725</v>
      </c>
      <c r="D83" s="25">
        <f>F83</f>
        <v>9.94269</v>
      </c>
      <c r="E83" s="25">
        <f>F83</f>
        <v>9.94269</v>
      </c>
      <c r="F83" s="25">
        <f>ROUND(9.94269,5)</f>
        <v>9.94269</v>
      </c>
      <c r="G83" s="24"/>
      <c r="H83" s="36"/>
    </row>
    <row r="84" spans="1:8" ht="12.75" customHeight="1">
      <c r="A84" s="22">
        <v>43405</v>
      </c>
      <c r="B84" s="22"/>
      <c r="C84" s="25">
        <f>ROUND(9.725,5)</f>
        <v>9.725</v>
      </c>
      <c r="D84" s="25">
        <f>F84</f>
        <v>10.00458</v>
      </c>
      <c r="E84" s="25">
        <f>F84</f>
        <v>10.00458</v>
      </c>
      <c r="F84" s="25">
        <f>ROUND(10.00458,5)</f>
        <v>10.00458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ROUND(9.745,5)</f>
        <v>9.745</v>
      </c>
      <c r="D86" s="25">
        <f>F86</f>
        <v>9.7701</v>
      </c>
      <c r="E86" s="25">
        <f>F86</f>
        <v>9.7701</v>
      </c>
      <c r="F86" s="25">
        <f>ROUND(9.7701,5)</f>
        <v>9.7701</v>
      </c>
      <c r="G86" s="24"/>
      <c r="H86" s="36"/>
    </row>
    <row r="87" spans="1:8" ht="12.75" customHeight="1">
      <c r="A87" s="22">
        <v>43132</v>
      </c>
      <c r="B87" s="22"/>
      <c r="C87" s="25">
        <f>ROUND(9.745,5)</f>
        <v>9.745</v>
      </c>
      <c r="D87" s="25">
        <f>F87</f>
        <v>9.82952</v>
      </c>
      <c r="E87" s="25">
        <f>F87</f>
        <v>9.82952</v>
      </c>
      <c r="F87" s="25">
        <f>ROUND(9.82952,5)</f>
        <v>9.82952</v>
      </c>
      <c r="G87" s="24"/>
      <c r="H87" s="36"/>
    </row>
    <row r="88" spans="1:8" ht="12.75" customHeight="1">
      <c r="A88" s="22">
        <v>43223</v>
      </c>
      <c r="B88" s="22"/>
      <c r="C88" s="25">
        <f>ROUND(9.745,5)</f>
        <v>9.745</v>
      </c>
      <c r="D88" s="25">
        <f>F88</f>
        <v>9.8913</v>
      </c>
      <c r="E88" s="25">
        <f>F88</f>
        <v>9.8913</v>
      </c>
      <c r="F88" s="25">
        <f>ROUND(9.8913,5)</f>
        <v>9.8913</v>
      </c>
      <c r="G88" s="24"/>
      <c r="H88" s="36"/>
    </row>
    <row r="89" spans="1:8" ht="12.75" customHeight="1">
      <c r="A89" s="22">
        <v>43314</v>
      </c>
      <c r="B89" s="22"/>
      <c r="C89" s="25">
        <f>ROUND(9.745,5)</f>
        <v>9.745</v>
      </c>
      <c r="D89" s="25">
        <f>F89</f>
        <v>9.95473</v>
      </c>
      <c r="E89" s="25">
        <f>F89</f>
        <v>9.95473</v>
      </c>
      <c r="F89" s="25">
        <f>ROUND(9.95473,5)</f>
        <v>9.95473</v>
      </c>
      <c r="G89" s="24"/>
      <c r="H89" s="36"/>
    </row>
    <row r="90" spans="1:8" ht="12.75" customHeight="1">
      <c r="A90" s="22">
        <v>43405</v>
      </c>
      <c r="B90" s="22"/>
      <c r="C90" s="25">
        <f>ROUND(9.745,5)</f>
        <v>9.745</v>
      </c>
      <c r="D90" s="25">
        <f>F90</f>
        <v>10.01413</v>
      </c>
      <c r="E90" s="25">
        <f>F90</f>
        <v>10.01413</v>
      </c>
      <c r="F90" s="25">
        <f>ROUND(10.01413,5)</f>
        <v>10.01413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ROUND(123.15106,5)</f>
        <v>123.15106</v>
      </c>
      <c r="D92" s="25">
        <f>F92</f>
        <v>124.11678</v>
      </c>
      <c r="E92" s="25">
        <f>F92</f>
        <v>124.11678</v>
      </c>
      <c r="F92" s="25">
        <f>ROUND(124.11678,5)</f>
        <v>124.11678</v>
      </c>
      <c r="G92" s="24"/>
      <c r="H92" s="36"/>
    </row>
    <row r="93" spans="1:8" ht="12.75" customHeight="1">
      <c r="A93" s="22">
        <v>43132</v>
      </c>
      <c r="B93" s="22"/>
      <c r="C93" s="25">
        <f>ROUND(123.15106,5)</f>
        <v>123.15106</v>
      </c>
      <c r="D93" s="25">
        <f>F93</f>
        <v>126.4418</v>
      </c>
      <c r="E93" s="25">
        <f>F93</f>
        <v>126.4418</v>
      </c>
      <c r="F93" s="25">
        <f>ROUND(126.4418,5)</f>
        <v>126.4418</v>
      </c>
      <c r="G93" s="24"/>
      <c r="H93" s="36"/>
    </row>
    <row r="94" spans="1:8" ht="12.75" customHeight="1">
      <c r="A94" s="22">
        <v>43223</v>
      </c>
      <c r="B94" s="22"/>
      <c r="C94" s="25">
        <f>ROUND(123.15106,5)</f>
        <v>123.15106</v>
      </c>
      <c r="D94" s="25">
        <f>F94</f>
        <v>127.24595</v>
      </c>
      <c r="E94" s="25">
        <f>F94</f>
        <v>127.24595</v>
      </c>
      <c r="F94" s="25">
        <f>ROUND(127.24595,5)</f>
        <v>127.24595</v>
      </c>
      <c r="G94" s="24"/>
      <c r="H94" s="36"/>
    </row>
    <row r="95" spans="1:8" ht="12.75" customHeight="1">
      <c r="A95" s="22">
        <v>43314</v>
      </c>
      <c r="B95" s="22"/>
      <c r="C95" s="25">
        <f>ROUND(123.15106,5)</f>
        <v>123.15106</v>
      </c>
      <c r="D95" s="25">
        <f>F95</f>
        <v>129.66363</v>
      </c>
      <c r="E95" s="25">
        <f>F95</f>
        <v>129.66363</v>
      </c>
      <c r="F95" s="25">
        <f>ROUND(129.66363,5)</f>
        <v>129.66363</v>
      </c>
      <c r="G95" s="24"/>
      <c r="H95" s="36"/>
    </row>
    <row r="96" spans="1:8" ht="12.75" customHeight="1">
      <c r="A96" s="22">
        <v>43405</v>
      </c>
      <c r="B96" s="22"/>
      <c r="C96" s="25">
        <f>ROUND(123.15106,5)</f>
        <v>123.15106</v>
      </c>
      <c r="D96" s="25">
        <f>F96</f>
        <v>132.06302</v>
      </c>
      <c r="E96" s="25">
        <f>F96</f>
        <v>132.06302</v>
      </c>
      <c r="F96" s="25">
        <f>ROUND(132.06302,5)</f>
        <v>132.06302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ROUND(2.55,5)</f>
        <v>2.55</v>
      </c>
      <c r="D98" s="25">
        <f>F98</f>
        <v>132.78711</v>
      </c>
      <c r="E98" s="25">
        <f>F98</f>
        <v>132.78711</v>
      </c>
      <c r="F98" s="25">
        <f>ROUND(132.78711,5)</f>
        <v>132.78711</v>
      </c>
      <c r="G98" s="24"/>
      <c r="H98" s="36"/>
    </row>
    <row r="99" spans="1:8" ht="12.75" customHeight="1">
      <c r="A99" s="22">
        <v>43132</v>
      </c>
      <c r="B99" s="22"/>
      <c r="C99" s="25">
        <f>ROUND(2.55,5)</f>
        <v>2.55</v>
      </c>
      <c r="D99" s="25">
        <f>F99</f>
        <v>133.60098</v>
      </c>
      <c r="E99" s="25">
        <f>F99</f>
        <v>133.60098</v>
      </c>
      <c r="F99" s="25">
        <f>ROUND(133.60098,5)</f>
        <v>133.60098</v>
      </c>
      <c r="G99" s="24"/>
      <c r="H99" s="36"/>
    </row>
    <row r="100" spans="1:8" ht="12.75" customHeight="1">
      <c r="A100" s="22">
        <v>43223</v>
      </c>
      <c r="B100" s="22"/>
      <c r="C100" s="25">
        <f>ROUND(2.55,5)</f>
        <v>2.55</v>
      </c>
      <c r="D100" s="25">
        <f>F100</f>
        <v>136.13928</v>
      </c>
      <c r="E100" s="25">
        <f>F100</f>
        <v>136.13928</v>
      </c>
      <c r="F100" s="25">
        <f>ROUND(136.13928,5)</f>
        <v>136.13928</v>
      </c>
      <c r="G100" s="24"/>
      <c r="H100" s="36"/>
    </row>
    <row r="101" spans="1:8" ht="12.75" customHeight="1">
      <c r="A101" s="22">
        <v>43314</v>
      </c>
      <c r="B101" s="22"/>
      <c r="C101" s="25">
        <f>ROUND(2.55,5)</f>
        <v>2.55</v>
      </c>
      <c r="D101" s="25">
        <f>F101</f>
        <v>138.72614</v>
      </c>
      <c r="E101" s="25">
        <f>F101</f>
        <v>138.72614</v>
      </c>
      <c r="F101" s="25">
        <f>ROUND(138.72614,5)</f>
        <v>138.72614</v>
      </c>
      <c r="G101" s="24"/>
      <c r="H101" s="36"/>
    </row>
    <row r="102" spans="1:8" ht="12.75" customHeight="1">
      <c r="A102" s="22">
        <v>43405</v>
      </c>
      <c r="B102" s="22"/>
      <c r="C102" s="25">
        <f>ROUND(2.55,5)</f>
        <v>2.55</v>
      </c>
      <c r="D102" s="25">
        <f>F102</f>
        <v>141.29366</v>
      </c>
      <c r="E102" s="25">
        <f>F102</f>
        <v>141.29366</v>
      </c>
      <c r="F102" s="25">
        <f>ROUND(141.29366,5)</f>
        <v>141.29366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127.62679</v>
      </c>
      <c r="E104" s="25">
        <f>F104</f>
        <v>127.62679</v>
      </c>
      <c r="F104" s="25">
        <f>ROUND(127.62679,5)</f>
        <v>127.62679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130.01751</v>
      </c>
      <c r="E105" s="25">
        <f>F105</f>
        <v>130.01751</v>
      </c>
      <c r="F105" s="25">
        <f>ROUND(130.01751,5)</f>
        <v>130.01751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132.48771</v>
      </c>
      <c r="E106" s="25">
        <f>F106</f>
        <v>132.48771</v>
      </c>
      <c r="F106" s="25">
        <f>ROUND(132.48771,5)</f>
        <v>132.48771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135.0053</v>
      </c>
      <c r="E107" s="25">
        <f>F107</f>
        <v>135.0053</v>
      </c>
      <c r="F107" s="25">
        <f>ROUND(135.0053,5)</f>
        <v>135.0053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137.50421</v>
      </c>
      <c r="E108" s="25">
        <f>F108</f>
        <v>137.50421</v>
      </c>
      <c r="F108" s="25">
        <f>ROUND(137.50421,5)</f>
        <v>137.50421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ROUND(10.65,5)</f>
        <v>10.65</v>
      </c>
      <c r="D110" s="25">
        <f>F110</f>
        <v>10.69281</v>
      </c>
      <c r="E110" s="25">
        <f>F110</f>
        <v>10.69281</v>
      </c>
      <c r="F110" s="25">
        <f>ROUND(10.69281,5)</f>
        <v>10.69281</v>
      </c>
      <c r="G110" s="24"/>
      <c r="H110" s="36"/>
    </row>
    <row r="111" spans="1:8" ht="12.75" customHeight="1">
      <c r="A111" s="22">
        <v>43132</v>
      </c>
      <c r="B111" s="22"/>
      <c r="C111" s="25">
        <f>ROUND(10.65,5)</f>
        <v>10.65</v>
      </c>
      <c r="D111" s="25">
        <f>F111</f>
        <v>10.79554</v>
      </c>
      <c r="E111" s="25">
        <f>F111</f>
        <v>10.79554</v>
      </c>
      <c r="F111" s="25">
        <f>ROUND(10.79554,5)</f>
        <v>10.79554</v>
      </c>
      <c r="G111" s="24"/>
      <c r="H111" s="36"/>
    </row>
    <row r="112" spans="1:8" ht="12.75" customHeight="1">
      <c r="A112" s="22">
        <v>43223</v>
      </c>
      <c r="B112" s="22"/>
      <c r="C112" s="25">
        <f>ROUND(10.65,5)</f>
        <v>10.65</v>
      </c>
      <c r="D112" s="25">
        <f>F112</f>
        <v>10.89605</v>
      </c>
      <c r="E112" s="25">
        <f>F112</f>
        <v>10.89605</v>
      </c>
      <c r="F112" s="25">
        <f>ROUND(10.89605,5)</f>
        <v>10.89605</v>
      </c>
      <c r="G112" s="24"/>
      <c r="H112" s="36"/>
    </row>
    <row r="113" spans="1:8" ht="12.75" customHeight="1">
      <c r="A113" s="22">
        <v>43314</v>
      </c>
      <c r="B113" s="22"/>
      <c r="C113" s="25">
        <f>ROUND(10.65,5)</f>
        <v>10.65</v>
      </c>
      <c r="D113" s="25">
        <f>F113</f>
        <v>10.99715</v>
      </c>
      <c r="E113" s="25">
        <f>F113</f>
        <v>10.99715</v>
      </c>
      <c r="F113" s="25">
        <f>ROUND(10.99715,5)</f>
        <v>10.99715</v>
      </c>
      <c r="G113" s="24"/>
      <c r="H113" s="36"/>
    </row>
    <row r="114" spans="1:8" ht="12.75" customHeight="1">
      <c r="A114" s="22">
        <v>43405</v>
      </c>
      <c r="B114" s="22"/>
      <c r="C114" s="25">
        <f>ROUND(10.65,5)</f>
        <v>10.65</v>
      </c>
      <c r="D114" s="25">
        <f>F114</f>
        <v>11.10445</v>
      </c>
      <c r="E114" s="25">
        <f>F114</f>
        <v>11.10445</v>
      </c>
      <c r="F114" s="25">
        <f>ROUND(11.10445,5)</f>
        <v>11.10445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ROUND(10.925,5)</f>
        <v>10.925</v>
      </c>
      <c r="D116" s="25">
        <f>F116</f>
        <v>10.96779</v>
      </c>
      <c r="E116" s="25">
        <f>F116</f>
        <v>10.96779</v>
      </c>
      <c r="F116" s="25">
        <f>ROUND(10.96779,5)</f>
        <v>10.96779</v>
      </c>
      <c r="G116" s="24"/>
      <c r="H116" s="36"/>
    </row>
    <row r="117" spans="1:8" ht="12.75" customHeight="1">
      <c r="A117" s="22">
        <v>43132</v>
      </c>
      <c r="B117" s="22"/>
      <c r="C117" s="25">
        <f>ROUND(10.925,5)</f>
        <v>10.925</v>
      </c>
      <c r="D117" s="25">
        <f>F117</f>
        <v>11.06801</v>
      </c>
      <c r="E117" s="25">
        <f>F117</f>
        <v>11.06801</v>
      </c>
      <c r="F117" s="25">
        <f>ROUND(11.06801,5)</f>
        <v>11.06801</v>
      </c>
      <c r="G117" s="24"/>
      <c r="H117" s="36"/>
    </row>
    <row r="118" spans="1:8" ht="12.75" customHeight="1">
      <c r="A118" s="22">
        <v>43223</v>
      </c>
      <c r="B118" s="22"/>
      <c r="C118" s="25">
        <f>ROUND(10.925,5)</f>
        <v>10.925</v>
      </c>
      <c r="D118" s="25">
        <f>F118</f>
        <v>11.17106</v>
      </c>
      <c r="E118" s="25">
        <f>F118</f>
        <v>11.17106</v>
      </c>
      <c r="F118" s="25">
        <f>ROUND(11.17106,5)</f>
        <v>11.17106</v>
      </c>
      <c r="G118" s="24"/>
      <c r="H118" s="36"/>
    </row>
    <row r="119" spans="1:8" ht="12.75" customHeight="1">
      <c r="A119" s="22">
        <v>43314</v>
      </c>
      <c r="B119" s="22"/>
      <c r="C119" s="25">
        <f>ROUND(10.925,5)</f>
        <v>10.925</v>
      </c>
      <c r="D119" s="25">
        <f>F119</f>
        <v>11.27297</v>
      </c>
      <c r="E119" s="25">
        <f>F119</f>
        <v>11.27297</v>
      </c>
      <c r="F119" s="25">
        <f>ROUND(11.27297,5)</f>
        <v>11.27297</v>
      </c>
      <c r="G119" s="24"/>
      <c r="H119" s="36"/>
    </row>
    <row r="120" spans="1:8" ht="12.75" customHeight="1">
      <c r="A120" s="22">
        <v>43405</v>
      </c>
      <c r="B120" s="22"/>
      <c r="C120" s="25">
        <f>ROUND(10.925,5)</f>
        <v>10.925</v>
      </c>
      <c r="D120" s="25">
        <f>F120</f>
        <v>11.38005</v>
      </c>
      <c r="E120" s="25">
        <f>F120</f>
        <v>11.38005</v>
      </c>
      <c r="F120" s="25">
        <f>ROUND(11.38005,5)</f>
        <v>11.38005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ROUND(7.835,5)</f>
        <v>7.835</v>
      </c>
      <c r="D122" s="25">
        <f>F122</f>
        <v>7.84764</v>
      </c>
      <c r="E122" s="25">
        <f>F122</f>
        <v>7.84764</v>
      </c>
      <c r="F122" s="25">
        <f>ROUND(7.84764,5)</f>
        <v>7.84764</v>
      </c>
      <c r="G122" s="24"/>
      <c r="H122" s="36"/>
    </row>
    <row r="123" spans="1:8" ht="12.75" customHeight="1">
      <c r="A123" s="22">
        <v>43132</v>
      </c>
      <c r="B123" s="22"/>
      <c r="C123" s="25">
        <f>ROUND(7.835,5)</f>
        <v>7.835</v>
      </c>
      <c r="D123" s="25">
        <f>F123</f>
        <v>7.8761</v>
      </c>
      <c r="E123" s="25">
        <f>F123</f>
        <v>7.8761</v>
      </c>
      <c r="F123" s="25">
        <f>ROUND(7.8761,5)</f>
        <v>7.8761</v>
      </c>
      <c r="G123" s="24"/>
      <c r="H123" s="36"/>
    </row>
    <row r="124" spans="1:8" ht="12.75" customHeight="1">
      <c r="A124" s="22">
        <v>43223</v>
      </c>
      <c r="B124" s="22"/>
      <c r="C124" s="25">
        <f>ROUND(7.835,5)</f>
        <v>7.835</v>
      </c>
      <c r="D124" s="25">
        <f>F124</f>
        <v>7.89559</v>
      </c>
      <c r="E124" s="25">
        <f>F124</f>
        <v>7.89559</v>
      </c>
      <c r="F124" s="25">
        <f>ROUND(7.89559,5)</f>
        <v>7.89559</v>
      </c>
      <c r="G124" s="24"/>
      <c r="H124" s="36"/>
    </row>
    <row r="125" spans="1:8" ht="12.75" customHeight="1">
      <c r="A125" s="22">
        <v>43314</v>
      </c>
      <c r="B125" s="22"/>
      <c r="C125" s="25">
        <f>ROUND(7.835,5)</f>
        <v>7.835</v>
      </c>
      <c r="D125" s="25">
        <f>F125</f>
        <v>7.91191</v>
      </c>
      <c r="E125" s="25">
        <f>F125</f>
        <v>7.91191</v>
      </c>
      <c r="F125" s="25">
        <f>ROUND(7.91191,5)</f>
        <v>7.91191</v>
      </c>
      <c r="G125" s="24"/>
      <c r="H125" s="36"/>
    </row>
    <row r="126" spans="1:8" ht="12.75" customHeight="1">
      <c r="A126" s="22">
        <v>43405</v>
      </c>
      <c r="B126" s="22"/>
      <c r="C126" s="25">
        <f>ROUND(7.835,5)</f>
        <v>7.835</v>
      </c>
      <c r="D126" s="25">
        <f>F126</f>
        <v>7.93455</v>
      </c>
      <c r="E126" s="25">
        <f>F126</f>
        <v>7.93455</v>
      </c>
      <c r="F126" s="25">
        <f>ROUND(7.93455,5)</f>
        <v>7.93455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ROUND(9.49,5)</f>
        <v>9.49</v>
      </c>
      <c r="D128" s="25">
        <f>F128</f>
        <v>9.51675</v>
      </c>
      <c r="E128" s="25">
        <f>F128</f>
        <v>9.51675</v>
      </c>
      <c r="F128" s="25">
        <f>ROUND(9.51675,5)</f>
        <v>9.51675</v>
      </c>
      <c r="G128" s="24"/>
      <c r="H128" s="36"/>
    </row>
    <row r="129" spans="1:8" ht="12.75" customHeight="1">
      <c r="A129" s="22">
        <v>43132</v>
      </c>
      <c r="B129" s="22"/>
      <c r="C129" s="25">
        <f>ROUND(9.49,5)</f>
        <v>9.49</v>
      </c>
      <c r="D129" s="25">
        <f>F129</f>
        <v>9.58018</v>
      </c>
      <c r="E129" s="25">
        <f>F129</f>
        <v>9.58018</v>
      </c>
      <c r="F129" s="25">
        <f>ROUND(9.58018,5)</f>
        <v>9.58018</v>
      </c>
      <c r="G129" s="24"/>
      <c r="H129" s="36"/>
    </row>
    <row r="130" spans="1:8" ht="12.75" customHeight="1">
      <c r="A130" s="22">
        <v>43223</v>
      </c>
      <c r="B130" s="22"/>
      <c r="C130" s="25">
        <f>ROUND(9.49,5)</f>
        <v>9.49</v>
      </c>
      <c r="D130" s="25">
        <f>F130</f>
        <v>9.63913</v>
      </c>
      <c r="E130" s="25">
        <f>F130</f>
        <v>9.63913</v>
      </c>
      <c r="F130" s="25">
        <f>ROUND(9.63913,5)</f>
        <v>9.63913</v>
      </c>
      <c r="G130" s="24"/>
      <c r="H130" s="36"/>
    </row>
    <row r="131" spans="1:8" ht="12.75" customHeight="1">
      <c r="A131" s="22">
        <v>43314</v>
      </c>
      <c r="B131" s="22"/>
      <c r="C131" s="25">
        <f>ROUND(9.49,5)</f>
        <v>9.49</v>
      </c>
      <c r="D131" s="25">
        <f>F131</f>
        <v>9.69831</v>
      </c>
      <c r="E131" s="25">
        <f>F131</f>
        <v>9.69831</v>
      </c>
      <c r="F131" s="25">
        <f>ROUND(9.69831,5)</f>
        <v>9.69831</v>
      </c>
      <c r="G131" s="24"/>
      <c r="H131" s="36"/>
    </row>
    <row r="132" spans="1:8" ht="12.75" customHeight="1">
      <c r="A132" s="22">
        <v>43405</v>
      </c>
      <c r="B132" s="22"/>
      <c r="C132" s="25">
        <f>ROUND(9.49,5)</f>
        <v>9.49</v>
      </c>
      <c r="D132" s="25">
        <f>F132</f>
        <v>9.76178</v>
      </c>
      <c r="E132" s="25">
        <f>F132</f>
        <v>9.76178</v>
      </c>
      <c r="F132" s="25">
        <f>ROUND(9.76178,5)</f>
        <v>9.76178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ROUND(8.505,5)</f>
        <v>8.505</v>
      </c>
      <c r="D134" s="25">
        <f>F134</f>
        <v>8.52444</v>
      </c>
      <c r="E134" s="25">
        <f>F134</f>
        <v>8.52444</v>
      </c>
      <c r="F134" s="25">
        <f>ROUND(8.52444,5)</f>
        <v>8.52444</v>
      </c>
      <c r="G134" s="24"/>
      <c r="H134" s="36"/>
    </row>
    <row r="135" spans="1:8" ht="12.75" customHeight="1">
      <c r="A135" s="22">
        <v>43132</v>
      </c>
      <c r="B135" s="22"/>
      <c r="C135" s="25">
        <f>ROUND(8.505,5)</f>
        <v>8.505</v>
      </c>
      <c r="D135" s="25">
        <f>F135</f>
        <v>8.57</v>
      </c>
      <c r="E135" s="25">
        <f>F135</f>
        <v>8.57</v>
      </c>
      <c r="F135" s="25">
        <f>ROUND(8.57,5)</f>
        <v>8.57</v>
      </c>
      <c r="G135" s="24"/>
      <c r="H135" s="36"/>
    </row>
    <row r="136" spans="1:8" ht="12.75" customHeight="1">
      <c r="A136" s="22">
        <v>43223</v>
      </c>
      <c r="B136" s="22"/>
      <c r="C136" s="25">
        <f>ROUND(8.505,5)</f>
        <v>8.505</v>
      </c>
      <c r="D136" s="25">
        <f>F136</f>
        <v>8.6156</v>
      </c>
      <c r="E136" s="25">
        <f>F136</f>
        <v>8.6156</v>
      </c>
      <c r="F136" s="25">
        <f>ROUND(8.6156,5)</f>
        <v>8.6156</v>
      </c>
      <c r="G136" s="24"/>
      <c r="H136" s="36"/>
    </row>
    <row r="137" spans="1:8" ht="12.75" customHeight="1">
      <c r="A137" s="22">
        <v>43314</v>
      </c>
      <c r="B137" s="22"/>
      <c r="C137" s="25">
        <f>ROUND(8.505,5)</f>
        <v>8.505</v>
      </c>
      <c r="D137" s="25">
        <f>F137</f>
        <v>8.66093</v>
      </c>
      <c r="E137" s="25">
        <f>F137</f>
        <v>8.66093</v>
      </c>
      <c r="F137" s="25">
        <f>ROUND(8.66093,5)</f>
        <v>8.66093</v>
      </c>
      <c r="G137" s="24"/>
      <c r="H137" s="36"/>
    </row>
    <row r="138" spans="1:8" ht="12.75" customHeight="1">
      <c r="A138" s="22">
        <v>43405</v>
      </c>
      <c r="B138" s="22"/>
      <c r="C138" s="25">
        <f>ROUND(8.505,5)</f>
        <v>8.505</v>
      </c>
      <c r="D138" s="25">
        <f>F138</f>
        <v>8.7068</v>
      </c>
      <c r="E138" s="25">
        <f>F138</f>
        <v>8.7068</v>
      </c>
      <c r="F138" s="25">
        <f>ROUND(8.7068,5)</f>
        <v>8.7068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ROUND(2.35,5)</f>
        <v>2.35</v>
      </c>
      <c r="D140" s="25">
        <f>F140</f>
        <v>301.60177</v>
      </c>
      <c r="E140" s="25">
        <f>F140</f>
        <v>301.60177</v>
      </c>
      <c r="F140" s="25">
        <f>ROUND(301.60177,5)</f>
        <v>301.60177</v>
      </c>
      <c r="G140" s="24"/>
      <c r="H140" s="36"/>
    </row>
    <row r="141" spans="1:8" ht="12.75" customHeight="1">
      <c r="A141" s="22">
        <v>43132</v>
      </c>
      <c r="B141" s="22"/>
      <c r="C141" s="25">
        <f>ROUND(2.35,5)</f>
        <v>2.35</v>
      </c>
      <c r="D141" s="25">
        <f>F141</f>
        <v>300.27746</v>
      </c>
      <c r="E141" s="25">
        <f>F141</f>
        <v>300.27746</v>
      </c>
      <c r="F141" s="25">
        <f>ROUND(300.27746,5)</f>
        <v>300.27746</v>
      </c>
      <c r="G141" s="24"/>
      <c r="H141" s="36"/>
    </row>
    <row r="142" spans="1:8" ht="12.75" customHeight="1">
      <c r="A142" s="22">
        <v>43223</v>
      </c>
      <c r="B142" s="22"/>
      <c r="C142" s="25">
        <f>ROUND(2.35,5)</f>
        <v>2.35</v>
      </c>
      <c r="D142" s="25">
        <f>F142</f>
        <v>305.9824</v>
      </c>
      <c r="E142" s="25">
        <f>F142</f>
        <v>305.9824</v>
      </c>
      <c r="F142" s="25">
        <f>ROUND(305.9824,5)</f>
        <v>305.9824</v>
      </c>
      <c r="G142" s="24"/>
      <c r="H142" s="36"/>
    </row>
    <row r="143" spans="1:8" ht="12.75" customHeight="1">
      <c r="A143" s="22">
        <v>43314</v>
      </c>
      <c r="B143" s="22"/>
      <c r="C143" s="25">
        <f>ROUND(2.35,5)</f>
        <v>2.35</v>
      </c>
      <c r="D143" s="25">
        <f>F143</f>
        <v>311.79637</v>
      </c>
      <c r="E143" s="25">
        <f>F143</f>
        <v>311.79637</v>
      </c>
      <c r="F143" s="25">
        <f>ROUND(311.79637,5)</f>
        <v>311.79637</v>
      </c>
      <c r="G143" s="24"/>
      <c r="H143" s="36"/>
    </row>
    <row r="144" spans="1:8" ht="12.75" customHeight="1">
      <c r="A144" s="22">
        <v>43405</v>
      </c>
      <c r="B144" s="22"/>
      <c r="C144" s="25">
        <f>ROUND(2.35,5)</f>
        <v>2.35</v>
      </c>
      <c r="D144" s="25">
        <f>F144</f>
        <v>317.56669</v>
      </c>
      <c r="E144" s="25">
        <f>F144</f>
        <v>317.56669</v>
      </c>
      <c r="F144" s="25">
        <f>ROUND(317.56669,5)</f>
        <v>317.56669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ROUND(2.535,5)</f>
        <v>2.535</v>
      </c>
      <c r="D146" s="25">
        <f>F146</f>
        <v>241.32252</v>
      </c>
      <c r="E146" s="25">
        <f>F146</f>
        <v>241.32252</v>
      </c>
      <c r="F146" s="25">
        <f>ROUND(241.32252,5)</f>
        <v>241.32252</v>
      </c>
      <c r="G146" s="24"/>
      <c r="H146" s="36"/>
    </row>
    <row r="147" spans="1:8" ht="12.75" customHeight="1">
      <c r="A147" s="22">
        <v>43132</v>
      </c>
      <c r="B147" s="22"/>
      <c r="C147" s="25">
        <f>ROUND(2.535,5)</f>
        <v>2.535</v>
      </c>
      <c r="D147" s="25">
        <f>F147</f>
        <v>242.13893</v>
      </c>
      <c r="E147" s="25">
        <f>F147</f>
        <v>242.13893</v>
      </c>
      <c r="F147" s="25">
        <f>ROUND(242.13893,5)</f>
        <v>242.13893</v>
      </c>
      <c r="G147" s="24"/>
      <c r="H147" s="36"/>
    </row>
    <row r="148" spans="1:8" ht="12.75" customHeight="1">
      <c r="A148" s="22">
        <v>43223</v>
      </c>
      <c r="B148" s="22"/>
      <c r="C148" s="25">
        <f>ROUND(2.535,5)</f>
        <v>2.535</v>
      </c>
      <c r="D148" s="25">
        <f>F148</f>
        <v>246.7392</v>
      </c>
      <c r="E148" s="25">
        <f>F148</f>
        <v>246.7392</v>
      </c>
      <c r="F148" s="25">
        <f>ROUND(246.7392,5)</f>
        <v>246.7392</v>
      </c>
      <c r="G148" s="24"/>
      <c r="H148" s="36"/>
    </row>
    <row r="149" spans="1:8" ht="12.75" customHeight="1">
      <c r="A149" s="22">
        <v>43314</v>
      </c>
      <c r="B149" s="22"/>
      <c r="C149" s="25">
        <f>ROUND(2.535,5)</f>
        <v>2.535</v>
      </c>
      <c r="D149" s="25">
        <f>F149</f>
        <v>251.42766</v>
      </c>
      <c r="E149" s="25">
        <f>F149</f>
        <v>251.42766</v>
      </c>
      <c r="F149" s="25">
        <f>ROUND(251.42766,5)</f>
        <v>251.42766</v>
      </c>
      <c r="G149" s="24"/>
      <c r="H149" s="36"/>
    </row>
    <row r="150" spans="1:8" ht="12.75" customHeight="1">
      <c r="A150" s="22">
        <v>43405</v>
      </c>
      <c r="B150" s="22"/>
      <c r="C150" s="25">
        <f>ROUND(2.535,5)</f>
        <v>2.535</v>
      </c>
      <c r="D150" s="25">
        <f>F150</f>
        <v>256.08112</v>
      </c>
      <c r="E150" s="25">
        <f>F150</f>
        <v>256.08112</v>
      </c>
      <c r="F150" s="25">
        <f>ROUND(256.08112,5)</f>
        <v>256.08112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ROUND(6.945,5)</f>
        <v>6.945</v>
      </c>
      <c r="D154" s="25">
        <f>F154</f>
        <v>6.89919</v>
      </c>
      <c r="E154" s="25">
        <f>F154</f>
        <v>6.89919</v>
      </c>
      <c r="F154" s="25">
        <f>ROUND(6.89919,5)</f>
        <v>6.89919</v>
      </c>
      <c r="G154" s="24"/>
      <c r="H154" s="36"/>
    </row>
    <row r="155" spans="1:8" ht="12.75" customHeight="1">
      <c r="A155" s="22">
        <v>43132</v>
      </c>
      <c r="B155" s="22"/>
      <c r="C155" s="25">
        <f>ROUND(6.945,5)</f>
        <v>6.945</v>
      </c>
      <c r="D155" s="25">
        <f>F155</f>
        <v>6.73793</v>
      </c>
      <c r="E155" s="25">
        <f>F155</f>
        <v>6.73793</v>
      </c>
      <c r="F155" s="25">
        <f>ROUND(6.73793,5)</f>
        <v>6.73793</v>
      </c>
      <c r="G155" s="24"/>
      <c r="H155" s="36"/>
    </row>
    <row r="156" spans="1:8" ht="12.75" customHeight="1">
      <c r="A156" s="22">
        <v>43223</v>
      </c>
      <c r="B156" s="22"/>
      <c r="C156" s="25">
        <f>ROUND(6.945,5)</f>
        <v>6.945</v>
      </c>
      <c r="D156" s="25">
        <f>F156</f>
        <v>6.41811</v>
      </c>
      <c r="E156" s="25">
        <f>F156</f>
        <v>6.41811</v>
      </c>
      <c r="F156" s="25">
        <f>ROUND(6.41811,5)</f>
        <v>6.41811</v>
      </c>
      <c r="G156" s="24"/>
      <c r="H156" s="36"/>
    </row>
    <row r="157" spans="1:8" ht="12.75" customHeight="1">
      <c r="A157" s="22">
        <v>43314</v>
      </c>
      <c r="B157" s="22"/>
      <c r="C157" s="25">
        <f>ROUND(6.945,5)</f>
        <v>6.945</v>
      </c>
      <c r="D157" s="25">
        <f>F157</f>
        <v>5.59186</v>
      </c>
      <c r="E157" s="25">
        <f>F157</f>
        <v>5.59186</v>
      </c>
      <c r="F157" s="25">
        <f>ROUND(5.59186,5)</f>
        <v>5.59186</v>
      </c>
      <c r="G157" s="24"/>
      <c r="H157" s="36"/>
    </row>
    <row r="158" spans="1:8" ht="12.75" customHeight="1">
      <c r="A158" s="22">
        <v>43405</v>
      </c>
      <c r="B158" s="22"/>
      <c r="C158" s="25">
        <f>ROUND(6.945,5)</f>
        <v>6.945</v>
      </c>
      <c r="D158" s="25">
        <f>F158</f>
        <v>1.62052</v>
      </c>
      <c r="E158" s="25">
        <f>F158</f>
        <v>1.62052</v>
      </c>
      <c r="F158" s="25">
        <f>ROUND(1.62052,5)</f>
        <v>1.62052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ROUND(7.2,5)</f>
        <v>7.2</v>
      </c>
      <c r="D160" s="25">
        <f>F160</f>
        <v>7.18719</v>
      </c>
      <c r="E160" s="25">
        <f>F160</f>
        <v>7.18719</v>
      </c>
      <c r="F160" s="25">
        <f>ROUND(7.18719,5)</f>
        <v>7.18719</v>
      </c>
      <c r="G160" s="24"/>
      <c r="H160" s="36"/>
    </row>
    <row r="161" spans="1:8" ht="12.75" customHeight="1">
      <c r="A161" s="22">
        <v>43132</v>
      </c>
      <c r="B161" s="22"/>
      <c r="C161" s="25">
        <f>ROUND(7.2,5)</f>
        <v>7.2</v>
      </c>
      <c r="D161" s="25">
        <f>F161</f>
        <v>7.1474</v>
      </c>
      <c r="E161" s="25">
        <f>F161</f>
        <v>7.1474</v>
      </c>
      <c r="F161" s="25">
        <f>ROUND(7.1474,5)</f>
        <v>7.1474</v>
      </c>
      <c r="G161" s="24"/>
      <c r="H161" s="36"/>
    </row>
    <row r="162" spans="1:8" ht="12.75" customHeight="1">
      <c r="A162" s="22">
        <v>43223</v>
      </c>
      <c r="B162" s="22"/>
      <c r="C162" s="25">
        <f>ROUND(7.2,5)</f>
        <v>7.2</v>
      </c>
      <c r="D162" s="25">
        <f>F162</f>
        <v>7.09668</v>
      </c>
      <c r="E162" s="25">
        <f>F162</f>
        <v>7.09668</v>
      </c>
      <c r="F162" s="25">
        <f>ROUND(7.09668,5)</f>
        <v>7.09668</v>
      </c>
      <c r="G162" s="24"/>
      <c r="H162" s="36"/>
    </row>
    <row r="163" spans="1:8" ht="12.75" customHeight="1">
      <c r="A163" s="22">
        <v>43314</v>
      </c>
      <c r="B163" s="22"/>
      <c r="C163" s="25">
        <f>ROUND(7.2,5)</f>
        <v>7.2</v>
      </c>
      <c r="D163" s="25">
        <f>F163</f>
        <v>7.01298</v>
      </c>
      <c r="E163" s="25">
        <f>F163</f>
        <v>7.01298</v>
      </c>
      <c r="F163" s="25">
        <f>ROUND(7.01298,5)</f>
        <v>7.01298</v>
      </c>
      <c r="G163" s="24"/>
      <c r="H163" s="36"/>
    </row>
    <row r="164" spans="1:8" ht="12.75" customHeight="1">
      <c r="A164" s="22">
        <v>43405</v>
      </c>
      <c r="B164" s="22"/>
      <c r="C164" s="25">
        <f>ROUND(7.2,5)</f>
        <v>7.2</v>
      </c>
      <c r="D164" s="25">
        <f>F164</f>
        <v>6.8694</v>
      </c>
      <c r="E164" s="25">
        <f>F164</f>
        <v>6.8694</v>
      </c>
      <c r="F164" s="25">
        <f>ROUND(6.8694,5)</f>
        <v>6.8694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ROUND(7.425,5)</f>
        <v>7.425</v>
      </c>
      <c r="D166" s="25">
        <f>F166</f>
        <v>7.42717</v>
      </c>
      <c r="E166" s="25">
        <f>F166</f>
        <v>7.42717</v>
      </c>
      <c r="F166" s="25">
        <f>ROUND(7.42717,5)</f>
        <v>7.42717</v>
      </c>
      <c r="G166" s="24"/>
      <c r="H166" s="36"/>
    </row>
    <row r="167" spans="1:8" ht="12.75" customHeight="1">
      <c r="A167" s="22">
        <v>43132</v>
      </c>
      <c r="B167" s="22"/>
      <c r="C167" s="25">
        <f>ROUND(7.425,5)</f>
        <v>7.425</v>
      </c>
      <c r="D167" s="25">
        <f>F167</f>
        <v>7.42771</v>
      </c>
      <c r="E167" s="25">
        <f>F167</f>
        <v>7.42771</v>
      </c>
      <c r="F167" s="25">
        <f>ROUND(7.42771,5)</f>
        <v>7.42771</v>
      </c>
      <c r="G167" s="24"/>
      <c r="H167" s="36"/>
    </row>
    <row r="168" spans="1:8" ht="12.75" customHeight="1">
      <c r="A168" s="22">
        <v>43223</v>
      </c>
      <c r="B168" s="22"/>
      <c r="C168" s="25">
        <f>ROUND(7.425,5)</f>
        <v>7.425</v>
      </c>
      <c r="D168" s="25">
        <f>F168</f>
        <v>7.41823</v>
      </c>
      <c r="E168" s="25">
        <f>F168</f>
        <v>7.41823</v>
      </c>
      <c r="F168" s="25">
        <f>ROUND(7.41823,5)</f>
        <v>7.41823</v>
      </c>
      <c r="G168" s="24"/>
      <c r="H168" s="36"/>
    </row>
    <row r="169" spans="1:8" ht="12.75" customHeight="1">
      <c r="A169" s="22">
        <v>43314</v>
      </c>
      <c r="B169" s="22"/>
      <c r="C169" s="25">
        <f>ROUND(7.425,5)</f>
        <v>7.425</v>
      </c>
      <c r="D169" s="25">
        <f>F169</f>
        <v>7.39925</v>
      </c>
      <c r="E169" s="25">
        <f>F169</f>
        <v>7.39925</v>
      </c>
      <c r="F169" s="25">
        <f>ROUND(7.39925,5)</f>
        <v>7.39925</v>
      </c>
      <c r="G169" s="24"/>
      <c r="H169" s="36"/>
    </row>
    <row r="170" spans="1:8" ht="12.75" customHeight="1">
      <c r="A170" s="22">
        <v>43405</v>
      </c>
      <c r="B170" s="22"/>
      <c r="C170" s="25">
        <f>ROUND(7.425,5)</f>
        <v>7.425</v>
      </c>
      <c r="D170" s="25">
        <f>F170</f>
        <v>7.37452</v>
      </c>
      <c r="E170" s="25">
        <f>F170</f>
        <v>7.37452</v>
      </c>
      <c r="F170" s="25">
        <f>ROUND(7.37452,5)</f>
        <v>7.37452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ROUND(9.445,5)</f>
        <v>9.445</v>
      </c>
      <c r="D172" s="25">
        <f>F172</f>
        <v>9.46795</v>
      </c>
      <c r="E172" s="25">
        <f>F172</f>
        <v>9.46795</v>
      </c>
      <c r="F172" s="25">
        <f>ROUND(9.46795,5)</f>
        <v>9.46795</v>
      </c>
      <c r="G172" s="24"/>
      <c r="H172" s="36"/>
    </row>
    <row r="173" spans="1:8" ht="12.75" customHeight="1">
      <c r="A173" s="22">
        <v>43132</v>
      </c>
      <c r="B173" s="22"/>
      <c r="C173" s="25">
        <f>ROUND(9.445,5)</f>
        <v>9.445</v>
      </c>
      <c r="D173" s="25">
        <f>F173</f>
        <v>9.52208</v>
      </c>
      <c r="E173" s="25">
        <f>F173</f>
        <v>9.52208</v>
      </c>
      <c r="F173" s="25">
        <f>ROUND(9.52208,5)</f>
        <v>9.52208</v>
      </c>
      <c r="G173" s="24"/>
      <c r="H173" s="36"/>
    </row>
    <row r="174" spans="1:8" ht="12.75" customHeight="1">
      <c r="A174" s="22">
        <v>43223</v>
      </c>
      <c r="B174" s="22"/>
      <c r="C174" s="25">
        <f>ROUND(9.445,5)</f>
        <v>9.445</v>
      </c>
      <c r="D174" s="25">
        <f>F174</f>
        <v>9.57531</v>
      </c>
      <c r="E174" s="25">
        <f>F174</f>
        <v>9.57531</v>
      </c>
      <c r="F174" s="25">
        <f>ROUND(9.57531,5)</f>
        <v>9.57531</v>
      </c>
      <c r="G174" s="24"/>
      <c r="H174" s="36"/>
    </row>
    <row r="175" spans="1:8" ht="12.75" customHeight="1">
      <c r="A175" s="22">
        <v>43314</v>
      </c>
      <c r="B175" s="22"/>
      <c r="C175" s="25">
        <f>ROUND(9.445,5)</f>
        <v>9.445</v>
      </c>
      <c r="D175" s="25">
        <f>F175</f>
        <v>9.62796</v>
      </c>
      <c r="E175" s="25">
        <f>F175</f>
        <v>9.62796</v>
      </c>
      <c r="F175" s="25">
        <f>ROUND(9.62796,5)</f>
        <v>9.62796</v>
      </c>
      <c r="G175" s="24"/>
      <c r="H175" s="36"/>
    </row>
    <row r="176" spans="1:8" ht="12.75" customHeight="1">
      <c r="A176" s="22">
        <v>43405</v>
      </c>
      <c r="B176" s="22"/>
      <c r="C176" s="25">
        <f>ROUND(9.445,5)</f>
        <v>9.445</v>
      </c>
      <c r="D176" s="25">
        <f>F176</f>
        <v>9.6824</v>
      </c>
      <c r="E176" s="25">
        <f>F176</f>
        <v>9.6824</v>
      </c>
      <c r="F176" s="25">
        <f>ROUND(9.6824,5)</f>
        <v>9.6824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185.52455</v>
      </c>
      <c r="E178" s="25">
        <f>F178</f>
        <v>185.52455</v>
      </c>
      <c r="F178" s="25">
        <f>ROUND(185.52455,5)</f>
        <v>185.52455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188.9997</v>
      </c>
      <c r="E179" s="25">
        <f>F179</f>
        <v>188.9997</v>
      </c>
      <c r="F179" s="25">
        <f>ROUND(188.9997,5)</f>
        <v>188.9997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190.16783</v>
      </c>
      <c r="E180" s="25">
        <f>F180</f>
        <v>190.16783</v>
      </c>
      <c r="F180" s="25">
        <f>ROUND(190.16783,5)</f>
        <v>190.16783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193.78103</v>
      </c>
      <c r="E181" s="25">
        <f>F181</f>
        <v>193.78103</v>
      </c>
      <c r="F181" s="25">
        <f>ROUND(193.78103,5)</f>
        <v>193.78103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197.36687</v>
      </c>
      <c r="E182" s="25">
        <f>F182</f>
        <v>197.36687</v>
      </c>
      <c r="F182" s="25">
        <f>ROUND(197.36687,5)</f>
        <v>197.36687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ROUND(2.33,5)</f>
        <v>2.33</v>
      </c>
      <c r="D186" s="25">
        <f>F186</f>
        <v>151.23334</v>
      </c>
      <c r="E186" s="25">
        <f>F186</f>
        <v>151.23334</v>
      </c>
      <c r="F186" s="25">
        <f>ROUND(151.23334,5)</f>
        <v>151.23334</v>
      </c>
      <c r="G186" s="24"/>
      <c r="H186" s="36"/>
    </row>
    <row r="187" spans="1:8" ht="12.75" customHeight="1">
      <c r="A187" s="22">
        <v>43132</v>
      </c>
      <c r="B187" s="22"/>
      <c r="C187" s="25">
        <f>ROUND(2.33,5)</f>
        <v>2.33</v>
      </c>
      <c r="D187" s="25">
        <f>F187</f>
        <v>152.0279</v>
      </c>
      <c r="E187" s="25">
        <f>F187</f>
        <v>152.0279</v>
      </c>
      <c r="F187" s="25">
        <f>ROUND(152.0279,5)</f>
        <v>152.0279</v>
      </c>
      <c r="G187" s="24"/>
      <c r="H187" s="36"/>
    </row>
    <row r="188" spans="1:8" ht="12.75" customHeight="1">
      <c r="A188" s="22">
        <v>43223</v>
      </c>
      <c r="B188" s="22"/>
      <c r="C188" s="25">
        <f>ROUND(2.33,5)</f>
        <v>2.33</v>
      </c>
      <c r="D188" s="25">
        <f>F188</f>
        <v>154.91627</v>
      </c>
      <c r="E188" s="25">
        <f>F188</f>
        <v>154.91627</v>
      </c>
      <c r="F188" s="25">
        <f>ROUND(154.91627,5)</f>
        <v>154.91627</v>
      </c>
      <c r="G188" s="24"/>
      <c r="H188" s="36"/>
    </row>
    <row r="189" spans="1:8" ht="12.75" customHeight="1">
      <c r="A189" s="22">
        <v>43314</v>
      </c>
      <c r="B189" s="22"/>
      <c r="C189" s="25">
        <f>ROUND(2.33,5)</f>
        <v>2.33</v>
      </c>
      <c r="D189" s="25">
        <f>F189</f>
        <v>157.85982</v>
      </c>
      <c r="E189" s="25">
        <f>F189</f>
        <v>157.85982</v>
      </c>
      <c r="F189" s="25">
        <f>ROUND(157.85982,5)</f>
        <v>157.85982</v>
      </c>
      <c r="G189" s="24"/>
      <c r="H189" s="36"/>
    </row>
    <row r="190" spans="1:8" ht="12.75" customHeight="1">
      <c r="A190" s="22">
        <v>43405</v>
      </c>
      <c r="B190" s="22"/>
      <c r="C190" s="25">
        <f>ROUND(2.33,5)</f>
        <v>2.33</v>
      </c>
      <c r="D190" s="25">
        <f>F190</f>
        <v>160.78125</v>
      </c>
      <c r="E190" s="25">
        <f>F190</f>
        <v>160.78125</v>
      </c>
      <c r="F190" s="25">
        <f>ROUND(160.78125,5)</f>
        <v>160.78125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ROUND(9.145,5)</f>
        <v>9.145</v>
      </c>
      <c r="D192" s="25">
        <f>F192</f>
        <v>9.16883</v>
      </c>
      <c r="E192" s="25">
        <f>F192</f>
        <v>9.16883</v>
      </c>
      <c r="F192" s="25">
        <f>ROUND(9.16883,5)</f>
        <v>9.16883</v>
      </c>
      <c r="G192" s="24"/>
      <c r="H192" s="36"/>
    </row>
    <row r="193" spans="1:8" ht="12.75" customHeight="1">
      <c r="A193" s="22">
        <v>43132</v>
      </c>
      <c r="B193" s="22"/>
      <c r="C193" s="25">
        <f>ROUND(9.145,5)</f>
        <v>9.145</v>
      </c>
      <c r="D193" s="25">
        <f>F193</f>
        <v>9.22512</v>
      </c>
      <c r="E193" s="25">
        <f>F193</f>
        <v>9.22512</v>
      </c>
      <c r="F193" s="25">
        <f>ROUND(9.22512,5)</f>
        <v>9.22512</v>
      </c>
      <c r="G193" s="24"/>
      <c r="H193" s="36"/>
    </row>
    <row r="194" spans="1:8" ht="12.75" customHeight="1">
      <c r="A194" s="22">
        <v>43223</v>
      </c>
      <c r="B194" s="22"/>
      <c r="C194" s="25">
        <f>ROUND(9.145,5)</f>
        <v>9.145</v>
      </c>
      <c r="D194" s="25">
        <f>F194</f>
        <v>9.27686</v>
      </c>
      <c r="E194" s="25">
        <f>F194</f>
        <v>9.27686</v>
      </c>
      <c r="F194" s="25">
        <f>ROUND(9.27686,5)</f>
        <v>9.27686</v>
      </c>
      <c r="G194" s="24"/>
      <c r="H194" s="36"/>
    </row>
    <row r="195" spans="1:8" ht="12.75" customHeight="1">
      <c r="A195" s="22">
        <v>43314</v>
      </c>
      <c r="B195" s="22"/>
      <c r="C195" s="25">
        <f>ROUND(9.145,5)</f>
        <v>9.145</v>
      </c>
      <c r="D195" s="25">
        <f>F195</f>
        <v>9.32854</v>
      </c>
      <c r="E195" s="25">
        <f>F195</f>
        <v>9.32854</v>
      </c>
      <c r="F195" s="25">
        <f>ROUND(9.32854,5)</f>
        <v>9.32854</v>
      </c>
      <c r="G195" s="24"/>
      <c r="H195" s="36"/>
    </row>
    <row r="196" spans="1:8" ht="12.75" customHeight="1">
      <c r="A196" s="22">
        <v>43405</v>
      </c>
      <c r="B196" s="22"/>
      <c r="C196" s="25">
        <f>ROUND(9.145,5)</f>
        <v>9.145</v>
      </c>
      <c r="D196" s="25">
        <f>F196</f>
        <v>9.38471</v>
      </c>
      <c r="E196" s="25">
        <f>F196</f>
        <v>9.38471</v>
      </c>
      <c r="F196" s="25">
        <f>ROUND(9.38471,5)</f>
        <v>9.38471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ROUND(9.625,5)</f>
        <v>9.625</v>
      </c>
      <c r="D198" s="25">
        <f>F198</f>
        <v>9.6495</v>
      </c>
      <c r="E198" s="25">
        <f>F198</f>
        <v>9.6495</v>
      </c>
      <c r="F198" s="25">
        <f>ROUND(9.6495,5)</f>
        <v>9.6495</v>
      </c>
      <c r="G198" s="24"/>
      <c r="H198" s="36"/>
    </row>
    <row r="199" spans="1:8" ht="12.75" customHeight="1">
      <c r="A199" s="22">
        <v>43132</v>
      </c>
      <c r="B199" s="22"/>
      <c r="C199" s="25">
        <f>ROUND(9.625,5)</f>
        <v>9.625</v>
      </c>
      <c r="D199" s="25">
        <f>F199</f>
        <v>9.70737</v>
      </c>
      <c r="E199" s="25">
        <f>F199</f>
        <v>9.70737</v>
      </c>
      <c r="F199" s="25">
        <f>ROUND(9.70737,5)</f>
        <v>9.70737</v>
      </c>
      <c r="G199" s="24"/>
      <c r="H199" s="36"/>
    </row>
    <row r="200" spans="1:8" ht="12.75" customHeight="1">
      <c r="A200" s="22">
        <v>43223</v>
      </c>
      <c r="B200" s="22"/>
      <c r="C200" s="25">
        <f>ROUND(9.625,5)</f>
        <v>9.625</v>
      </c>
      <c r="D200" s="25">
        <f>F200</f>
        <v>9.76108</v>
      </c>
      <c r="E200" s="25">
        <f>F200</f>
        <v>9.76108</v>
      </c>
      <c r="F200" s="25">
        <f>ROUND(9.76108,5)</f>
        <v>9.76108</v>
      </c>
      <c r="G200" s="24"/>
      <c r="H200" s="36"/>
    </row>
    <row r="201" spans="1:8" ht="12.75" customHeight="1">
      <c r="A201" s="22">
        <v>43314</v>
      </c>
      <c r="B201" s="22"/>
      <c r="C201" s="25">
        <f>ROUND(9.625,5)</f>
        <v>9.625</v>
      </c>
      <c r="D201" s="25">
        <f>F201</f>
        <v>9.81472</v>
      </c>
      <c r="E201" s="25">
        <f>F201</f>
        <v>9.81472</v>
      </c>
      <c r="F201" s="25">
        <f>ROUND(9.81472,5)</f>
        <v>9.81472</v>
      </c>
      <c r="G201" s="24"/>
      <c r="H201" s="36"/>
    </row>
    <row r="202" spans="1:8" ht="12.75" customHeight="1">
      <c r="A202" s="22">
        <v>43405</v>
      </c>
      <c r="B202" s="22"/>
      <c r="C202" s="25">
        <f>ROUND(9.625,5)</f>
        <v>9.625</v>
      </c>
      <c r="D202" s="25">
        <f>F202</f>
        <v>9.87177</v>
      </c>
      <c r="E202" s="25">
        <f>F202</f>
        <v>9.87177</v>
      </c>
      <c r="F202" s="25">
        <f>ROUND(9.87177,5)</f>
        <v>9.87177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ROUND(9.71,5)</f>
        <v>9.71</v>
      </c>
      <c r="D204" s="25">
        <f>F204</f>
        <v>9.73557</v>
      </c>
      <c r="E204" s="25">
        <f>F204</f>
        <v>9.73557</v>
      </c>
      <c r="F204" s="25">
        <f>ROUND(9.73557,5)</f>
        <v>9.73557</v>
      </c>
      <c r="G204" s="24"/>
      <c r="H204" s="36"/>
    </row>
    <row r="205" spans="1:8" ht="12.75" customHeight="1">
      <c r="A205" s="22">
        <v>43132</v>
      </c>
      <c r="B205" s="22"/>
      <c r="C205" s="25">
        <f>ROUND(9.71,5)</f>
        <v>9.71</v>
      </c>
      <c r="D205" s="25">
        <f>F205</f>
        <v>9.79609</v>
      </c>
      <c r="E205" s="25">
        <f>F205</f>
        <v>9.79609</v>
      </c>
      <c r="F205" s="25">
        <f>ROUND(9.79609,5)</f>
        <v>9.79609</v>
      </c>
      <c r="G205" s="24"/>
      <c r="H205" s="36"/>
    </row>
    <row r="206" spans="1:8" ht="12.75" customHeight="1">
      <c r="A206" s="22">
        <v>43223</v>
      </c>
      <c r="B206" s="22"/>
      <c r="C206" s="25">
        <f>ROUND(9.71,5)</f>
        <v>9.71</v>
      </c>
      <c r="D206" s="25">
        <f>F206</f>
        <v>9.85241</v>
      </c>
      <c r="E206" s="25">
        <f>F206</f>
        <v>9.85241</v>
      </c>
      <c r="F206" s="25">
        <f>ROUND(9.85241,5)</f>
        <v>9.85241</v>
      </c>
      <c r="G206" s="24"/>
      <c r="H206" s="36"/>
    </row>
    <row r="207" spans="1:8" ht="12.75" customHeight="1">
      <c r="A207" s="22">
        <v>43314</v>
      </c>
      <c r="B207" s="22"/>
      <c r="C207" s="25">
        <f>ROUND(9.71,5)</f>
        <v>9.71</v>
      </c>
      <c r="D207" s="25">
        <f>F207</f>
        <v>9.90877</v>
      </c>
      <c r="E207" s="25">
        <f>F207</f>
        <v>9.90877</v>
      </c>
      <c r="F207" s="25">
        <f>ROUND(9.90877,5)</f>
        <v>9.90877</v>
      </c>
      <c r="G207" s="24"/>
      <c r="H207" s="36"/>
    </row>
    <row r="208" spans="1:8" ht="12.75" customHeight="1">
      <c r="A208" s="22">
        <v>43405</v>
      </c>
      <c r="B208" s="22"/>
      <c r="C208" s="25">
        <f>ROUND(9.71,5)</f>
        <v>9.71</v>
      </c>
      <c r="D208" s="25">
        <f>F208</f>
        <v>9.96862</v>
      </c>
      <c r="E208" s="25">
        <f>F208</f>
        <v>9.96862</v>
      </c>
      <c r="F208" s="25">
        <f>ROUND(9.96862,5)</f>
        <v>9.96862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ROUND(10.541405145,4)</f>
        <v>10.5414</v>
      </c>
      <c r="D210" s="26">
        <f>F210</f>
        <v>10.6803</v>
      </c>
      <c r="E210" s="26">
        <f>F210</f>
        <v>10.6803</v>
      </c>
      <c r="F210" s="26">
        <f>ROUND(10.6803,4)</f>
        <v>10.6803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43005</v>
      </c>
      <c r="B212" s="22"/>
      <c r="C212" s="26">
        <f>ROUND(15.757121745,4)</f>
        <v>15.7571</v>
      </c>
      <c r="D212" s="26">
        <f>F212</f>
        <v>15.7605</v>
      </c>
      <c r="E212" s="26">
        <f>F212</f>
        <v>15.7605</v>
      </c>
      <c r="F212" s="26">
        <f>ROUND(15.7605,4)</f>
        <v>15.7605</v>
      </c>
      <c r="G212" s="24"/>
      <c r="H212" s="36"/>
    </row>
    <row r="213" spans="1:8" ht="12.75" customHeight="1">
      <c r="A213" s="22">
        <v>43011</v>
      </c>
      <c r="B213" s="22"/>
      <c r="C213" s="26">
        <f>ROUND(15.757121745,4)</f>
        <v>15.7571</v>
      </c>
      <c r="D213" s="26">
        <f>F213</f>
        <v>15.7755</v>
      </c>
      <c r="E213" s="26">
        <f>F213</f>
        <v>15.7755</v>
      </c>
      <c r="F213" s="26">
        <f>ROUND(15.7755,4)</f>
        <v>15.7755</v>
      </c>
      <c r="G213" s="24"/>
      <c r="H213" s="36"/>
    </row>
    <row r="214" spans="1:8" ht="12.75" customHeight="1">
      <c r="A214" s="22">
        <v>43035</v>
      </c>
      <c r="B214" s="22"/>
      <c r="C214" s="26">
        <f>ROUND(15.757121745,4)</f>
        <v>15.7571</v>
      </c>
      <c r="D214" s="26">
        <f>F214</f>
        <v>15.8574</v>
      </c>
      <c r="E214" s="26">
        <f>F214</f>
        <v>15.8574</v>
      </c>
      <c r="F214" s="26">
        <f>ROUND(15.8574,4)</f>
        <v>15.8574</v>
      </c>
      <c r="G214" s="24"/>
      <c r="H214" s="36"/>
    </row>
    <row r="215" spans="1:8" ht="12.75" customHeight="1">
      <c r="A215" s="22">
        <v>43054</v>
      </c>
      <c r="B215" s="22"/>
      <c r="C215" s="26">
        <f>ROUND(15.757121745,4)</f>
        <v>15.7571</v>
      </c>
      <c r="D215" s="26">
        <f>F215</f>
        <v>15.9215</v>
      </c>
      <c r="E215" s="26">
        <f>F215</f>
        <v>15.9215</v>
      </c>
      <c r="F215" s="26">
        <f>ROUND(15.9215,4)</f>
        <v>15.9215</v>
      </c>
      <c r="G215" s="24"/>
      <c r="H215" s="36"/>
    </row>
    <row r="216" spans="1:8" ht="12.75" customHeight="1">
      <c r="A216" s="22">
        <v>43067</v>
      </c>
      <c r="B216" s="22"/>
      <c r="C216" s="26">
        <f>ROUND(15.757121745,4)</f>
        <v>15.7571</v>
      </c>
      <c r="D216" s="26">
        <f>F216</f>
        <v>15.965</v>
      </c>
      <c r="E216" s="26">
        <f>F216</f>
        <v>15.965</v>
      </c>
      <c r="F216" s="26">
        <f>ROUND(15.965,4)</f>
        <v>15.965</v>
      </c>
      <c r="G216" s="24"/>
      <c r="H216" s="36"/>
    </row>
    <row r="217" spans="1:8" ht="12.75" customHeight="1">
      <c r="A217" s="22">
        <v>43096</v>
      </c>
      <c r="B217" s="22"/>
      <c r="C217" s="26">
        <f>ROUND(15.757121745,4)</f>
        <v>15.7571</v>
      </c>
      <c r="D217" s="26">
        <f>F217</f>
        <v>16.0614</v>
      </c>
      <c r="E217" s="26">
        <f>F217</f>
        <v>16.0614</v>
      </c>
      <c r="F217" s="26">
        <f>ROUND(16.0614,4)</f>
        <v>16.0614</v>
      </c>
      <c r="G217" s="24"/>
      <c r="H217" s="36"/>
    </row>
    <row r="218" spans="1:8" ht="12.75" customHeight="1">
      <c r="A218" s="22">
        <v>43131</v>
      </c>
      <c r="B218" s="22"/>
      <c r="C218" s="26">
        <f>ROUND(15.757121745,4)</f>
        <v>15.7571</v>
      </c>
      <c r="D218" s="26">
        <f>F218</f>
        <v>16.1849</v>
      </c>
      <c r="E218" s="26">
        <f>F218</f>
        <v>16.1849</v>
      </c>
      <c r="F218" s="26">
        <f>ROUND(16.1849,4)</f>
        <v>16.1849</v>
      </c>
      <c r="G218" s="24"/>
      <c r="H218" s="36"/>
    </row>
    <row r="219" spans="1:8" ht="12.75" customHeight="1">
      <c r="A219" s="22" t="s">
        <v>60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43011</v>
      </c>
      <c r="B220" s="22"/>
      <c r="C220" s="26">
        <f>ROUND(17.967942825,4)</f>
        <v>17.9679</v>
      </c>
      <c r="D220" s="26">
        <f>F220</f>
        <v>17.9869</v>
      </c>
      <c r="E220" s="26">
        <f>F220</f>
        <v>17.9869</v>
      </c>
      <c r="F220" s="26">
        <f>ROUND(17.9869,4)</f>
        <v>17.9869</v>
      </c>
      <c r="G220" s="24"/>
      <c r="H220" s="36"/>
    </row>
    <row r="221" spans="1:8" ht="12.75" customHeight="1">
      <c r="A221" s="22">
        <v>43039</v>
      </c>
      <c r="B221" s="22"/>
      <c r="C221" s="26">
        <f>ROUND(17.967942825,4)</f>
        <v>17.9679</v>
      </c>
      <c r="D221" s="26">
        <f>F221</f>
        <v>18.0853</v>
      </c>
      <c r="E221" s="26">
        <f>F221</f>
        <v>18.0853</v>
      </c>
      <c r="F221" s="26">
        <f>ROUND(18.0853,4)</f>
        <v>18.0853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43004</v>
      </c>
      <c r="B223" s="22"/>
      <c r="C223" s="26">
        <f>ROUND(13.3908,4)</f>
        <v>13.3908</v>
      </c>
      <c r="D223" s="26">
        <f>F223</f>
        <v>13.3585</v>
      </c>
      <c r="E223" s="26">
        <f>F223</f>
        <v>13.3585</v>
      </c>
      <c r="F223" s="26">
        <f>ROUND(13.3585,4)</f>
        <v>13.3585</v>
      </c>
      <c r="G223" s="24"/>
      <c r="H223" s="36"/>
    </row>
    <row r="224" spans="1:8" ht="12.75" customHeight="1">
      <c r="A224" s="22">
        <v>43005</v>
      </c>
      <c r="B224" s="22"/>
      <c r="C224" s="26">
        <f>ROUND(13.3908,4)</f>
        <v>13.3908</v>
      </c>
      <c r="D224" s="26">
        <f>F224</f>
        <v>13.3929</v>
      </c>
      <c r="E224" s="26">
        <f>F224</f>
        <v>13.3929</v>
      </c>
      <c r="F224" s="26">
        <f>ROUND(13.3929,4)</f>
        <v>13.3929</v>
      </c>
      <c r="G224" s="24"/>
      <c r="H224" s="36"/>
    </row>
    <row r="225" spans="1:8" ht="12.75" customHeight="1">
      <c r="A225" s="22">
        <v>43006</v>
      </c>
      <c r="B225" s="22"/>
      <c r="C225" s="26">
        <f>ROUND(13.3908,4)</f>
        <v>13.3908</v>
      </c>
      <c r="D225" s="26">
        <f>F225</f>
        <v>13.3929</v>
      </c>
      <c r="E225" s="26">
        <f>F225</f>
        <v>13.3929</v>
      </c>
      <c r="F225" s="26">
        <f>ROUND(13.3929,4)</f>
        <v>13.3929</v>
      </c>
      <c r="G225" s="24"/>
      <c r="H225" s="36"/>
    </row>
    <row r="226" spans="1:8" ht="12.75" customHeight="1">
      <c r="A226" s="22">
        <v>43007</v>
      </c>
      <c r="B226" s="22"/>
      <c r="C226" s="26">
        <f>ROUND(13.3908,4)</f>
        <v>13.3908</v>
      </c>
      <c r="D226" s="26">
        <f>F226</f>
        <v>13.3929</v>
      </c>
      <c r="E226" s="26">
        <f>F226</f>
        <v>13.3929</v>
      </c>
      <c r="F226" s="26">
        <f>ROUND(13.3929,4)</f>
        <v>13.3929</v>
      </c>
      <c r="G226" s="24"/>
      <c r="H226" s="36"/>
    </row>
    <row r="227" spans="1:8" ht="12.75" customHeight="1">
      <c r="A227" s="22">
        <v>43011</v>
      </c>
      <c r="B227" s="22"/>
      <c r="C227" s="26">
        <f>ROUND(13.3908,4)</f>
        <v>13.3908</v>
      </c>
      <c r="D227" s="26">
        <f>F227</f>
        <v>13.3606</v>
      </c>
      <c r="E227" s="26">
        <f>F227</f>
        <v>13.3606</v>
      </c>
      <c r="F227" s="26">
        <f>ROUND(13.3606,4)</f>
        <v>13.3606</v>
      </c>
      <c r="G227" s="24"/>
      <c r="H227" s="36"/>
    </row>
    <row r="228" spans="1:8" ht="12.75" customHeight="1">
      <c r="A228" s="22">
        <v>43014</v>
      </c>
      <c r="B228" s="22"/>
      <c r="C228" s="26">
        <f>ROUND(13.3908,4)</f>
        <v>13.3908</v>
      </c>
      <c r="D228" s="26">
        <f>F228</f>
        <v>13.408</v>
      </c>
      <c r="E228" s="26">
        <f>F228</f>
        <v>13.408</v>
      </c>
      <c r="F228" s="26">
        <f>ROUND(13.408,4)</f>
        <v>13.408</v>
      </c>
      <c r="G228" s="24"/>
      <c r="H228" s="36"/>
    </row>
    <row r="229" spans="1:8" ht="12.75" customHeight="1">
      <c r="A229" s="22">
        <v>43021</v>
      </c>
      <c r="B229" s="22"/>
      <c r="C229" s="26">
        <f>ROUND(13.3908,4)</f>
        <v>13.3908</v>
      </c>
      <c r="D229" s="26">
        <f>F229</f>
        <v>13.4232</v>
      </c>
      <c r="E229" s="26">
        <f>F229</f>
        <v>13.4232</v>
      </c>
      <c r="F229" s="26">
        <f>ROUND(13.4232,4)</f>
        <v>13.4232</v>
      </c>
      <c r="G229" s="24"/>
      <c r="H229" s="36"/>
    </row>
    <row r="230" spans="1:8" ht="12.75" customHeight="1">
      <c r="A230" s="22">
        <v>43024</v>
      </c>
      <c r="B230" s="22"/>
      <c r="C230" s="26">
        <f>ROUND(13.3908,4)</f>
        <v>13.3908</v>
      </c>
      <c r="D230" s="26">
        <f>F230</f>
        <v>13.4297</v>
      </c>
      <c r="E230" s="26">
        <f>F230</f>
        <v>13.4297</v>
      </c>
      <c r="F230" s="26">
        <f>ROUND(13.4297,4)</f>
        <v>13.4297</v>
      </c>
      <c r="G230" s="24"/>
      <c r="H230" s="36"/>
    </row>
    <row r="231" spans="1:8" ht="12.75" customHeight="1">
      <c r="A231" s="22">
        <v>43031</v>
      </c>
      <c r="B231" s="22"/>
      <c r="C231" s="26">
        <f>ROUND(13.3908,4)</f>
        <v>13.3908</v>
      </c>
      <c r="D231" s="26">
        <f>F231</f>
        <v>13.4449</v>
      </c>
      <c r="E231" s="26">
        <f>F231</f>
        <v>13.4449</v>
      </c>
      <c r="F231" s="26">
        <f>ROUND(13.4449,4)</f>
        <v>13.4449</v>
      </c>
      <c r="G231" s="24"/>
      <c r="H231" s="36"/>
    </row>
    <row r="232" spans="1:8" ht="12.75" customHeight="1">
      <c r="A232" s="22">
        <v>43035</v>
      </c>
      <c r="B232" s="22"/>
      <c r="C232" s="26">
        <f>ROUND(13.3908,4)</f>
        <v>13.3908</v>
      </c>
      <c r="D232" s="26">
        <f>F232</f>
        <v>13.4536</v>
      </c>
      <c r="E232" s="26">
        <f>F232</f>
        <v>13.4536</v>
      </c>
      <c r="F232" s="26">
        <f>ROUND(13.4536,4)</f>
        <v>13.4536</v>
      </c>
      <c r="G232" s="24"/>
      <c r="H232" s="36"/>
    </row>
    <row r="233" spans="1:8" ht="12.75" customHeight="1">
      <c r="A233" s="22">
        <v>43045</v>
      </c>
      <c r="B233" s="22"/>
      <c r="C233" s="26">
        <f>ROUND(13.3908,4)</f>
        <v>13.3908</v>
      </c>
      <c r="D233" s="26">
        <f>F233</f>
        <v>13.475</v>
      </c>
      <c r="E233" s="26">
        <f>F233</f>
        <v>13.475</v>
      </c>
      <c r="F233" s="26">
        <f>ROUND(13.475,4)</f>
        <v>13.475</v>
      </c>
      <c r="G233" s="24"/>
      <c r="H233" s="36"/>
    </row>
    <row r="234" spans="1:8" ht="12.75" customHeight="1">
      <c r="A234" s="22">
        <v>43048</v>
      </c>
      <c r="B234" s="22"/>
      <c r="C234" s="26">
        <f>ROUND(13.3908,4)</f>
        <v>13.3908</v>
      </c>
      <c r="D234" s="26">
        <f>F234</f>
        <v>13.4814</v>
      </c>
      <c r="E234" s="26">
        <f>F234</f>
        <v>13.4814</v>
      </c>
      <c r="F234" s="26">
        <f>ROUND(13.4814,4)</f>
        <v>13.4814</v>
      </c>
      <c r="G234" s="24"/>
      <c r="H234" s="36"/>
    </row>
    <row r="235" spans="1:8" ht="12.75" customHeight="1">
      <c r="A235" s="22">
        <v>43052</v>
      </c>
      <c r="B235" s="22"/>
      <c r="C235" s="26">
        <f>ROUND(13.3908,4)</f>
        <v>13.3908</v>
      </c>
      <c r="D235" s="26">
        <f>F235</f>
        <v>13.4899</v>
      </c>
      <c r="E235" s="26">
        <f>F235</f>
        <v>13.4899</v>
      </c>
      <c r="F235" s="26">
        <f>ROUND(13.4899,4)</f>
        <v>13.4899</v>
      </c>
      <c r="G235" s="24"/>
      <c r="H235" s="36"/>
    </row>
    <row r="236" spans="1:8" ht="12.75" customHeight="1">
      <c r="A236" s="22">
        <v>43055</v>
      </c>
      <c r="B236" s="22"/>
      <c r="C236" s="26">
        <f>ROUND(13.3908,4)</f>
        <v>13.3908</v>
      </c>
      <c r="D236" s="26">
        <f>F236</f>
        <v>13.4963</v>
      </c>
      <c r="E236" s="26">
        <f>F236</f>
        <v>13.4963</v>
      </c>
      <c r="F236" s="26">
        <f>ROUND(13.4963,4)</f>
        <v>13.4963</v>
      </c>
      <c r="G236" s="24"/>
      <c r="H236" s="36"/>
    </row>
    <row r="237" spans="1:8" ht="12.75" customHeight="1">
      <c r="A237" s="22">
        <v>43056</v>
      </c>
      <c r="B237" s="22"/>
      <c r="C237" s="26">
        <f>ROUND(13.3908,4)</f>
        <v>13.3908</v>
      </c>
      <c r="D237" s="26">
        <f>F237</f>
        <v>13.4984</v>
      </c>
      <c r="E237" s="26">
        <f>F237</f>
        <v>13.4984</v>
      </c>
      <c r="F237" s="26">
        <f>ROUND(13.4984,4)</f>
        <v>13.4984</v>
      </c>
      <c r="G237" s="24"/>
      <c r="H237" s="36"/>
    </row>
    <row r="238" spans="1:8" ht="12.75" customHeight="1">
      <c r="A238" s="22">
        <v>43067</v>
      </c>
      <c r="B238" s="22"/>
      <c r="C238" s="26">
        <f>ROUND(13.3908,4)</f>
        <v>13.3908</v>
      </c>
      <c r="D238" s="26">
        <f>F238</f>
        <v>13.5218</v>
      </c>
      <c r="E238" s="26">
        <f>F238</f>
        <v>13.5218</v>
      </c>
      <c r="F238" s="26">
        <f>ROUND(13.5218,4)</f>
        <v>13.5218</v>
      </c>
      <c r="G238" s="24"/>
      <c r="H238" s="36"/>
    </row>
    <row r="239" spans="1:8" ht="12.75" customHeight="1">
      <c r="A239" s="22">
        <v>43069</v>
      </c>
      <c r="B239" s="22"/>
      <c r="C239" s="26">
        <f>ROUND(13.3908,4)</f>
        <v>13.3908</v>
      </c>
      <c r="D239" s="26">
        <f>F239</f>
        <v>13.5259</v>
      </c>
      <c r="E239" s="26">
        <f>F239</f>
        <v>13.5259</v>
      </c>
      <c r="F239" s="26">
        <f>ROUND(13.5259,4)</f>
        <v>13.5259</v>
      </c>
      <c r="G239" s="24"/>
      <c r="H239" s="36"/>
    </row>
    <row r="240" spans="1:8" ht="12.75" customHeight="1">
      <c r="A240" s="22">
        <v>43084</v>
      </c>
      <c r="B240" s="22"/>
      <c r="C240" s="26">
        <f>ROUND(13.3908,4)</f>
        <v>13.3908</v>
      </c>
      <c r="D240" s="26">
        <f>F240</f>
        <v>13.557</v>
      </c>
      <c r="E240" s="26">
        <f>F240</f>
        <v>13.557</v>
      </c>
      <c r="F240" s="26">
        <f>ROUND(13.557,4)</f>
        <v>13.557</v>
      </c>
      <c r="G240" s="24"/>
      <c r="H240" s="36"/>
    </row>
    <row r="241" spans="1:8" ht="12.75" customHeight="1">
      <c r="A241" s="22">
        <v>43091</v>
      </c>
      <c r="B241" s="22"/>
      <c r="C241" s="26">
        <f>ROUND(13.3908,4)</f>
        <v>13.3908</v>
      </c>
      <c r="D241" s="26">
        <f>F241</f>
        <v>13.5714</v>
      </c>
      <c r="E241" s="26">
        <f>F241</f>
        <v>13.5714</v>
      </c>
      <c r="F241" s="26">
        <f>ROUND(13.5714,4)</f>
        <v>13.5714</v>
      </c>
      <c r="G241" s="24"/>
      <c r="H241" s="36"/>
    </row>
    <row r="242" spans="1:8" ht="12.75" customHeight="1">
      <c r="A242" s="22">
        <v>43096</v>
      </c>
      <c r="B242" s="22"/>
      <c r="C242" s="26">
        <f>ROUND(13.3908,4)</f>
        <v>13.3908</v>
      </c>
      <c r="D242" s="26">
        <f>F242</f>
        <v>13.5818</v>
      </c>
      <c r="E242" s="26">
        <f>F242</f>
        <v>13.5818</v>
      </c>
      <c r="F242" s="26">
        <f>ROUND(13.5818,4)</f>
        <v>13.5818</v>
      </c>
      <c r="G242" s="24"/>
      <c r="H242" s="36"/>
    </row>
    <row r="243" spans="1:8" ht="12.75" customHeight="1">
      <c r="A243" s="22">
        <v>43102</v>
      </c>
      <c r="B243" s="22"/>
      <c r="C243" s="26">
        <f>ROUND(13.3908,4)</f>
        <v>13.3908</v>
      </c>
      <c r="D243" s="26">
        <f>F243</f>
        <v>13.5943</v>
      </c>
      <c r="E243" s="26">
        <f>F243</f>
        <v>13.5943</v>
      </c>
      <c r="F243" s="26">
        <f>ROUND(13.5943,4)</f>
        <v>13.5943</v>
      </c>
      <c r="G243" s="24"/>
      <c r="H243" s="36"/>
    </row>
    <row r="244" spans="1:8" ht="12.75" customHeight="1">
      <c r="A244" s="22">
        <v>43109</v>
      </c>
      <c r="B244" s="22"/>
      <c r="C244" s="26">
        <f>ROUND(13.3908,4)</f>
        <v>13.3908</v>
      </c>
      <c r="D244" s="26">
        <f>F244</f>
        <v>13.6088</v>
      </c>
      <c r="E244" s="26">
        <f>F244</f>
        <v>13.6088</v>
      </c>
      <c r="F244" s="26">
        <f>ROUND(13.6088,4)</f>
        <v>13.6088</v>
      </c>
      <c r="G244" s="24"/>
      <c r="H244" s="36"/>
    </row>
    <row r="245" spans="1:8" ht="12.75" customHeight="1">
      <c r="A245" s="22">
        <v>43131</v>
      </c>
      <c r="B245" s="22"/>
      <c r="C245" s="26">
        <f>ROUND(13.3908,4)</f>
        <v>13.3908</v>
      </c>
      <c r="D245" s="26">
        <f>F245</f>
        <v>13.6545</v>
      </c>
      <c r="E245" s="26">
        <f>F245</f>
        <v>13.6545</v>
      </c>
      <c r="F245" s="26">
        <f>ROUND(13.6545,4)</f>
        <v>13.6545</v>
      </c>
      <c r="G245" s="24"/>
      <c r="H245" s="36"/>
    </row>
    <row r="246" spans="1:8" ht="12.75" customHeight="1">
      <c r="A246" s="22">
        <v>43132</v>
      </c>
      <c r="B246" s="22"/>
      <c r="C246" s="26">
        <f>ROUND(13.3908,4)</f>
        <v>13.3908</v>
      </c>
      <c r="D246" s="26">
        <f>F246</f>
        <v>13.6566</v>
      </c>
      <c r="E246" s="26">
        <f>F246</f>
        <v>13.6566</v>
      </c>
      <c r="F246" s="26">
        <f>ROUND(13.6566,4)</f>
        <v>13.6566</v>
      </c>
      <c r="G246" s="24"/>
      <c r="H246" s="36"/>
    </row>
    <row r="247" spans="1:8" ht="12.75" customHeight="1">
      <c r="A247" s="22">
        <v>43144</v>
      </c>
      <c r="B247" s="22"/>
      <c r="C247" s="26">
        <f>ROUND(13.3908,4)</f>
        <v>13.3908</v>
      </c>
      <c r="D247" s="26">
        <f>F247</f>
        <v>13.6815</v>
      </c>
      <c r="E247" s="26">
        <f>F247</f>
        <v>13.6815</v>
      </c>
      <c r="F247" s="26">
        <f>ROUND(13.6815,4)</f>
        <v>13.6815</v>
      </c>
      <c r="G247" s="24"/>
      <c r="H247" s="36"/>
    </row>
    <row r="248" spans="1:8" ht="12.75" customHeight="1">
      <c r="A248" s="22">
        <v>43146</v>
      </c>
      <c r="B248" s="22"/>
      <c r="C248" s="26">
        <f>ROUND(13.3908,4)</f>
        <v>13.3908</v>
      </c>
      <c r="D248" s="26">
        <f>F248</f>
        <v>13.6857</v>
      </c>
      <c r="E248" s="26">
        <f>F248</f>
        <v>13.6857</v>
      </c>
      <c r="F248" s="26">
        <f>ROUND(13.6857,4)</f>
        <v>13.6857</v>
      </c>
      <c r="G248" s="24"/>
      <c r="H248" s="36"/>
    </row>
    <row r="249" spans="1:8" ht="12.75" customHeight="1">
      <c r="A249" s="22">
        <v>43215</v>
      </c>
      <c r="B249" s="22"/>
      <c r="C249" s="26">
        <f>ROUND(13.3908,4)</f>
        <v>13.3908</v>
      </c>
      <c r="D249" s="26">
        <f>F249</f>
        <v>13.8279</v>
      </c>
      <c r="E249" s="26">
        <f>F249</f>
        <v>13.8279</v>
      </c>
      <c r="F249" s="26">
        <f>ROUND(13.8279,4)</f>
        <v>13.8279</v>
      </c>
      <c r="G249" s="24"/>
      <c r="H249" s="36"/>
    </row>
    <row r="250" spans="1:8" ht="12.75" customHeight="1">
      <c r="A250" s="22">
        <v>43231</v>
      </c>
      <c r="B250" s="22"/>
      <c r="C250" s="26">
        <f>ROUND(13.3908,4)</f>
        <v>13.3908</v>
      </c>
      <c r="D250" s="26">
        <f>F250</f>
        <v>13.8605</v>
      </c>
      <c r="E250" s="26">
        <f>F250</f>
        <v>13.8605</v>
      </c>
      <c r="F250" s="26">
        <f>ROUND(13.8605,4)</f>
        <v>13.8605</v>
      </c>
      <c r="G250" s="24"/>
      <c r="H250" s="36"/>
    </row>
    <row r="251" spans="1:8" ht="12.75" customHeight="1">
      <c r="A251" s="22">
        <v>43235</v>
      </c>
      <c r="B251" s="22"/>
      <c r="C251" s="26">
        <f>ROUND(13.3908,4)</f>
        <v>13.3908</v>
      </c>
      <c r="D251" s="26">
        <f>F251</f>
        <v>13.8686</v>
      </c>
      <c r="E251" s="26">
        <f>F251</f>
        <v>13.8686</v>
      </c>
      <c r="F251" s="26">
        <f>ROUND(13.8686,4)</f>
        <v>13.8686</v>
      </c>
      <c r="G251" s="24"/>
      <c r="H251" s="36"/>
    </row>
    <row r="252" spans="1:8" ht="12.75" customHeight="1">
      <c r="A252" s="22">
        <v>43283</v>
      </c>
      <c r="B252" s="22"/>
      <c r="C252" s="26">
        <f>ROUND(13.3908,4)</f>
        <v>13.3908</v>
      </c>
      <c r="D252" s="26">
        <f>F252</f>
        <v>13.9662</v>
      </c>
      <c r="E252" s="26">
        <f>F252</f>
        <v>13.9662</v>
      </c>
      <c r="F252" s="26">
        <f>ROUND(13.9662,4)</f>
        <v>13.9662</v>
      </c>
      <c r="G252" s="24"/>
      <c r="H252" s="36"/>
    </row>
    <row r="253" spans="1:8" ht="12.75" customHeight="1">
      <c r="A253" s="22">
        <v>43301</v>
      </c>
      <c r="B253" s="22"/>
      <c r="C253" s="26">
        <f>ROUND(13.3908,4)</f>
        <v>13.3908</v>
      </c>
      <c r="D253" s="26">
        <f>F253</f>
        <v>14.0022</v>
      </c>
      <c r="E253" s="26">
        <f>F253</f>
        <v>14.0022</v>
      </c>
      <c r="F253" s="26">
        <f>ROUND(14.0022,4)</f>
        <v>14.0022</v>
      </c>
      <c r="G253" s="24"/>
      <c r="H253" s="36"/>
    </row>
    <row r="254" spans="1:8" ht="12.75" customHeight="1">
      <c r="A254" s="22">
        <v>43325</v>
      </c>
      <c r="B254" s="22"/>
      <c r="C254" s="26">
        <f>ROUND(13.3908,4)</f>
        <v>13.3908</v>
      </c>
      <c r="D254" s="26">
        <f>F254</f>
        <v>14.05</v>
      </c>
      <c r="E254" s="26">
        <f>F254</f>
        <v>14.05</v>
      </c>
      <c r="F254" s="26">
        <f>ROUND(14.05,4)</f>
        <v>14.05</v>
      </c>
      <c r="G254" s="24"/>
      <c r="H254" s="36"/>
    </row>
    <row r="255" spans="1:8" ht="12.75" customHeight="1">
      <c r="A255" s="22">
        <v>43417</v>
      </c>
      <c r="B255" s="22"/>
      <c r="C255" s="26">
        <f>ROUND(13.3908,4)</f>
        <v>13.3908</v>
      </c>
      <c r="D255" s="26">
        <f>F255</f>
        <v>14.2383</v>
      </c>
      <c r="E255" s="26">
        <f>F255</f>
        <v>14.2383</v>
      </c>
      <c r="F255" s="26">
        <f>ROUND(14.2383,4)</f>
        <v>14.2383</v>
      </c>
      <c r="G255" s="24"/>
      <c r="H255" s="36"/>
    </row>
    <row r="256" spans="1:8" ht="12.75" customHeight="1">
      <c r="A256" s="22">
        <v>43509</v>
      </c>
      <c r="B256" s="22"/>
      <c r="C256" s="26">
        <f>ROUND(13.3908,4)</f>
        <v>13.3908</v>
      </c>
      <c r="D256" s="26">
        <f>F256</f>
        <v>14.4313</v>
      </c>
      <c r="E256" s="26">
        <f>F256</f>
        <v>14.4313</v>
      </c>
      <c r="F256" s="26">
        <f>ROUND(14.4313,4)</f>
        <v>14.4313</v>
      </c>
      <c r="G256" s="24"/>
      <c r="H256" s="36"/>
    </row>
    <row r="257" spans="1:8" ht="12.75" customHeight="1">
      <c r="A257" s="22">
        <v>44040</v>
      </c>
      <c r="B257" s="22"/>
      <c r="C257" s="26">
        <f>ROUND(13.3908,4)</f>
        <v>13.3908</v>
      </c>
      <c r="D257" s="26">
        <f>F257</f>
        <v>15.6639</v>
      </c>
      <c r="E257" s="26">
        <f>F257</f>
        <v>15.6639</v>
      </c>
      <c r="F257" s="26">
        <f>ROUND(15.6639,4)</f>
        <v>15.6639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ROUND(1.1767125,4)</f>
        <v>1.1767</v>
      </c>
      <c r="D259" s="26">
        <f>F259</f>
        <v>1.182</v>
      </c>
      <c r="E259" s="26">
        <f>F259</f>
        <v>1.182</v>
      </c>
      <c r="F259" s="26">
        <f>ROUND(1.182,4)</f>
        <v>1.182</v>
      </c>
      <c r="G259" s="24"/>
      <c r="H259" s="36"/>
    </row>
    <row r="260" spans="1:8" ht="12.75" customHeight="1">
      <c r="A260" s="22">
        <v>43178</v>
      </c>
      <c r="B260" s="22"/>
      <c r="C260" s="26">
        <f>ROUND(1.1767125,4)</f>
        <v>1.1767</v>
      </c>
      <c r="D260" s="26">
        <f>F260</f>
        <v>1.1885</v>
      </c>
      <c r="E260" s="26">
        <f>F260</f>
        <v>1.1885</v>
      </c>
      <c r="F260" s="26">
        <f>ROUND(1.1885,4)</f>
        <v>1.1885</v>
      </c>
      <c r="G260" s="24"/>
      <c r="H260" s="36"/>
    </row>
    <row r="261" spans="1:8" ht="12.75" customHeight="1">
      <c r="A261" s="22">
        <v>43269</v>
      </c>
      <c r="B261" s="22"/>
      <c r="C261" s="26">
        <f>ROUND(1.1767125,4)</f>
        <v>1.1767</v>
      </c>
      <c r="D261" s="26">
        <f>F261</f>
        <v>1.1952</v>
      </c>
      <c r="E261" s="26">
        <f>F261</f>
        <v>1.1952</v>
      </c>
      <c r="F261" s="26">
        <f>ROUND(1.1952,4)</f>
        <v>1.1952</v>
      </c>
      <c r="G261" s="24"/>
      <c r="H261" s="36"/>
    </row>
    <row r="262" spans="1:8" ht="12.75" customHeight="1">
      <c r="A262" s="22">
        <v>43360</v>
      </c>
      <c r="B262" s="22"/>
      <c r="C262" s="26">
        <f>ROUND(1.1767125,4)</f>
        <v>1.1767</v>
      </c>
      <c r="D262" s="26">
        <f>F262</f>
        <v>1.202</v>
      </c>
      <c r="E262" s="26">
        <f>F262</f>
        <v>1.202</v>
      </c>
      <c r="F262" s="26">
        <f>ROUND(1.202,4)</f>
        <v>1.202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ROUND(1.3418125,4)</f>
        <v>1.3418</v>
      </c>
      <c r="D264" s="26">
        <f>F264</f>
        <v>1.3452</v>
      </c>
      <c r="E264" s="26">
        <f>F264</f>
        <v>1.3452</v>
      </c>
      <c r="F264" s="26">
        <f>ROUND(1.3452,4)</f>
        <v>1.3452</v>
      </c>
      <c r="G264" s="24"/>
      <c r="H264" s="36"/>
    </row>
    <row r="265" spans="1:8" ht="12.75" customHeight="1">
      <c r="A265" s="22">
        <v>43178</v>
      </c>
      <c r="B265" s="22"/>
      <c r="C265" s="26">
        <f>ROUND(1.3418125,4)</f>
        <v>1.3418</v>
      </c>
      <c r="D265" s="26">
        <f>F265</f>
        <v>1.349</v>
      </c>
      <c r="E265" s="26">
        <f>F265</f>
        <v>1.349</v>
      </c>
      <c r="F265" s="26">
        <f>ROUND(1.349,4)</f>
        <v>1.349</v>
      </c>
      <c r="G265" s="24"/>
      <c r="H265" s="36"/>
    </row>
    <row r="266" spans="1:8" ht="12.75" customHeight="1">
      <c r="A266" s="22">
        <v>43269</v>
      </c>
      <c r="B266" s="22"/>
      <c r="C266" s="26">
        <f>ROUND(1.3418125,4)</f>
        <v>1.3418</v>
      </c>
      <c r="D266" s="26">
        <f>F266</f>
        <v>1.3527</v>
      </c>
      <c r="E266" s="26">
        <f>F266</f>
        <v>1.3527</v>
      </c>
      <c r="F266" s="26">
        <f>ROUND(1.3527,4)</f>
        <v>1.3527</v>
      </c>
      <c r="G266" s="24"/>
      <c r="H266" s="36"/>
    </row>
    <row r="267" spans="1:8" ht="12.75" customHeight="1">
      <c r="A267" s="22">
        <v>43360</v>
      </c>
      <c r="B267" s="22"/>
      <c r="C267" s="26">
        <f>ROUND(1.3418125,4)</f>
        <v>1.3418</v>
      </c>
      <c r="D267" s="26">
        <f>F267</f>
        <v>1.3562</v>
      </c>
      <c r="E267" s="26">
        <f>F267</f>
        <v>1.3562</v>
      </c>
      <c r="F267" s="26">
        <f>ROUND(1.3562,4)</f>
        <v>1.3562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43087</v>
      </c>
      <c r="B269" s="22"/>
      <c r="C269" s="26">
        <f>ROUND(10.541405145,4)</f>
        <v>10.5414</v>
      </c>
      <c r="D269" s="26">
        <f>F269</f>
        <v>10.6667</v>
      </c>
      <c r="E269" s="26">
        <f>F269</f>
        <v>10.6667</v>
      </c>
      <c r="F269" s="26">
        <f>ROUND(10.6667,4)</f>
        <v>10.6667</v>
      </c>
      <c r="G269" s="24"/>
      <c r="H269" s="36"/>
    </row>
    <row r="270" spans="1:8" ht="12.75" customHeight="1">
      <c r="A270" s="22">
        <v>43178</v>
      </c>
      <c r="B270" s="22"/>
      <c r="C270" s="26">
        <f>ROUND(10.541405145,4)</f>
        <v>10.5414</v>
      </c>
      <c r="D270" s="26">
        <f>F270</f>
        <v>10.8052</v>
      </c>
      <c r="E270" s="26">
        <f>F270</f>
        <v>10.8052</v>
      </c>
      <c r="F270" s="26">
        <f>ROUND(10.8052,4)</f>
        <v>10.8052</v>
      </c>
      <c r="G270" s="24"/>
      <c r="H270" s="36"/>
    </row>
    <row r="271" spans="1:8" ht="12.75" customHeight="1">
      <c r="A271" s="22">
        <v>43269</v>
      </c>
      <c r="B271" s="22"/>
      <c r="C271" s="26">
        <f>ROUND(10.541405145,4)</f>
        <v>10.5414</v>
      </c>
      <c r="D271" s="26">
        <f>F271</f>
        <v>10.9413</v>
      </c>
      <c r="E271" s="26">
        <f>F271</f>
        <v>10.9413</v>
      </c>
      <c r="F271" s="26">
        <f>ROUND(10.9413,4)</f>
        <v>10.9413</v>
      </c>
      <c r="G271" s="24"/>
      <c r="H271" s="36"/>
    </row>
    <row r="272" spans="1:8" ht="12.75" customHeight="1">
      <c r="A272" s="22">
        <v>43360</v>
      </c>
      <c r="B272" s="22"/>
      <c r="C272" s="26">
        <f>ROUND(10.541405145,4)</f>
        <v>10.5414</v>
      </c>
      <c r="D272" s="26">
        <f>F272</f>
        <v>11.0729</v>
      </c>
      <c r="E272" s="26">
        <f>F272</f>
        <v>11.0729</v>
      </c>
      <c r="F272" s="26">
        <f>ROUND(11.0729,4)</f>
        <v>11.0729</v>
      </c>
      <c r="G272" s="24"/>
      <c r="H272" s="36"/>
    </row>
    <row r="273" spans="1:8" ht="12.75" customHeight="1">
      <c r="A273" s="22">
        <v>43448</v>
      </c>
      <c r="B273" s="22"/>
      <c r="C273" s="26">
        <f>ROUND(10.541405145,4)</f>
        <v>10.5414</v>
      </c>
      <c r="D273" s="26">
        <f>F273</f>
        <v>11.2047</v>
      </c>
      <c r="E273" s="26">
        <f>F273</f>
        <v>11.2047</v>
      </c>
      <c r="F273" s="26">
        <f>ROUND(11.2047,4)</f>
        <v>11.2047</v>
      </c>
      <c r="G273" s="24"/>
      <c r="H273" s="36"/>
    </row>
    <row r="274" spans="1:8" ht="12.75" customHeight="1">
      <c r="A274" s="22">
        <v>43542</v>
      </c>
      <c r="B274" s="22"/>
      <c r="C274" s="26">
        <f>ROUND(10.541405145,4)</f>
        <v>10.5414</v>
      </c>
      <c r="D274" s="26">
        <f>F274</f>
        <v>11.3451</v>
      </c>
      <c r="E274" s="26">
        <f>F274</f>
        <v>11.3451</v>
      </c>
      <c r="F274" s="26">
        <f>ROUND(11.3451,4)</f>
        <v>11.3451</v>
      </c>
      <c r="G274" s="24"/>
      <c r="H274" s="36"/>
    </row>
    <row r="275" spans="1:8" ht="12.75" customHeight="1">
      <c r="A275" s="22">
        <v>43630</v>
      </c>
      <c r="B275" s="22"/>
      <c r="C275" s="26">
        <f>ROUND(10.541405145,4)</f>
        <v>10.5414</v>
      </c>
      <c r="D275" s="26">
        <f>F275</f>
        <v>11.4741</v>
      </c>
      <c r="E275" s="26">
        <f>F275</f>
        <v>11.4741</v>
      </c>
      <c r="F275" s="26">
        <f>ROUND(11.4741,4)</f>
        <v>11.4741</v>
      </c>
      <c r="G275" s="24"/>
      <c r="H275" s="36"/>
    </row>
    <row r="276" spans="1:8" ht="12.75" customHeight="1">
      <c r="A276" s="22">
        <v>43724</v>
      </c>
      <c r="B276" s="22"/>
      <c r="C276" s="26">
        <f>ROUND(10.541405145,4)</f>
        <v>10.5414</v>
      </c>
      <c r="D276" s="26">
        <f>F276</f>
        <v>11.6095</v>
      </c>
      <c r="E276" s="26">
        <f>F276</f>
        <v>11.6095</v>
      </c>
      <c r="F276" s="26">
        <f>ROUND(11.6095,4)</f>
        <v>11.6095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6">
        <f>ROUND(3.64578880736193,4)</f>
        <v>3.6458</v>
      </c>
      <c r="D278" s="26">
        <f>F278</f>
        <v>3.9982</v>
      </c>
      <c r="E278" s="26">
        <f>F278</f>
        <v>3.9982</v>
      </c>
      <c r="F278" s="26">
        <f>ROUND(3.9982,4)</f>
        <v>3.9982</v>
      </c>
      <c r="G278" s="24"/>
      <c r="H278" s="36"/>
    </row>
    <row r="279" spans="1:8" ht="12.75" customHeight="1">
      <c r="A279" s="22">
        <v>43178</v>
      </c>
      <c r="B279" s="22"/>
      <c r="C279" s="26">
        <f>ROUND(3.64578880736193,4)</f>
        <v>3.6458</v>
      </c>
      <c r="D279" s="26">
        <f>F279</f>
        <v>4.0519</v>
      </c>
      <c r="E279" s="26">
        <f>F279</f>
        <v>4.0519</v>
      </c>
      <c r="F279" s="26">
        <f>ROUND(4.0519,4)</f>
        <v>4.0519</v>
      </c>
      <c r="G279" s="24"/>
      <c r="H279" s="36"/>
    </row>
    <row r="280" spans="1:8" ht="12.75" customHeight="1">
      <c r="A280" s="22">
        <v>43269</v>
      </c>
      <c r="B280" s="22"/>
      <c r="C280" s="26">
        <f>ROUND(3.64578880736193,4)</f>
        <v>3.6458</v>
      </c>
      <c r="D280" s="26">
        <f>F280</f>
        <v>4.1101</v>
      </c>
      <c r="E280" s="26">
        <f>F280</f>
        <v>4.1101</v>
      </c>
      <c r="F280" s="26">
        <f>ROUND(4.1101,4)</f>
        <v>4.1101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43087</v>
      </c>
      <c r="B282" s="22"/>
      <c r="C282" s="26">
        <f>ROUND(1.30828116,4)</f>
        <v>1.3083</v>
      </c>
      <c r="D282" s="26">
        <f>F282</f>
        <v>1.3207</v>
      </c>
      <c r="E282" s="26">
        <f>F282</f>
        <v>1.3207</v>
      </c>
      <c r="F282" s="26">
        <f>ROUND(1.3207,4)</f>
        <v>1.3207</v>
      </c>
      <c r="G282" s="24"/>
      <c r="H282" s="36"/>
    </row>
    <row r="283" spans="1:8" ht="12.75" customHeight="1">
      <c r="A283" s="22">
        <v>43178</v>
      </c>
      <c r="B283" s="22"/>
      <c r="C283" s="26">
        <f>ROUND(1.30828116,4)</f>
        <v>1.3083</v>
      </c>
      <c r="D283" s="26">
        <f>F283</f>
        <v>1.3343</v>
      </c>
      <c r="E283" s="26">
        <f>F283</f>
        <v>1.3343</v>
      </c>
      <c r="F283" s="26">
        <f>ROUND(1.3343,4)</f>
        <v>1.3343</v>
      </c>
      <c r="G283" s="24"/>
      <c r="H283" s="36"/>
    </row>
    <row r="284" spans="1:8" ht="12.75" customHeight="1">
      <c r="A284" s="22">
        <v>43269</v>
      </c>
      <c r="B284" s="22"/>
      <c r="C284" s="26">
        <f>ROUND(1.30828116,4)</f>
        <v>1.3083</v>
      </c>
      <c r="D284" s="26">
        <f>F284</f>
        <v>1.3493</v>
      </c>
      <c r="E284" s="26">
        <f>F284</f>
        <v>1.3493</v>
      </c>
      <c r="F284" s="26">
        <f>ROUND(1.3493,4)</f>
        <v>1.3493</v>
      </c>
      <c r="G284" s="24"/>
      <c r="H284" s="36"/>
    </row>
    <row r="285" spans="1:8" ht="12.75" customHeight="1">
      <c r="A285" s="22">
        <v>43360</v>
      </c>
      <c r="B285" s="22"/>
      <c r="C285" s="26">
        <f>ROUND(1.30828116,4)</f>
        <v>1.3083</v>
      </c>
      <c r="D285" s="26">
        <f>F285</f>
        <v>1.3625</v>
      </c>
      <c r="E285" s="26">
        <f>F285</f>
        <v>1.3625</v>
      </c>
      <c r="F285" s="26">
        <f>ROUND(1.3625,4)</f>
        <v>1.3625</v>
      </c>
      <c r="G285" s="24"/>
      <c r="H285" s="36"/>
    </row>
    <row r="286" spans="1:8" ht="12.75" customHeight="1">
      <c r="A286" s="22">
        <v>43448</v>
      </c>
      <c r="B286" s="22"/>
      <c r="C286" s="26">
        <f>ROUND(1.30828116,4)</f>
        <v>1.3083</v>
      </c>
      <c r="D286" s="26">
        <f>F286</f>
        <v>1.4373</v>
      </c>
      <c r="E286" s="26">
        <f>F286</f>
        <v>1.4373</v>
      </c>
      <c r="F286" s="26">
        <f>ROUND(1.4373,4)</f>
        <v>1.4373</v>
      </c>
      <c r="G286" s="24"/>
      <c r="H286" s="36"/>
    </row>
    <row r="287" spans="1:8" ht="12.75" customHeight="1">
      <c r="A287" s="22">
        <v>43630</v>
      </c>
      <c r="B287" s="22"/>
      <c r="C287" s="26">
        <f>ROUND(1.30828116,4)</f>
        <v>1.3083</v>
      </c>
      <c r="D287" s="26">
        <f>F287</f>
        <v>1.3732</v>
      </c>
      <c r="E287" s="26">
        <f>F287</f>
        <v>1.3732</v>
      </c>
      <c r="F287" s="26">
        <f>ROUND(1.3732,4)</f>
        <v>1.3732</v>
      </c>
      <c r="G287" s="24"/>
      <c r="H287" s="36"/>
    </row>
    <row r="288" spans="1:8" ht="12.75" customHeight="1">
      <c r="A288" s="22">
        <v>43724</v>
      </c>
      <c r="B288" s="22"/>
      <c r="C288" s="26">
        <f>ROUND(1.30828116,4)</f>
        <v>1.3083</v>
      </c>
      <c r="D288" s="26">
        <f>F288</f>
        <v>1.3567</v>
      </c>
      <c r="E288" s="26">
        <f>F288</f>
        <v>1.3567</v>
      </c>
      <c r="F288" s="26">
        <f>ROUND(1.3567,4)</f>
        <v>1.3567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43087</v>
      </c>
      <c r="B290" s="22"/>
      <c r="C290" s="26">
        <f>ROUND(10.8077481840194,4)</f>
        <v>10.8077</v>
      </c>
      <c r="D290" s="26">
        <f>F290</f>
        <v>10.9527</v>
      </c>
      <c r="E290" s="26">
        <f>F290</f>
        <v>10.9527</v>
      </c>
      <c r="F290" s="26">
        <f>ROUND(10.9527,4)</f>
        <v>10.9527</v>
      </c>
      <c r="G290" s="24"/>
      <c r="H290" s="36"/>
    </row>
    <row r="291" spans="1:8" ht="12.75" customHeight="1">
      <c r="A291" s="22">
        <v>43178</v>
      </c>
      <c r="B291" s="22"/>
      <c r="C291" s="26">
        <f>ROUND(10.8077481840194,4)</f>
        <v>10.8077</v>
      </c>
      <c r="D291" s="26">
        <f>F291</f>
        <v>11.1076</v>
      </c>
      <c r="E291" s="26">
        <f>F291</f>
        <v>11.1076</v>
      </c>
      <c r="F291" s="26">
        <f>ROUND(11.1076,4)</f>
        <v>11.1076</v>
      </c>
      <c r="G291" s="24"/>
      <c r="H291" s="36"/>
    </row>
    <row r="292" spans="1:8" ht="12.75" customHeight="1">
      <c r="A292" s="22">
        <v>43269</v>
      </c>
      <c r="B292" s="22"/>
      <c r="C292" s="26">
        <f>ROUND(10.8077481840194,4)</f>
        <v>10.8077</v>
      </c>
      <c r="D292" s="26">
        <f>F292</f>
        <v>11.2558</v>
      </c>
      <c r="E292" s="26">
        <f>F292</f>
        <v>11.2558</v>
      </c>
      <c r="F292" s="26">
        <f>ROUND(11.2558,4)</f>
        <v>11.2558</v>
      </c>
      <c r="G292" s="24"/>
      <c r="H292" s="36"/>
    </row>
    <row r="293" spans="1:8" ht="12.75" customHeight="1">
      <c r="A293" s="22">
        <v>43360</v>
      </c>
      <c r="B293" s="22"/>
      <c r="C293" s="26">
        <f>ROUND(10.8077481840194,4)</f>
        <v>10.8077</v>
      </c>
      <c r="D293" s="26">
        <f>F293</f>
        <v>11.2525</v>
      </c>
      <c r="E293" s="26">
        <f>F293</f>
        <v>11.2525</v>
      </c>
      <c r="F293" s="26">
        <v>11.2525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ROUND(2.04337378439659,4)</f>
        <v>2.0434</v>
      </c>
      <c r="D295" s="26">
        <f>F295</f>
        <v>2.033</v>
      </c>
      <c r="E295" s="26">
        <f>F295</f>
        <v>2.033</v>
      </c>
      <c r="F295" s="26">
        <f>ROUND(2.033,4)</f>
        <v>2.033</v>
      </c>
      <c r="G295" s="24"/>
      <c r="H295" s="36"/>
    </row>
    <row r="296" spans="1:8" ht="12.75" customHeight="1">
      <c r="A296" s="22">
        <v>43178</v>
      </c>
      <c r="B296" s="22"/>
      <c r="C296" s="26">
        <f>ROUND(2.04337378439659,4)</f>
        <v>2.0434</v>
      </c>
      <c r="D296" s="26">
        <f>F296</f>
        <v>2.0497</v>
      </c>
      <c r="E296" s="26">
        <f>F296</f>
        <v>2.0497</v>
      </c>
      <c r="F296" s="26">
        <f>ROUND(2.0497,4)</f>
        <v>2.0497</v>
      </c>
      <c r="G296" s="24"/>
      <c r="H296" s="36"/>
    </row>
    <row r="297" spans="1:8" ht="12.75" customHeight="1">
      <c r="A297" s="22">
        <v>43269</v>
      </c>
      <c r="B297" s="22"/>
      <c r="C297" s="26">
        <f>ROUND(2.04337378439659,4)</f>
        <v>2.0434</v>
      </c>
      <c r="D297" s="26">
        <f>F297</f>
        <v>2.066</v>
      </c>
      <c r="E297" s="26">
        <f>F297</f>
        <v>2.066</v>
      </c>
      <c r="F297" s="26">
        <f>ROUND(2.066,4)</f>
        <v>2.066</v>
      </c>
      <c r="G297" s="24"/>
      <c r="H297" s="36"/>
    </row>
    <row r="298" spans="1:8" ht="12.75" customHeight="1">
      <c r="A298" s="22">
        <v>43360</v>
      </c>
      <c r="B298" s="22"/>
      <c r="C298" s="26">
        <f>ROUND(2.04337378439659,4)</f>
        <v>2.0434</v>
      </c>
      <c r="D298" s="26">
        <f>F298</f>
        <v>2.0812</v>
      </c>
      <c r="E298" s="26">
        <f>F298</f>
        <v>2.0812</v>
      </c>
      <c r="F298" s="26">
        <f>ROUND(2.0812,4)</f>
        <v>2.0812</v>
      </c>
      <c r="G298" s="24"/>
      <c r="H298" s="36"/>
    </row>
    <row r="299" spans="1:8" ht="12.75" customHeight="1">
      <c r="A299" s="22">
        <v>43630</v>
      </c>
      <c r="B299" s="22"/>
      <c r="C299" s="26">
        <f>ROUND(2.04337378439659,4)</f>
        <v>2.0434</v>
      </c>
      <c r="D299" s="26">
        <f>F299</f>
        <v>2.0556</v>
      </c>
      <c r="E299" s="26">
        <f>F299</f>
        <v>2.0556</v>
      </c>
      <c r="F299" s="26">
        <f>ROUND(2.0556,4)</f>
        <v>2.0556</v>
      </c>
      <c r="G299" s="24"/>
      <c r="H299" s="36"/>
    </row>
    <row r="300" spans="1:8" ht="12.75" customHeight="1">
      <c r="A300" s="22">
        <v>43724</v>
      </c>
      <c r="B300" s="22"/>
      <c r="C300" s="26">
        <f>ROUND(2.04337378439659,4)</f>
        <v>2.0434</v>
      </c>
      <c r="D300" s="26">
        <f>F300</f>
        <v>2.0967</v>
      </c>
      <c r="E300" s="26">
        <f>F300</f>
        <v>2.0967</v>
      </c>
      <c r="F300" s="26">
        <f>ROUND(2.0967,4)</f>
        <v>2.0967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43087</v>
      </c>
      <c r="B302" s="22"/>
      <c r="C302" s="26">
        <f>ROUND(2.11712252964427,4)</f>
        <v>2.1171</v>
      </c>
      <c r="D302" s="26">
        <f>F302</f>
        <v>2.1633</v>
      </c>
      <c r="E302" s="26">
        <f>F302</f>
        <v>2.1633</v>
      </c>
      <c r="F302" s="26">
        <f>ROUND(2.1633,4)</f>
        <v>2.1633</v>
      </c>
      <c r="G302" s="24"/>
      <c r="H302" s="36"/>
    </row>
    <row r="303" spans="1:8" ht="12.75" customHeight="1">
      <c r="A303" s="22">
        <v>43178</v>
      </c>
      <c r="B303" s="22"/>
      <c r="C303" s="26">
        <f>ROUND(2.11712252964427,4)</f>
        <v>2.1171</v>
      </c>
      <c r="D303" s="26">
        <f>F303</f>
        <v>2.2059</v>
      </c>
      <c r="E303" s="26">
        <f>F303</f>
        <v>2.2059</v>
      </c>
      <c r="F303" s="26">
        <f>ROUND(2.2059,4)</f>
        <v>2.2059</v>
      </c>
      <c r="G303" s="24"/>
      <c r="H303" s="36"/>
    </row>
    <row r="304" spans="1:8" ht="12.75" customHeight="1">
      <c r="A304" s="22">
        <v>43269</v>
      </c>
      <c r="B304" s="22"/>
      <c r="C304" s="26">
        <f>ROUND(2.11712252964427,4)</f>
        <v>2.1171</v>
      </c>
      <c r="D304" s="26">
        <f>F304</f>
        <v>2.2493</v>
      </c>
      <c r="E304" s="26">
        <f>F304</f>
        <v>2.2493</v>
      </c>
      <c r="F304" s="26">
        <f>ROUND(2.2493,4)</f>
        <v>2.2493</v>
      </c>
      <c r="G304" s="24"/>
      <c r="H304" s="36"/>
    </row>
    <row r="305" spans="1:8" ht="12.75" customHeight="1">
      <c r="A305" s="22">
        <v>43360</v>
      </c>
      <c r="B305" s="22"/>
      <c r="C305" s="26">
        <f>ROUND(2.11712252964427,4)</f>
        <v>2.1171</v>
      </c>
      <c r="D305" s="26">
        <f>F305</f>
        <v>2.288</v>
      </c>
      <c r="E305" s="26">
        <f>F305</f>
        <v>2.288</v>
      </c>
      <c r="F305" s="26">
        <f>ROUND(2.288,4)</f>
        <v>2.288</v>
      </c>
      <c r="G305" s="24"/>
      <c r="H305" s="36"/>
    </row>
    <row r="306" spans="1:8" ht="12.75" customHeight="1">
      <c r="A306" s="22">
        <v>43448</v>
      </c>
      <c r="B306" s="22"/>
      <c r="C306" s="26">
        <f>ROUND(2.11712252964427,4)</f>
        <v>2.1171</v>
      </c>
      <c r="D306" s="26">
        <f>F306</f>
        <v>2.4266</v>
      </c>
      <c r="E306" s="26">
        <f>F306</f>
        <v>2.4266</v>
      </c>
      <c r="F306" s="26">
        <f>ROUND(2.4266,4)</f>
        <v>2.4266</v>
      </c>
      <c r="G306" s="24"/>
      <c r="H306" s="36"/>
    </row>
    <row r="307" spans="1:8" ht="12.75" customHeight="1">
      <c r="A307" s="22">
        <v>43630</v>
      </c>
      <c r="B307" s="22"/>
      <c r="C307" s="26">
        <f>ROUND(2.11712252964427,4)</f>
        <v>2.1171</v>
      </c>
      <c r="D307" s="26">
        <f>F307</f>
        <v>2.4517</v>
      </c>
      <c r="E307" s="26">
        <f>F307</f>
        <v>2.4517</v>
      </c>
      <c r="F307" s="26">
        <f>ROUND(2.4517,4)</f>
        <v>2.4517</v>
      </c>
      <c r="G307" s="24"/>
      <c r="H307" s="36"/>
    </row>
    <row r="308" spans="1:8" ht="12.75" customHeight="1">
      <c r="A308" s="22">
        <v>43724</v>
      </c>
      <c r="B308" s="22"/>
      <c r="C308" s="26">
        <f>ROUND(2.11712252964427,4)</f>
        <v>2.1171</v>
      </c>
      <c r="D308" s="26">
        <f>F308</f>
        <v>2.5124</v>
      </c>
      <c r="E308" s="26">
        <f>F308</f>
        <v>2.5124</v>
      </c>
      <c r="F308" s="26">
        <f>ROUND(2.5124,4)</f>
        <v>2.5124</v>
      </c>
      <c r="G308" s="24"/>
      <c r="H308" s="36"/>
    </row>
    <row r="309" spans="1:8" ht="12.75" customHeight="1">
      <c r="A309" s="22" t="s">
        <v>70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43087</v>
      </c>
      <c r="B310" s="22"/>
      <c r="C310" s="26">
        <f>ROUND(15.757121745,4)</f>
        <v>15.7571</v>
      </c>
      <c r="D310" s="26">
        <f>F310</f>
        <v>16.0314</v>
      </c>
      <c r="E310" s="26">
        <f>F310</f>
        <v>16.0314</v>
      </c>
      <c r="F310" s="26">
        <f>ROUND(16.0314,4)</f>
        <v>16.0314</v>
      </c>
      <c r="G310" s="24"/>
      <c r="H310" s="36"/>
    </row>
    <row r="311" spans="1:8" ht="12.75" customHeight="1">
      <c r="A311" s="22">
        <v>43178</v>
      </c>
      <c r="B311" s="22"/>
      <c r="C311" s="26">
        <f>ROUND(15.757121745,4)</f>
        <v>15.7571</v>
      </c>
      <c r="D311" s="26">
        <f>F311</f>
        <v>16.3448</v>
      </c>
      <c r="E311" s="26">
        <f>F311</f>
        <v>16.3448</v>
      </c>
      <c r="F311" s="26">
        <f>ROUND(16.3448,4)</f>
        <v>16.3448</v>
      </c>
      <c r="G311" s="24"/>
      <c r="H311" s="36"/>
    </row>
    <row r="312" spans="1:8" ht="12.75" customHeight="1">
      <c r="A312" s="22">
        <v>43269</v>
      </c>
      <c r="B312" s="22"/>
      <c r="C312" s="26">
        <f>ROUND(15.757121745,4)</f>
        <v>15.7571</v>
      </c>
      <c r="D312" s="26">
        <f>F312</f>
        <v>16.6582</v>
      </c>
      <c r="E312" s="26">
        <f>F312</f>
        <v>16.6582</v>
      </c>
      <c r="F312" s="26">
        <f>ROUND(16.6582,4)</f>
        <v>16.6582</v>
      </c>
      <c r="G312" s="24"/>
      <c r="H312" s="36"/>
    </row>
    <row r="313" spans="1:8" ht="12.75" customHeight="1">
      <c r="A313" s="22">
        <v>43360</v>
      </c>
      <c r="B313" s="22"/>
      <c r="C313" s="26">
        <f>ROUND(15.757121745,4)</f>
        <v>15.7571</v>
      </c>
      <c r="D313" s="26">
        <f>F313</f>
        <v>16.9727</v>
      </c>
      <c r="E313" s="26">
        <f>F313</f>
        <v>16.9727</v>
      </c>
      <c r="F313" s="26">
        <f>ROUND(16.9727,4)</f>
        <v>16.9727</v>
      </c>
      <c r="G313" s="24"/>
      <c r="H313" s="36"/>
    </row>
    <row r="314" spans="1:8" ht="12.75" customHeight="1">
      <c r="A314" s="22">
        <v>43448</v>
      </c>
      <c r="B314" s="22"/>
      <c r="C314" s="26">
        <f>ROUND(15.757121745,4)</f>
        <v>15.7571</v>
      </c>
      <c r="D314" s="26">
        <f>F314</f>
        <v>17.2477</v>
      </c>
      <c r="E314" s="26">
        <f>F314</f>
        <v>17.2477</v>
      </c>
      <c r="F314" s="26">
        <f>ROUND(17.2477,4)</f>
        <v>17.2477</v>
      </c>
      <c r="G314" s="24"/>
      <c r="H314" s="36"/>
    </row>
    <row r="315" spans="1:8" ht="12.75" customHeight="1">
      <c r="A315" s="22">
        <v>43542</v>
      </c>
      <c r="B315" s="22"/>
      <c r="C315" s="26">
        <f>ROUND(15.757121745,4)</f>
        <v>15.7571</v>
      </c>
      <c r="D315" s="26">
        <f>F315</f>
        <v>17.6318</v>
      </c>
      <c r="E315" s="26">
        <f>F315</f>
        <v>17.6318</v>
      </c>
      <c r="F315" s="26">
        <f>ROUND(17.6318,4)</f>
        <v>17.6318</v>
      </c>
      <c r="G315" s="24"/>
      <c r="H315" s="36"/>
    </row>
    <row r="316" spans="1:8" ht="12.75" customHeight="1">
      <c r="A316" s="22">
        <v>43630</v>
      </c>
      <c r="B316" s="22"/>
      <c r="C316" s="26">
        <f>ROUND(15.757121745,4)</f>
        <v>15.7571</v>
      </c>
      <c r="D316" s="26">
        <f>F316</f>
        <v>18.0104</v>
      </c>
      <c r="E316" s="26">
        <f>F316</f>
        <v>18.0104</v>
      </c>
      <c r="F316" s="26">
        <f>ROUND(18.0104,4)</f>
        <v>18.0104</v>
      </c>
      <c r="G316" s="24"/>
      <c r="H316" s="36"/>
    </row>
    <row r="317" spans="1:8" ht="12.75" customHeight="1">
      <c r="A317" s="22">
        <v>43724</v>
      </c>
      <c r="B317" s="22"/>
      <c r="C317" s="26">
        <f>ROUND(15.757121745,4)</f>
        <v>15.7571</v>
      </c>
      <c r="D317" s="26">
        <f>F317</f>
        <v>18.419</v>
      </c>
      <c r="E317" s="26">
        <f>F317</f>
        <v>18.419</v>
      </c>
      <c r="F317" s="26">
        <f>ROUND(18.419,4)</f>
        <v>18.419</v>
      </c>
      <c r="G317" s="24"/>
      <c r="H317" s="36"/>
    </row>
    <row r="318" spans="1:8" ht="12.75" customHeight="1">
      <c r="A318" s="22" t="s">
        <v>71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43087</v>
      </c>
      <c r="B319" s="22"/>
      <c r="C319" s="26">
        <f>ROUND(13.7949933038014,4)</f>
        <v>13.795</v>
      </c>
      <c r="D319" s="26">
        <f>F319</f>
        <v>14.0469</v>
      </c>
      <c r="E319" s="26">
        <f>F319</f>
        <v>14.0469</v>
      </c>
      <c r="F319" s="26">
        <f>ROUND(14.0469,4)</f>
        <v>14.0469</v>
      </c>
      <c r="G319" s="24"/>
      <c r="H319" s="36"/>
    </row>
    <row r="320" spans="1:8" ht="12.75" customHeight="1">
      <c r="A320" s="22">
        <v>43178</v>
      </c>
      <c r="B320" s="22"/>
      <c r="C320" s="26">
        <f>ROUND(13.7949933038014,4)</f>
        <v>13.795</v>
      </c>
      <c r="D320" s="26">
        <f>F320</f>
        <v>14.338</v>
      </c>
      <c r="E320" s="26">
        <f>F320</f>
        <v>14.338</v>
      </c>
      <c r="F320" s="26">
        <f>ROUND(14.338,4)</f>
        <v>14.338</v>
      </c>
      <c r="G320" s="24"/>
      <c r="H320" s="36"/>
    </row>
    <row r="321" spans="1:8" ht="12.75" customHeight="1">
      <c r="A321" s="22">
        <v>43269</v>
      </c>
      <c r="B321" s="22"/>
      <c r="C321" s="26">
        <f>ROUND(13.7949933038014,4)</f>
        <v>13.795</v>
      </c>
      <c r="D321" s="26">
        <f>F321</f>
        <v>14.6271</v>
      </c>
      <c r="E321" s="26">
        <f>F321</f>
        <v>14.6271</v>
      </c>
      <c r="F321" s="26">
        <f>ROUND(14.6271,4)</f>
        <v>14.6271</v>
      </c>
      <c r="G321" s="24"/>
      <c r="H321" s="36"/>
    </row>
    <row r="322" spans="1:8" ht="12.75" customHeight="1">
      <c r="A322" s="22">
        <v>43360</v>
      </c>
      <c r="B322" s="22"/>
      <c r="C322" s="26">
        <f>ROUND(13.7949933038014,4)</f>
        <v>13.795</v>
      </c>
      <c r="D322" s="26">
        <f>F322</f>
        <v>14.9176</v>
      </c>
      <c r="E322" s="26">
        <f>F322</f>
        <v>14.9176</v>
      </c>
      <c r="F322" s="26">
        <f>ROUND(14.9176,4)</f>
        <v>14.9176</v>
      </c>
      <c r="G322" s="24"/>
      <c r="H322" s="36"/>
    </row>
    <row r="323" spans="1:8" ht="12.75" customHeight="1">
      <c r="A323" s="22">
        <v>43448</v>
      </c>
      <c r="B323" s="22"/>
      <c r="C323" s="26">
        <f>ROUND(13.7949933038014,4)</f>
        <v>13.795</v>
      </c>
      <c r="D323" s="26">
        <f>F323</f>
        <v>15.1654</v>
      </c>
      <c r="E323" s="26">
        <f>F323</f>
        <v>15.1654</v>
      </c>
      <c r="F323" s="26">
        <f>ROUND(15.1654,4)</f>
        <v>15.1654</v>
      </c>
      <c r="G323" s="24"/>
      <c r="H323" s="36"/>
    </row>
    <row r="324" spans="1:8" ht="12.75" customHeight="1">
      <c r="A324" s="22">
        <v>43542</v>
      </c>
      <c r="B324" s="22"/>
      <c r="C324" s="26">
        <f>ROUND(13.7949933038014,4)</f>
        <v>13.795</v>
      </c>
      <c r="D324" s="26">
        <f>F324</f>
        <v>15.8329</v>
      </c>
      <c r="E324" s="26">
        <f>F324</f>
        <v>15.8329</v>
      </c>
      <c r="F324" s="26">
        <f>ROUND(15.8329,4)</f>
        <v>15.8329</v>
      </c>
      <c r="G324" s="24"/>
      <c r="H324" s="36"/>
    </row>
    <row r="325" spans="1:8" ht="12.75" customHeight="1">
      <c r="A325" s="22">
        <v>43630</v>
      </c>
      <c r="B325" s="22"/>
      <c r="C325" s="26">
        <f>ROUND(13.7949933038014,4)</f>
        <v>13.795</v>
      </c>
      <c r="D325" s="26">
        <f>F325</f>
        <v>15.6934</v>
      </c>
      <c r="E325" s="26">
        <f>F325</f>
        <v>15.6934</v>
      </c>
      <c r="F325" s="26">
        <f>ROUND(15.6934,4)</f>
        <v>15.6934</v>
      </c>
      <c r="G325" s="24"/>
      <c r="H325" s="36"/>
    </row>
    <row r="326" spans="1:8" ht="12.75" customHeight="1">
      <c r="A326" s="22">
        <v>43724</v>
      </c>
      <c r="B326" s="22"/>
      <c r="C326" s="26">
        <f>ROUND(13.7949933038014,4)</f>
        <v>13.795</v>
      </c>
      <c r="D326" s="26">
        <f>F326</f>
        <v>15.7649</v>
      </c>
      <c r="E326" s="26">
        <f>F326</f>
        <v>15.7649</v>
      </c>
      <c r="F326" s="26">
        <f>ROUND(15.7649,4)</f>
        <v>15.7649</v>
      </c>
      <c r="G326" s="24"/>
      <c r="H326" s="36"/>
    </row>
    <row r="327" spans="1:8" ht="12.75" customHeight="1">
      <c r="A327" s="22" t="s">
        <v>72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43087</v>
      </c>
      <c r="B328" s="22"/>
      <c r="C328" s="26">
        <f>ROUND(17.967942825,4)</f>
        <v>17.9679</v>
      </c>
      <c r="D328" s="26">
        <f>F328</f>
        <v>18.2453</v>
      </c>
      <c r="E328" s="26">
        <f>F328</f>
        <v>18.2453</v>
      </c>
      <c r="F328" s="26">
        <f>ROUND(18.2453,4)</f>
        <v>18.2453</v>
      </c>
      <c r="G328" s="24"/>
      <c r="H328" s="36"/>
    </row>
    <row r="329" spans="1:8" ht="12.75" customHeight="1">
      <c r="A329" s="22">
        <v>43178</v>
      </c>
      <c r="B329" s="22"/>
      <c r="C329" s="26">
        <f>ROUND(17.967942825,4)</f>
        <v>17.9679</v>
      </c>
      <c r="D329" s="26">
        <f>F329</f>
        <v>18.5523</v>
      </c>
      <c r="E329" s="26">
        <f>F329</f>
        <v>18.5523</v>
      </c>
      <c r="F329" s="26">
        <f>ROUND(18.5523,4)</f>
        <v>18.5523</v>
      </c>
      <c r="G329" s="24"/>
      <c r="H329" s="36"/>
    </row>
    <row r="330" spans="1:8" ht="12.75" customHeight="1">
      <c r="A330" s="22">
        <v>43269</v>
      </c>
      <c r="B330" s="22"/>
      <c r="C330" s="26">
        <f>ROUND(17.967942825,4)</f>
        <v>17.9679</v>
      </c>
      <c r="D330" s="26">
        <f>F330</f>
        <v>18.8535</v>
      </c>
      <c r="E330" s="26">
        <f>F330</f>
        <v>18.8535</v>
      </c>
      <c r="F330" s="26">
        <f>ROUND(18.8535,4)</f>
        <v>18.8535</v>
      </c>
      <c r="G330" s="24"/>
      <c r="H330" s="36"/>
    </row>
    <row r="331" spans="1:8" ht="12.75" customHeight="1">
      <c r="A331" s="22">
        <v>43360</v>
      </c>
      <c r="B331" s="22"/>
      <c r="C331" s="26">
        <f>ROUND(17.967942825,4)</f>
        <v>17.9679</v>
      </c>
      <c r="D331" s="26">
        <f>F331</f>
        <v>19.1489</v>
      </c>
      <c r="E331" s="26">
        <f>F331</f>
        <v>19.1489</v>
      </c>
      <c r="F331" s="26">
        <f>ROUND(19.1489,4)</f>
        <v>19.1489</v>
      </c>
      <c r="G331" s="24"/>
      <c r="H331" s="36"/>
    </row>
    <row r="332" spans="1:8" ht="12.75" customHeight="1">
      <c r="A332" s="22">
        <v>43448</v>
      </c>
      <c r="B332" s="22"/>
      <c r="C332" s="26">
        <f>ROUND(17.967942825,4)</f>
        <v>17.9679</v>
      </c>
      <c r="D332" s="26">
        <f>F332</f>
        <v>19.4465</v>
      </c>
      <c r="E332" s="26">
        <f>F332</f>
        <v>19.4465</v>
      </c>
      <c r="F332" s="26">
        <f>ROUND(19.4465,4)</f>
        <v>19.4465</v>
      </c>
      <c r="G332" s="24"/>
      <c r="H332" s="36"/>
    </row>
    <row r="333" spans="1:8" ht="12.75" customHeight="1">
      <c r="A333" s="22">
        <v>43542</v>
      </c>
      <c r="B333" s="22"/>
      <c r="C333" s="26">
        <f>ROUND(17.967942825,4)</f>
        <v>17.9679</v>
      </c>
      <c r="D333" s="26">
        <f>F333</f>
        <v>19.7684</v>
      </c>
      <c r="E333" s="26">
        <f>F333</f>
        <v>19.7684</v>
      </c>
      <c r="F333" s="26">
        <f>ROUND(19.7684,4)</f>
        <v>19.7684</v>
      </c>
      <c r="G333" s="24"/>
      <c r="H333" s="36"/>
    </row>
    <row r="334" spans="1:8" ht="12.75" customHeight="1">
      <c r="A334" s="22">
        <v>43630</v>
      </c>
      <c r="B334" s="22"/>
      <c r="C334" s="26">
        <f>ROUND(17.967942825,4)</f>
        <v>17.9679</v>
      </c>
      <c r="D334" s="26">
        <f>F334</f>
        <v>19.8177</v>
      </c>
      <c r="E334" s="26">
        <f>F334</f>
        <v>19.8177</v>
      </c>
      <c r="F334" s="26">
        <f>ROUND(19.8177,4)</f>
        <v>19.8177</v>
      </c>
      <c r="G334" s="24"/>
      <c r="H334" s="36"/>
    </row>
    <row r="335" spans="1:8" ht="12.75" customHeight="1">
      <c r="A335" s="22">
        <v>43724</v>
      </c>
      <c r="B335" s="22"/>
      <c r="C335" s="26">
        <f>ROUND(17.967942825,4)</f>
        <v>17.9679</v>
      </c>
      <c r="D335" s="26">
        <f>F335</f>
        <v>20.3935</v>
      </c>
      <c r="E335" s="26">
        <f>F335</f>
        <v>20.3935</v>
      </c>
      <c r="F335" s="26">
        <f>ROUND(20.3935,4)</f>
        <v>20.3935</v>
      </c>
      <c r="G335" s="24"/>
      <c r="H335" s="36"/>
    </row>
    <row r="336" spans="1:8" ht="12.75" customHeight="1">
      <c r="A336" s="22" t="s">
        <v>73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43087</v>
      </c>
      <c r="B337" s="22"/>
      <c r="C337" s="26">
        <f>ROUND(1.71418696194835,4)</f>
        <v>1.7142</v>
      </c>
      <c r="D337" s="26">
        <f>F337</f>
        <v>1.7399</v>
      </c>
      <c r="E337" s="26">
        <f>F337</f>
        <v>1.7399</v>
      </c>
      <c r="F337" s="26">
        <f>ROUND(1.7399,4)</f>
        <v>1.7399</v>
      </c>
      <c r="G337" s="24"/>
      <c r="H337" s="36"/>
    </row>
    <row r="338" spans="1:8" ht="12.75" customHeight="1">
      <c r="A338" s="22">
        <v>43178</v>
      </c>
      <c r="B338" s="22"/>
      <c r="C338" s="26">
        <f>ROUND(1.71418696194835,4)</f>
        <v>1.7142</v>
      </c>
      <c r="D338" s="26">
        <f>F338</f>
        <v>1.7677</v>
      </c>
      <c r="E338" s="26">
        <f>F338</f>
        <v>1.7677</v>
      </c>
      <c r="F338" s="26">
        <f>ROUND(1.7677,4)</f>
        <v>1.7677</v>
      </c>
      <c r="G338" s="24"/>
      <c r="H338" s="36"/>
    </row>
    <row r="339" spans="1:8" ht="12.75" customHeight="1">
      <c r="A339" s="22">
        <v>43269</v>
      </c>
      <c r="B339" s="22"/>
      <c r="C339" s="26">
        <f>ROUND(1.71418696194835,4)</f>
        <v>1.7142</v>
      </c>
      <c r="D339" s="26">
        <f>F339</f>
        <v>1.7944</v>
      </c>
      <c r="E339" s="26">
        <f>F339</f>
        <v>1.7944</v>
      </c>
      <c r="F339" s="26">
        <f>ROUND(1.7944,4)</f>
        <v>1.7944</v>
      </c>
      <c r="G339" s="24"/>
      <c r="H339" s="36"/>
    </row>
    <row r="340" spans="1:8" ht="12.75" customHeight="1">
      <c r="A340" s="22">
        <v>43448</v>
      </c>
      <c r="B340" s="22"/>
      <c r="C340" s="26">
        <f>ROUND(1.71418696194835,4)</f>
        <v>1.7142</v>
      </c>
      <c r="D340" s="26">
        <f>F340</f>
        <v>1.9198</v>
      </c>
      <c r="E340" s="26">
        <f>F340</f>
        <v>1.9198</v>
      </c>
      <c r="F340" s="26">
        <f>ROUND(1.9198,4)</f>
        <v>1.9198</v>
      </c>
      <c r="G340" s="24"/>
      <c r="H340" s="36"/>
    </row>
    <row r="341" spans="1:8" ht="12.75" customHeight="1">
      <c r="A341" s="22">
        <v>43630</v>
      </c>
      <c r="B341" s="22"/>
      <c r="C341" s="26">
        <f>ROUND(1.71418696194835,4)</f>
        <v>1.7142</v>
      </c>
      <c r="D341" s="26">
        <f>F341</f>
        <v>1.8814</v>
      </c>
      <c r="E341" s="26">
        <f>F341</f>
        <v>1.8814</v>
      </c>
      <c r="F341" s="26">
        <f>ROUND(1.8814,4)</f>
        <v>1.8814</v>
      </c>
      <c r="G341" s="24"/>
      <c r="H341" s="36"/>
    </row>
    <row r="342" spans="1:8" ht="12.75" customHeight="1">
      <c r="A342" s="22">
        <v>43724</v>
      </c>
      <c r="B342" s="22"/>
      <c r="C342" s="26">
        <f>ROUND(1.71418696194835,4)</f>
        <v>1.7142</v>
      </c>
      <c r="D342" s="26">
        <f>F342</f>
        <v>1.9097</v>
      </c>
      <c r="E342" s="26">
        <f>F342</f>
        <v>1.9097</v>
      </c>
      <c r="F342" s="26">
        <f>ROUND(1.9097,4)</f>
        <v>1.9097</v>
      </c>
      <c r="G342" s="24"/>
      <c r="H342" s="36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43087</v>
      </c>
      <c r="B344" s="22"/>
      <c r="C344" s="28">
        <f>ROUND(0.119273180725038,6)</f>
        <v>0.119273</v>
      </c>
      <c r="D344" s="28">
        <f>F344</f>
        <v>0.121273</v>
      </c>
      <c r="E344" s="28">
        <f>F344</f>
        <v>0.121273</v>
      </c>
      <c r="F344" s="28">
        <f>ROUND(0.121273,6)</f>
        <v>0.121273</v>
      </c>
      <c r="G344" s="24"/>
      <c r="H344" s="36"/>
    </row>
    <row r="345" spans="1:8" ht="12.75" customHeight="1">
      <c r="A345" s="22">
        <v>43178</v>
      </c>
      <c r="B345" s="22"/>
      <c r="C345" s="28">
        <f>ROUND(0.119273180725038,6)</f>
        <v>0.119273</v>
      </c>
      <c r="D345" s="28">
        <f>F345</f>
        <v>0.123599</v>
      </c>
      <c r="E345" s="28">
        <f>F345</f>
        <v>0.123599</v>
      </c>
      <c r="F345" s="28">
        <f>ROUND(0.123599,6)</f>
        <v>0.123599</v>
      </c>
      <c r="G345" s="24"/>
      <c r="H345" s="36"/>
    </row>
    <row r="346" spans="1:8" ht="12.75" customHeight="1">
      <c r="A346" s="22">
        <v>43269</v>
      </c>
      <c r="B346" s="22"/>
      <c r="C346" s="28">
        <f>ROUND(0.119273180725038,6)</f>
        <v>0.119273</v>
      </c>
      <c r="D346" s="28">
        <f>F346</f>
        <v>0.125924</v>
      </c>
      <c r="E346" s="28">
        <f>F346</f>
        <v>0.125924</v>
      </c>
      <c r="F346" s="28">
        <f>ROUND(0.125924,6)</f>
        <v>0.125924</v>
      </c>
      <c r="G346" s="24"/>
      <c r="H346" s="36"/>
    </row>
    <row r="347" spans="1:8" ht="12.75" customHeight="1">
      <c r="A347" s="22">
        <v>43360</v>
      </c>
      <c r="B347" s="22"/>
      <c r="C347" s="28">
        <f>ROUND(0.119273180725038,6)</f>
        <v>0.119273</v>
      </c>
      <c r="D347" s="28">
        <f>F347</f>
        <v>0.12827</v>
      </c>
      <c r="E347" s="28">
        <f>F347</f>
        <v>0.12827</v>
      </c>
      <c r="F347" s="28">
        <f>ROUND(0.12827,6)</f>
        <v>0.12827</v>
      </c>
      <c r="G347" s="24"/>
      <c r="H347" s="36"/>
    </row>
    <row r="348" spans="1:8" ht="12.75" customHeight="1">
      <c r="A348" s="22">
        <v>43448</v>
      </c>
      <c r="B348" s="22"/>
      <c r="C348" s="28">
        <f>ROUND(0.119273180725038,6)</f>
        <v>0.119273</v>
      </c>
      <c r="D348" s="28">
        <f>F348</f>
        <v>0.130653</v>
      </c>
      <c r="E348" s="28">
        <f>F348</f>
        <v>0.130653</v>
      </c>
      <c r="F348" s="28">
        <f>ROUND(0.130653,6)</f>
        <v>0.130653</v>
      </c>
      <c r="G348" s="24"/>
      <c r="H348" s="36"/>
    </row>
    <row r="349" spans="1:8" ht="12.75" customHeight="1">
      <c r="A349" s="22">
        <v>43542</v>
      </c>
      <c r="B349" s="22"/>
      <c r="C349" s="28">
        <f>ROUND(0.119273180725038,6)</f>
        <v>0.119273</v>
      </c>
      <c r="D349" s="28">
        <f>F349</f>
        <v>0.136804</v>
      </c>
      <c r="E349" s="28">
        <f>F349</f>
        <v>0.136804</v>
      </c>
      <c r="F349" s="28">
        <f>ROUND(0.136804,6)</f>
        <v>0.136804</v>
      </c>
      <c r="G349" s="24"/>
      <c r="H349" s="36"/>
    </row>
    <row r="350" spans="1:8" ht="12.75" customHeight="1">
      <c r="A350" s="22">
        <v>43630</v>
      </c>
      <c r="B350" s="22"/>
      <c r="C350" s="28">
        <f>ROUND(0.119273180725038,6)</f>
        <v>0.119273</v>
      </c>
      <c r="D350" s="28">
        <f>F350</f>
        <v>0.134591</v>
      </c>
      <c r="E350" s="28">
        <f>F350</f>
        <v>0.134591</v>
      </c>
      <c r="F350" s="28">
        <f>ROUND(0.134591,6)</f>
        <v>0.134591</v>
      </c>
      <c r="G350" s="24"/>
      <c r="H350" s="36"/>
    </row>
    <row r="351" spans="1:8" ht="12.75" customHeight="1">
      <c r="A351" s="22">
        <v>43724</v>
      </c>
      <c r="B351" s="22"/>
      <c r="C351" s="28">
        <f>ROUND(0.119273180725038,6)</f>
        <v>0.119273</v>
      </c>
      <c r="D351" s="28">
        <f>F351</f>
        <v>0.135638</v>
      </c>
      <c r="E351" s="28">
        <f>F351</f>
        <v>0.135638</v>
      </c>
      <c r="F351" s="28">
        <f>ROUND(0.135638,6)</f>
        <v>0.135638</v>
      </c>
      <c r="G351" s="24"/>
      <c r="H351" s="36"/>
    </row>
    <row r="352" spans="1:8" ht="12.75" customHeight="1">
      <c r="A352" s="22" t="s">
        <v>75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43087</v>
      </c>
      <c r="B353" s="22"/>
      <c r="C353" s="26">
        <f>ROUND(0.129592567502177,4)</f>
        <v>0.1296</v>
      </c>
      <c r="D353" s="26">
        <f>F353</f>
        <v>0.1286</v>
      </c>
      <c r="E353" s="26">
        <f>F353</f>
        <v>0.1286</v>
      </c>
      <c r="F353" s="26">
        <f>ROUND(0.1286,4)</f>
        <v>0.1286</v>
      </c>
      <c r="G353" s="24"/>
      <c r="H353" s="36"/>
    </row>
    <row r="354" spans="1:8" ht="12.75" customHeight="1">
      <c r="A354" s="22">
        <v>43178</v>
      </c>
      <c r="B354" s="22"/>
      <c r="C354" s="26">
        <f>ROUND(0.129592567502177,4)</f>
        <v>0.1296</v>
      </c>
      <c r="D354" s="26">
        <f>F354</f>
        <v>0.1286</v>
      </c>
      <c r="E354" s="26">
        <f>F354</f>
        <v>0.1286</v>
      </c>
      <c r="F354" s="26">
        <f>ROUND(0.1286,4)</f>
        <v>0.1286</v>
      </c>
      <c r="G354" s="24"/>
      <c r="H354" s="36"/>
    </row>
    <row r="355" spans="1:8" ht="12.75" customHeight="1">
      <c r="A355" s="22">
        <v>43269</v>
      </c>
      <c r="B355" s="22"/>
      <c r="C355" s="26">
        <f>ROUND(0.129592567502177,4)</f>
        <v>0.1296</v>
      </c>
      <c r="D355" s="26">
        <f>F355</f>
        <v>0.1283</v>
      </c>
      <c r="E355" s="26">
        <f>F355</f>
        <v>0.1283</v>
      </c>
      <c r="F355" s="26">
        <f>ROUND(0.1283,4)</f>
        <v>0.1283</v>
      </c>
      <c r="G355" s="24"/>
      <c r="H355" s="36"/>
    </row>
    <row r="356" spans="1:8" ht="12.75" customHeight="1">
      <c r="A356" s="22">
        <v>43360</v>
      </c>
      <c r="B356" s="22"/>
      <c r="C356" s="26">
        <f>ROUND(0.129592567502177,4)</f>
        <v>0.1296</v>
      </c>
      <c r="D356" s="26">
        <f>F356</f>
        <v>0.128</v>
      </c>
      <c r="E356" s="26">
        <f>F356</f>
        <v>0.128</v>
      </c>
      <c r="F356" s="26">
        <f>ROUND(0.128,4)</f>
        <v>0.128</v>
      </c>
      <c r="G356" s="24"/>
      <c r="H356" s="36"/>
    </row>
    <row r="357" spans="1:8" ht="12.75" customHeight="1">
      <c r="A357" s="22">
        <v>43448</v>
      </c>
      <c r="B357" s="22"/>
      <c r="C357" s="26">
        <f>ROUND(0.129592567502177,4)</f>
        <v>0.1296</v>
      </c>
      <c r="D357" s="26">
        <f>F357</f>
        <v>0.1278</v>
      </c>
      <c r="E357" s="26">
        <f>F357</f>
        <v>0.1278</v>
      </c>
      <c r="F357" s="26">
        <f>ROUND(0.1278,4)</f>
        <v>0.1278</v>
      </c>
      <c r="G357" s="24"/>
      <c r="H357" s="36"/>
    </row>
    <row r="358" spans="1:8" ht="12.75" customHeight="1">
      <c r="A358" s="22">
        <v>43542</v>
      </c>
      <c r="B358" s="22"/>
      <c r="C358" s="26">
        <f>ROUND(0.129592567502177,4)</f>
        <v>0.1296</v>
      </c>
      <c r="D358" s="26">
        <f>F358</f>
        <v>0.1276</v>
      </c>
      <c r="E358" s="26">
        <f>F358</f>
        <v>0.1276</v>
      </c>
      <c r="F358" s="26">
        <f>ROUND(0.1276,4)</f>
        <v>0.1276</v>
      </c>
      <c r="G358" s="24"/>
      <c r="H358" s="36"/>
    </row>
    <row r="359" spans="1:8" ht="12.75" customHeight="1">
      <c r="A359" s="22">
        <v>43630</v>
      </c>
      <c r="B359" s="22"/>
      <c r="C359" s="26">
        <f>ROUND(0.129592567502177,4)</f>
        <v>0.1296</v>
      </c>
      <c r="D359" s="26">
        <f>F359</f>
        <v>0.124</v>
      </c>
      <c r="E359" s="26">
        <f>F359</f>
        <v>0.124</v>
      </c>
      <c r="F359" s="26">
        <f>ROUND(0.124,4)</f>
        <v>0.124</v>
      </c>
      <c r="G359" s="24"/>
      <c r="H359" s="36"/>
    </row>
    <row r="360" spans="1:8" ht="12.75" customHeight="1">
      <c r="A360" s="22">
        <v>43724</v>
      </c>
      <c r="B360" s="22"/>
      <c r="C360" s="26">
        <f>ROUND(0.129592567502177,4)</f>
        <v>0.1296</v>
      </c>
      <c r="D360" s="26">
        <f>F360</f>
        <v>0.1191</v>
      </c>
      <c r="E360" s="26">
        <f>F360</f>
        <v>0.1191</v>
      </c>
      <c r="F360" s="26">
        <f>ROUND(0.1191,4)</f>
        <v>0.1191</v>
      </c>
      <c r="G360" s="24"/>
      <c r="H360" s="36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43087</v>
      </c>
      <c r="B362" s="22"/>
      <c r="C362" s="26">
        <f>ROUND(1.69345170346764,4)</f>
        <v>1.6935</v>
      </c>
      <c r="D362" s="26">
        <f>F362</f>
        <v>1.7212</v>
      </c>
      <c r="E362" s="26">
        <f>F362</f>
        <v>1.7212</v>
      </c>
      <c r="F362" s="26">
        <f>ROUND(1.7212,4)</f>
        <v>1.7212</v>
      </c>
      <c r="G362" s="24"/>
      <c r="H362" s="36"/>
    </row>
    <row r="363" spans="1:8" ht="12.75" customHeight="1">
      <c r="A363" s="22">
        <v>43178</v>
      </c>
      <c r="B363" s="22"/>
      <c r="C363" s="26">
        <f>ROUND(1.69345170346764,4)</f>
        <v>1.6935</v>
      </c>
      <c r="D363" s="26">
        <f>F363</f>
        <v>1.749</v>
      </c>
      <c r="E363" s="26">
        <f>F363</f>
        <v>1.749</v>
      </c>
      <c r="F363" s="26">
        <f>ROUND(1.749,4)</f>
        <v>1.749</v>
      </c>
      <c r="G363" s="24"/>
      <c r="H363" s="36"/>
    </row>
    <row r="364" spans="1:8" ht="12.75" customHeight="1">
      <c r="A364" s="22">
        <v>43269</v>
      </c>
      <c r="B364" s="22"/>
      <c r="C364" s="26">
        <f>ROUND(1.69345170346764,4)</f>
        <v>1.6935</v>
      </c>
      <c r="D364" s="26">
        <f>F364</f>
        <v>1.7771</v>
      </c>
      <c r="E364" s="26">
        <f>F364</f>
        <v>1.7771</v>
      </c>
      <c r="F364" s="26">
        <f>ROUND(1.7771,4)</f>
        <v>1.7771</v>
      </c>
      <c r="G364" s="24"/>
      <c r="H364" s="36"/>
    </row>
    <row r="365" spans="1:8" ht="12.75" customHeight="1">
      <c r="A365" s="22">
        <v>43360</v>
      </c>
      <c r="B365" s="22"/>
      <c r="C365" s="26">
        <f>ROUND(1.69345170346764,4)</f>
        <v>1.6935</v>
      </c>
      <c r="D365" s="26">
        <f>F365</f>
        <v>1.8033</v>
      </c>
      <c r="E365" s="26">
        <f>F365</f>
        <v>1.8033</v>
      </c>
      <c r="F365" s="26">
        <f>ROUND(1.8033,4)</f>
        <v>1.8033</v>
      </c>
      <c r="G365" s="24"/>
      <c r="H365" s="36"/>
    </row>
    <row r="366" spans="1:8" ht="12.75" customHeight="1">
      <c r="A366" s="22">
        <v>43630</v>
      </c>
      <c r="B366" s="22"/>
      <c r="C366" s="26">
        <f>ROUND(1.69345170346764,4)</f>
        <v>1.6935</v>
      </c>
      <c r="D366" s="26">
        <f>F366</f>
        <v>1.8958</v>
      </c>
      <c r="E366" s="26">
        <f>F366</f>
        <v>1.8958</v>
      </c>
      <c r="F366" s="26">
        <f>ROUND(1.8958,4)</f>
        <v>1.8958</v>
      </c>
      <c r="G366" s="24"/>
      <c r="H366" s="36"/>
    </row>
    <row r="367" spans="1:8" ht="12.75" customHeight="1">
      <c r="A367" s="22">
        <v>43724</v>
      </c>
      <c r="B367" s="22"/>
      <c r="C367" s="26">
        <f>ROUND(1.69345170346764,4)</f>
        <v>1.6935</v>
      </c>
      <c r="D367" s="26">
        <f>F367</f>
        <v>1.9258</v>
      </c>
      <c r="E367" s="26">
        <f>F367</f>
        <v>1.9258</v>
      </c>
      <c r="F367" s="26">
        <f>ROUND(1.9258,4)</f>
        <v>1.9258</v>
      </c>
      <c r="G367" s="24"/>
      <c r="H367" s="36"/>
    </row>
    <row r="368" spans="1:8" ht="12.75" customHeight="1">
      <c r="A368" s="22" t="s">
        <v>77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43087</v>
      </c>
      <c r="B369" s="22"/>
      <c r="C369" s="26">
        <f>ROUND(9.61861164,4)</f>
        <v>9.6186</v>
      </c>
      <c r="D369" s="26">
        <f>F369</f>
        <v>9.7277</v>
      </c>
      <c r="E369" s="26">
        <f>F369</f>
        <v>9.7277</v>
      </c>
      <c r="F369" s="26">
        <f>ROUND(9.7277,4)</f>
        <v>9.7277</v>
      </c>
      <c r="G369" s="24"/>
      <c r="H369" s="36"/>
    </row>
    <row r="370" spans="1:8" ht="12.75" customHeight="1">
      <c r="A370" s="22">
        <v>43178</v>
      </c>
      <c r="B370" s="22"/>
      <c r="C370" s="26">
        <f>ROUND(9.61861164,4)</f>
        <v>9.6186</v>
      </c>
      <c r="D370" s="26">
        <f>F370</f>
        <v>9.8495</v>
      </c>
      <c r="E370" s="26">
        <f>F370</f>
        <v>9.8495</v>
      </c>
      <c r="F370" s="26">
        <f>ROUND(9.8495,4)</f>
        <v>9.8495</v>
      </c>
      <c r="G370" s="24"/>
      <c r="H370" s="36"/>
    </row>
    <row r="371" spans="1:8" ht="12.75" customHeight="1">
      <c r="A371" s="22">
        <v>43269</v>
      </c>
      <c r="B371" s="22"/>
      <c r="C371" s="26">
        <f>ROUND(9.61861164,4)</f>
        <v>9.6186</v>
      </c>
      <c r="D371" s="26">
        <f>F371</f>
        <v>9.9695</v>
      </c>
      <c r="E371" s="26">
        <f>F371</f>
        <v>9.9695</v>
      </c>
      <c r="F371" s="26">
        <f>ROUND(9.9695,4)</f>
        <v>9.9695</v>
      </c>
      <c r="G371" s="24"/>
      <c r="H371" s="36"/>
    </row>
    <row r="372" spans="1:8" ht="12.75" customHeight="1">
      <c r="A372" s="22">
        <v>43360</v>
      </c>
      <c r="B372" s="22"/>
      <c r="C372" s="26">
        <f>ROUND(9.61861164,4)</f>
        <v>9.6186</v>
      </c>
      <c r="D372" s="26">
        <f>F372</f>
        <v>10.0868</v>
      </c>
      <c r="E372" s="26">
        <f>F372</f>
        <v>10.0868</v>
      </c>
      <c r="F372" s="26">
        <f>ROUND(10.0868,4)</f>
        <v>10.0868</v>
      </c>
      <c r="G372" s="24"/>
      <c r="H372" s="36"/>
    </row>
    <row r="373" spans="1:8" ht="12.75" customHeight="1">
      <c r="A373" s="22">
        <v>43448</v>
      </c>
      <c r="B373" s="22"/>
      <c r="C373" s="26">
        <f>ROUND(9.61861164,4)</f>
        <v>9.6186</v>
      </c>
      <c r="D373" s="26">
        <f>F373</f>
        <v>10.6206</v>
      </c>
      <c r="E373" s="26">
        <f>F373</f>
        <v>10.6206</v>
      </c>
      <c r="F373" s="26">
        <f>ROUND(10.6206,4)</f>
        <v>10.6206</v>
      </c>
      <c r="G373" s="24"/>
      <c r="H373" s="36"/>
    </row>
    <row r="374" spans="1:8" ht="12.75" customHeight="1">
      <c r="A374" s="22">
        <v>43630</v>
      </c>
      <c r="B374" s="22"/>
      <c r="C374" s="26">
        <f>ROUND(9.61861164,4)</f>
        <v>9.6186</v>
      </c>
      <c r="D374" s="26">
        <f>F374</f>
        <v>10.4616</v>
      </c>
      <c r="E374" s="26">
        <f>F374</f>
        <v>10.4616</v>
      </c>
      <c r="F374" s="26">
        <f>ROUND(10.4616,4)</f>
        <v>10.4616</v>
      </c>
      <c r="G374" s="24"/>
      <c r="H374" s="36"/>
    </row>
    <row r="375" spans="1:8" ht="12.75" customHeight="1">
      <c r="A375" s="22">
        <v>43724</v>
      </c>
      <c r="B375" s="22"/>
      <c r="C375" s="26">
        <f>ROUND(9.61861164,4)</f>
        <v>9.6186</v>
      </c>
      <c r="D375" s="26">
        <f>F375</f>
        <v>10.6713</v>
      </c>
      <c r="E375" s="26">
        <f>F375</f>
        <v>10.6713</v>
      </c>
      <c r="F375" s="26">
        <f>ROUND(10.6713,4)</f>
        <v>10.6713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43087</v>
      </c>
      <c r="B377" s="22"/>
      <c r="C377" s="26">
        <f>ROUND(9.87048980945712,4)</f>
        <v>9.8705</v>
      </c>
      <c r="D377" s="26">
        <f>F377</f>
        <v>10.0062</v>
      </c>
      <c r="E377" s="26">
        <f>F377</f>
        <v>10.0062</v>
      </c>
      <c r="F377" s="26">
        <f>ROUND(10.0062,4)</f>
        <v>10.0062</v>
      </c>
      <c r="G377" s="24"/>
      <c r="H377" s="36"/>
    </row>
    <row r="378" spans="1:8" ht="12.75" customHeight="1">
      <c r="A378" s="22">
        <v>43178</v>
      </c>
      <c r="B378" s="22"/>
      <c r="C378" s="26">
        <f>ROUND(9.87048980945712,4)</f>
        <v>9.8705</v>
      </c>
      <c r="D378" s="26">
        <f>F378</f>
        <v>10.1574</v>
      </c>
      <c r="E378" s="26">
        <f>F378</f>
        <v>10.1574</v>
      </c>
      <c r="F378" s="26">
        <f>ROUND(10.1574,4)</f>
        <v>10.1574</v>
      </c>
      <c r="G378" s="24"/>
      <c r="H378" s="36"/>
    </row>
    <row r="379" spans="1:8" ht="12.75" customHeight="1">
      <c r="A379" s="22">
        <v>43269</v>
      </c>
      <c r="B379" s="22"/>
      <c r="C379" s="26">
        <f>ROUND(9.87048980945712,4)</f>
        <v>9.8705</v>
      </c>
      <c r="D379" s="26">
        <f>F379</f>
        <v>10.3077</v>
      </c>
      <c r="E379" s="26">
        <f>F379</f>
        <v>10.3077</v>
      </c>
      <c r="F379" s="26">
        <f>ROUND(10.3077,4)</f>
        <v>10.3077</v>
      </c>
      <c r="G379" s="24"/>
      <c r="H379" s="36"/>
    </row>
    <row r="380" spans="1:8" ht="12.75" customHeight="1">
      <c r="A380" s="22">
        <v>43360</v>
      </c>
      <c r="B380" s="22"/>
      <c r="C380" s="26">
        <f>ROUND(9.87048980945712,4)</f>
        <v>9.8705</v>
      </c>
      <c r="D380" s="26">
        <f>F380</f>
        <v>10.4549</v>
      </c>
      <c r="E380" s="26">
        <f>F380</f>
        <v>10.4549</v>
      </c>
      <c r="F380" s="26">
        <f>ROUND(10.4549,4)</f>
        <v>10.4549</v>
      </c>
      <c r="G380" s="24"/>
      <c r="H380" s="36"/>
    </row>
    <row r="381" spans="1:8" ht="12.75" customHeight="1">
      <c r="A381" s="22">
        <v>43448</v>
      </c>
      <c r="B381" s="22"/>
      <c r="C381" s="26">
        <f>ROUND(9.87048980945712,4)</f>
        <v>9.8705</v>
      </c>
      <c r="D381" s="26">
        <f>F381</f>
        <v>11.0314</v>
      </c>
      <c r="E381" s="26">
        <f>F381</f>
        <v>11.0314</v>
      </c>
      <c r="F381" s="26">
        <f>ROUND(11.0314,4)</f>
        <v>11.0314</v>
      </c>
      <c r="G381" s="24"/>
      <c r="H381" s="36"/>
    </row>
    <row r="382" spans="1:8" ht="12.75" customHeight="1">
      <c r="A382" s="22">
        <v>43630</v>
      </c>
      <c r="B382" s="22"/>
      <c r="C382" s="26">
        <f>ROUND(9.87048980945712,4)</f>
        <v>9.8705</v>
      </c>
      <c r="D382" s="26">
        <f>F382</f>
        <v>10.8891</v>
      </c>
      <c r="E382" s="26">
        <f>F382</f>
        <v>10.8891</v>
      </c>
      <c r="F382" s="26">
        <f>ROUND(10.8891,4)</f>
        <v>10.8891</v>
      </c>
      <c r="G382" s="24"/>
      <c r="H382" s="36"/>
    </row>
    <row r="383" spans="1:8" ht="12.75" customHeight="1">
      <c r="A383" s="22">
        <v>43724</v>
      </c>
      <c r="B383" s="22"/>
      <c r="C383" s="26">
        <f>ROUND(9.87048980945712,4)</f>
        <v>9.8705</v>
      </c>
      <c r="D383" s="26">
        <f>F383</f>
        <v>11.0197</v>
      </c>
      <c r="E383" s="26">
        <f>F383</f>
        <v>11.0197</v>
      </c>
      <c r="F383" s="26">
        <f>ROUND(11.0197,4)</f>
        <v>11.0197</v>
      </c>
      <c r="G383" s="24"/>
      <c r="H383" s="36"/>
    </row>
    <row r="384" spans="1:8" ht="12.75" customHeight="1">
      <c r="A384" s="22" t="s">
        <v>79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43087</v>
      </c>
      <c r="B385" s="22"/>
      <c r="C385" s="26">
        <f>ROUND(3.76781091727631,4)</f>
        <v>3.7678</v>
      </c>
      <c r="D385" s="26">
        <f>F385</f>
        <v>3.7294</v>
      </c>
      <c r="E385" s="26">
        <f>F385</f>
        <v>3.7294</v>
      </c>
      <c r="F385" s="26">
        <f>ROUND(3.7294,4)</f>
        <v>3.7294</v>
      </c>
      <c r="G385" s="24"/>
      <c r="H385" s="36"/>
    </row>
    <row r="386" spans="1:8" ht="12.75" customHeight="1">
      <c r="A386" s="22">
        <v>43178</v>
      </c>
      <c r="B386" s="22"/>
      <c r="C386" s="26">
        <f>ROUND(3.76781091727631,4)</f>
        <v>3.7678</v>
      </c>
      <c r="D386" s="26">
        <f>F386</f>
        <v>3.6884</v>
      </c>
      <c r="E386" s="26">
        <f>F386</f>
        <v>3.6884</v>
      </c>
      <c r="F386" s="26">
        <f>ROUND(3.6884,4)</f>
        <v>3.6884</v>
      </c>
      <c r="G386" s="24"/>
      <c r="H386" s="36"/>
    </row>
    <row r="387" spans="1:8" ht="12.75" customHeight="1">
      <c r="A387" s="22">
        <v>43269</v>
      </c>
      <c r="B387" s="22"/>
      <c r="C387" s="26">
        <f>ROUND(3.76781091727631,4)</f>
        <v>3.7678</v>
      </c>
      <c r="D387" s="26">
        <f>F387</f>
        <v>3.6495</v>
      </c>
      <c r="E387" s="26">
        <f>F387</f>
        <v>3.6495</v>
      </c>
      <c r="F387" s="26">
        <f>ROUND(3.6495,4)</f>
        <v>3.6495</v>
      </c>
      <c r="G387" s="24"/>
      <c r="H387" s="36"/>
    </row>
    <row r="388" spans="1:8" ht="12.75" customHeight="1">
      <c r="A388" s="22">
        <v>43360</v>
      </c>
      <c r="B388" s="22"/>
      <c r="C388" s="26">
        <f>ROUND(3.76781091727631,4)</f>
        <v>3.7678</v>
      </c>
      <c r="D388" s="26">
        <f>F388</f>
        <v>3.6132</v>
      </c>
      <c r="E388" s="26">
        <f>F388</f>
        <v>3.6132</v>
      </c>
      <c r="F388" s="26">
        <f>ROUND(3.6132,4)</f>
        <v>3.6132</v>
      </c>
      <c r="G388" s="24"/>
      <c r="H388" s="36"/>
    </row>
    <row r="389" spans="1:8" ht="12.75" customHeight="1">
      <c r="A389" s="22">
        <v>43448</v>
      </c>
      <c r="B389" s="22"/>
      <c r="C389" s="26">
        <f>ROUND(3.76781091727631,4)</f>
        <v>3.7678</v>
      </c>
      <c r="D389" s="26">
        <f>F389</f>
        <v>3.7272</v>
      </c>
      <c r="E389" s="26">
        <f>F389</f>
        <v>3.7272</v>
      </c>
      <c r="F389" s="26">
        <f>ROUND(3.7272,4)</f>
        <v>3.7272</v>
      </c>
      <c r="G389" s="24"/>
      <c r="H389" s="36"/>
    </row>
    <row r="390" spans="1:8" ht="12.75" customHeight="1">
      <c r="A390" s="22">
        <v>43630</v>
      </c>
      <c r="B390" s="22"/>
      <c r="C390" s="26">
        <f>ROUND(3.76781091727631,4)</f>
        <v>3.7678</v>
      </c>
      <c r="D390" s="26">
        <f>F390</f>
        <v>3.5725</v>
      </c>
      <c r="E390" s="26">
        <f>F390</f>
        <v>3.5725</v>
      </c>
      <c r="F390" s="26">
        <f>ROUND(3.5725,4)</f>
        <v>3.5725</v>
      </c>
      <c r="G390" s="24"/>
      <c r="H390" s="36"/>
    </row>
    <row r="391" spans="1:8" ht="12.75" customHeight="1">
      <c r="A391" s="22">
        <v>43724</v>
      </c>
      <c r="B391" s="22"/>
      <c r="C391" s="26">
        <f>ROUND(3.76781091727631,4)</f>
        <v>3.7678</v>
      </c>
      <c r="D391" s="26">
        <f>F391</f>
        <v>3.5227</v>
      </c>
      <c r="E391" s="26">
        <f>F391</f>
        <v>3.5227</v>
      </c>
      <c r="F391" s="26">
        <f>ROUND(3.5227,4)</f>
        <v>3.5227</v>
      </c>
      <c r="G391" s="24"/>
      <c r="H391" s="36"/>
    </row>
    <row r="392" spans="1:8" ht="12.75" customHeight="1">
      <c r="A392" s="22" t="s">
        <v>80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43087</v>
      </c>
      <c r="B393" s="22"/>
      <c r="C393" s="26">
        <f>ROUND(13.3908,4)</f>
        <v>13.3908</v>
      </c>
      <c r="D393" s="26">
        <f>F393</f>
        <v>13.5632</v>
      </c>
      <c r="E393" s="26">
        <f>F393</f>
        <v>13.5632</v>
      </c>
      <c r="F393" s="26">
        <f>ROUND(13.5632,4)</f>
        <v>13.5632</v>
      </c>
      <c r="G393" s="24"/>
      <c r="H393" s="36"/>
    </row>
    <row r="394" spans="1:8" ht="12.75" customHeight="1">
      <c r="A394" s="22">
        <v>43178</v>
      </c>
      <c r="B394" s="22"/>
      <c r="C394" s="26">
        <f>ROUND(13.3908,4)</f>
        <v>13.3908</v>
      </c>
      <c r="D394" s="26">
        <f>F394</f>
        <v>13.7522</v>
      </c>
      <c r="E394" s="26">
        <f>F394</f>
        <v>13.7522</v>
      </c>
      <c r="F394" s="26">
        <f>ROUND(13.7522,4)</f>
        <v>13.7522</v>
      </c>
      <c r="G394" s="24"/>
      <c r="H394" s="36"/>
    </row>
    <row r="395" spans="1:8" ht="12.75" customHeight="1">
      <c r="A395" s="22">
        <v>43269</v>
      </c>
      <c r="B395" s="22"/>
      <c r="C395" s="26">
        <f>ROUND(13.3908,4)</f>
        <v>13.3908</v>
      </c>
      <c r="D395" s="26">
        <f>F395</f>
        <v>13.9379</v>
      </c>
      <c r="E395" s="26">
        <f>F395</f>
        <v>13.9379</v>
      </c>
      <c r="F395" s="26">
        <f>ROUND(13.9379,4)</f>
        <v>13.9379</v>
      </c>
      <c r="G395" s="24"/>
      <c r="H395" s="36"/>
    </row>
    <row r="396" spans="1:8" ht="12.75" customHeight="1">
      <c r="A396" s="22">
        <v>43360</v>
      </c>
      <c r="B396" s="22"/>
      <c r="C396" s="26">
        <f>ROUND(13.3908,4)</f>
        <v>13.3908</v>
      </c>
      <c r="D396" s="26">
        <f>F396</f>
        <v>14.1199</v>
      </c>
      <c r="E396" s="26">
        <f>F396</f>
        <v>14.1199</v>
      </c>
      <c r="F396" s="26">
        <f>ROUND(14.1199,4)</f>
        <v>14.1199</v>
      </c>
      <c r="G396" s="24"/>
      <c r="H396" s="36"/>
    </row>
    <row r="397" spans="1:8" ht="12.75" customHeight="1">
      <c r="A397" s="22">
        <v>43630</v>
      </c>
      <c r="B397" s="22"/>
      <c r="C397" s="26">
        <f>ROUND(13.3908,4)</f>
        <v>13.3908</v>
      </c>
      <c r="D397" s="26">
        <f>F397</f>
        <v>14.6852</v>
      </c>
      <c r="E397" s="26">
        <f>F397</f>
        <v>14.6852</v>
      </c>
      <c r="F397" s="26">
        <v>14.6852</v>
      </c>
      <c r="G397" s="24"/>
      <c r="H397" s="36"/>
    </row>
    <row r="398" spans="1:8" ht="12.75" customHeight="1">
      <c r="A398" s="22">
        <v>43724</v>
      </c>
      <c r="B398" s="22"/>
      <c r="C398" s="26">
        <f>ROUND(13.3908,4)</f>
        <v>13.3908</v>
      </c>
      <c r="D398" s="26">
        <f>F398</f>
        <v>14.8824</v>
      </c>
      <c r="E398" s="26">
        <f>F398</f>
        <v>14.8824</v>
      </c>
      <c r="F398" s="26">
        <v>14.8824</v>
      </c>
      <c r="G398" s="24"/>
      <c r="H398" s="36"/>
    </row>
    <row r="399" spans="1:8" ht="12.75" customHeight="1">
      <c r="A399" s="22" t="s">
        <v>81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43087</v>
      </c>
      <c r="B400" s="22"/>
      <c r="C400" s="26">
        <f>ROUND(13.3908,4)</f>
        <v>13.3908</v>
      </c>
      <c r="D400" s="26">
        <f>F400</f>
        <v>13.5632</v>
      </c>
      <c r="E400" s="26">
        <f>F400</f>
        <v>13.5632</v>
      </c>
      <c r="F400" s="26">
        <f>ROUND(13.5632,4)</f>
        <v>13.5632</v>
      </c>
      <c r="G400" s="24"/>
      <c r="H400" s="36"/>
    </row>
    <row r="401" spans="1:8" ht="12.75" customHeight="1">
      <c r="A401" s="22">
        <v>43175</v>
      </c>
      <c r="B401" s="22"/>
      <c r="C401" s="26">
        <f>ROUND(13.3908,4)</f>
        <v>13.3908</v>
      </c>
      <c r="D401" s="26">
        <f>F401</f>
        <v>17.5004</v>
      </c>
      <c r="E401" s="26">
        <f>F401</f>
        <v>17.5004</v>
      </c>
      <c r="F401" s="26">
        <f>ROUND(17.5004,4)</f>
        <v>17.5004</v>
      </c>
      <c r="G401" s="24"/>
      <c r="H401" s="36"/>
    </row>
    <row r="402" spans="1:8" ht="12.75" customHeight="1">
      <c r="A402" s="22">
        <v>43178</v>
      </c>
      <c r="B402" s="22"/>
      <c r="C402" s="26">
        <f>ROUND(13.3908,4)</f>
        <v>13.3908</v>
      </c>
      <c r="D402" s="26">
        <f>F402</f>
        <v>13.7522</v>
      </c>
      <c r="E402" s="26">
        <f>F402</f>
        <v>13.7522</v>
      </c>
      <c r="F402" s="26">
        <f>ROUND(13.7522,4)</f>
        <v>13.7522</v>
      </c>
      <c r="G402" s="24"/>
      <c r="H402" s="36"/>
    </row>
    <row r="403" spans="1:8" ht="12.75" customHeight="1">
      <c r="A403" s="22">
        <v>43269</v>
      </c>
      <c r="B403" s="22"/>
      <c r="C403" s="26">
        <f>ROUND(13.3908,4)</f>
        <v>13.3908</v>
      </c>
      <c r="D403" s="26">
        <f>F403</f>
        <v>13.9379</v>
      </c>
      <c r="E403" s="26">
        <f>F403</f>
        <v>13.9379</v>
      </c>
      <c r="F403" s="26">
        <f>ROUND(13.9379,4)</f>
        <v>13.9379</v>
      </c>
      <c r="G403" s="24"/>
      <c r="H403" s="36"/>
    </row>
    <row r="404" spans="1:8" ht="12.75" customHeight="1">
      <c r="A404" s="22">
        <v>43360</v>
      </c>
      <c r="B404" s="22"/>
      <c r="C404" s="26">
        <f>ROUND(13.3908,4)</f>
        <v>13.3908</v>
      </c>
      <c r="D404" s="26">
        <f>F404</f>
        <v>14.1199</v>
      </c>
      <c r="E404" s="26">
        <f>F404</f>
        <v>14.1199</v>
      </c>
      <c r="F404" s="26">
        <f>ROUND(14.1199,4)</f>
        <v>14.1199</v>
      </c>
      <c r="G404" s="24"/>
      <c r="H404" s="36"/>
    </row>
    <row r="405" spans="1:8" ht="12.75" customHeight="1">
      <c r="A405" s="22">
        <v>43448</v>
      </c>
      <c r="B405" s="22"/>
      <c r="C405" s="26">
        <f>ROUND(13.3908,4)</f>
        <v>13.3908</v>
      </c>
      <c r="D405" s="26">
        <f>F405</f>
        <v>14.3034</v>
      </c>
      <c r="E405" s="26">
        <f>F405</f>
        <v>14.3034</v>
      </c>
      <c r="F405" s="26">
        <f>ROUND(14.3034,4)</f>
        <v>14.3034</v>
      </c>
      <c r="G405" s="24"/>
      <c r="H405" s="36"/>
    </row>
    <row r="406" spans="1:8" ht="12.75" customHeight="1">
      <c r="A406" s="22">
        <v>43542</v>
      </c>
      <c r="B406" s="22"/>
      <c r="C406" s="26">
        <f>ROUND(13.3908,4)</f>
        <v>13.3908</v>
      </c>
      <c r="D406" s="26">
        <f>F406</f>
        <v>14.5006</v>
      </c>
      <c r="E406" s="26">
        <f>F406</f>
        <v>14.5006</v>
      </c>
      <c r="F406" s="26">
        <f>ROUND(14.5006,4)</f>
        <v>14.5006</v>
      </c>
      <c r="G406" s="24"/>
      <c r="H406" s="36"/>
    </row>
    <row r="407" spans="1:8" ht="12.75" customHeight="1">
      <c r="A407" s="22">
        <v>43630</v>
      </c>
      <c r="B407" s="22"/>
      <c r="C407" s="26">
        <f>ROUND(13.3908,4)</f>
        <v>13.3908</v>
      </c>
      <c r="D407" s="26">
        <f>F407</f>
        <v>14.6852</v>
      </c>
      <c r="E407" s="26">
        <f>F407</f>
        <v>14.6852</v>
      </c>
      <c r="F407" s="26">
        <f>ROUND(14.6852,4)</f>
        <v>14.6852</v>
      </c>
      <c r="G407" s="24"/>
      <c r="H407" s="36"/>
    </row>
    <row r="408" spans="1:8" ht="12.75" customHeight="1">
      <c r="A408" s="22">
        <v>43724</v>
      </c>
      <c r="B408" s="22"/>
      <c r="C408" s="26">
        <f>ROUND(13.3908,4)</f>
        <v>13.3908</v>
      </c>
      <c r="D408" s="26">
        <f>F408</f>
        <v>14.8824</v>
      </c>
      <c r="E408" s="26">
        <f>F408</f>
        <v>14.8824</v>
      </c>
      <c r="F408" s="26">
        <f>ROUND(14.8824,4)</f>
        <v>14.8824</v>
      </c>
      <c r="G408" s="24"/>
      <c r="H408" s="36"/>
    </row>
    <row r="409" spans="1:8" ht="12.75" customHeight="1">
      <c r="A409" s="22">
        <v>43812</v>
      </c>
      <c r="B409" s="22"/>
      <c r="C409" s="26">
        <f>ROUND(13.3908,4)</f>
        <v>13.3908</v>
      </c>
      <c r="D409" s="26">
        <f>F409</f>
        <v>15.0961</v>
      </c>
      <c r="E409" s="26">
        <f>F409</f>
        <v>15.0961</v>
      </c>
      <c r="F409" s="26">
        <f>ROUND(15.0961,4)</f>
        <v>15.0961</v>
      </c>
      <c r="G409" s="24"/>
      <c r="H409" s="36"/>
    </row>
    <row r="410" spans="1:8" ht="12.75" customHeight="1">
      <c r="A410" s="22">
        <v>43906</v>
      </c>
      <c r="B410" s="22"/>
      <c r="C410" s="26">
        <f>ROUND(13.3908,4)</f>
        <v>13.3908</v>
      </c>
      <c r="D410" s="26">
        <f>F410</f>
        <v>15.3302</v>
      </c>
      <c r="E410" s="26">
        <f>F410</f>
        <v>15.3302</v>
      </c>
      <c r="F410" s="26">
        <f>ROUND(15.3302,4)</f>
        <v>15.3302</v>
      </c>
      <c r="G410" s="24"/>
      <c r="H410" s="36"/>
    </row>
    <row r="411" spans="1:8" ht="12.75" customHeight="1">
      <c r="A411" s="22">
        <v>43994</v>
      </c>
      <c r="B411" s="22"/>
      <c r="C411" s="26">
        <f>ROUND(13.3908,4)</f>
        <v>13.3908</v>
      </c>
      <c r="D411" s="26">
        <f>F411</f>
        <v>15.5493</v>
      </c>
      <c r="E411" s="26">
        <f>F411</f>
        <v>15.5493</v>
      </c>
      <c r="F411" s="26">
        <f>ROUND(15.5493,4)</f>
        <v>15.5493</v>
      </c>
      <c r="G411" s="24"/>
      <c r="H411" s="36"/>
    </row>
    <row r="412" spans="1:8" ht="12.75" customHeight="1">
      <c r="A412" s="22">
        <v>44088</v>
      </c>
      <c r="B412" s="22"/>
      <c r="C412" s="26">
        <f>ROUND(13.3908,4)</f>
        <v>13.3908</v>
      </c>
      <c r="D412" s="26">
        <f>F412</f>
        <v>15.7834</v>
      </c>
      <c r="E412" s="26">
        <f>F412</f>
        <v>15.7834</v>
      </c>
      <c r="F412" s="26">
        <f>ROUND(15.7834,4)</f>
        <v>15.7834</v>
      </c>
      <c r="G412" s="24"/>
      <c r="H412" s="36"/>
    </row>
    <row r="413" spans="1:8" ht="12.75" customHeight="1">
      <c r="A413" s="22">
        <v>44179</v>
      </c>
      <c r="B413" s="22"/>
      <c r="C413" s="26">
        <f>ROUND(13.3908,4)</f>
        <v>13.3908</v>
      </c>
      <c r="D413" s="26">
        <f>F413</f>
        <v>16.0101</v>
      </c>
      <c r="E413" s="26">
        <f>F413</f>
        <v>16.0101</v>
      </c>
      <c r="F413" s="26">
        <f>ROUND(16.0101,4)</f>
        <v>16.0101</v>
      </c>
      <c r="G413" s="24"/>
      <c r="H413" s="36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43087</v>
      </c>
      <c r="B415" s="22"/>
      <c r="C415" s="26">
        <f>ROUND(1.39647512775055,4)</f>
        <v>1.3965</v>
      </c>
      <c r="D415" s="26">
        <f>F415</f>
        <v>1.3802</v>
      </c>
      <c r="E415" s="26">
        <f>F415</f>
        <v>1.3802</v>
      </c>
      <c r="F415" s="26">
        <f>ROUND(1.3802,4)</f>
        <v>1.3802</v>
      </c>
      <c r="G415" s="24"/>
      <c r="H415" s="36"/>
    </row>
    <row r="416" spans="1:8" ht="12.75" customHeight="1">
      <c r="A416" s="22">
        <v>43178</v>
      </c>
      <c r="B416" s="22"/>
      <c r="C416" s="26">
        <f>ROUND(1.39647512775055,4)</f>
        <v>1.3965</v>
      </c>
      <c r="D416" s="26">
        <f>F416</f>
        <v>1.3623</v>
      </c>
      <c r="E416" s="26">
        <f>F416</f>
        <v>1.3623</v>
      </c>
      <c r="F416" s="26">
        <f>ROUND(1.3623,4)</f>
        <v>1.3623</v>
      </c>
      <c r="G416" s="24"/>
      <c r="H416" s="36"/>
    </row>
    <row r="417" spans="1:8" ht="12.75" customHeight="1">
      <c r="A417" s="22">
        <v>43269</v>
      </c>
      <c r="B417" s="22"/>
      <c r="C417" s="26">
        <f>ROUND(1.39647512775055,4)</f>
        <v>1.3965</v>
      </c>
      <c r="D417" s="26">
        <f>F417</f>
        <v>1.3458</v>
      </c>
      <c r="E417" s="26">
        <f>F417</f>
        <v>1.3458</v>
      </c>
      <c r="F417" s="26">
        <f>ROUND(1.3458,4)</f>
        <v>1.3458</v>
      </c>
      <c r="G417" s="24"/>
      <c r="H417" s="36"/>
    </row>
    <row r="418" spans="1:8" ht="12.75" customHeight="1">
      <c r="A418" s="22">
        <v>43360</v>
      </c>
      <c r="B418" s="22"/>
      <c r="C418" s="26">
        <f>ROUND(1.39647512775055,4)</f>
        <v>1.3965</v>
      </c>
      <c r="D418" s="26">
        <f>F418</f>
        <v>1.3296</v>
      </c>
      <c r="E418" s="26">
        <f>F418</f>
        <v>1.3296</v>
      </c>
      <c r="F418" s="26">
        <f>ROUND(1.3296,4)</f>
        <v>1.3296</v>
      </c>
      <c r="G418" s="24"/>
      <c r="H418" s="36"/>
    </row>
    <row r="419" spans="1:8" ht="12.75" customHeight="1">
      <c r="A419" s="22">
        <v>43448</v>
      </c>
      <c r="B419" s="22"/>
      <c r="C419" s="26">
        <f>ROUND(1.39647512775055,4)</f>
        <v>1.3965</v>
      </c>
      <c r="D419" s="26">
        <f>F419</f>
        <v>1.3152</v>
      </c>
      <c r="E419" s="26">
        <f>F419</f>
        <v>1.3152</v>
      </c>
      <c r="F419" s="26">
        <f>ROUND(1.3152,4)</f>
        <v>1.3152</v>
      </c>
      <c r="G419" s="24"/>
      <c r="H419" s="36"/>
    </row>
    <row r="420" spans="1:8" ht="12.75" customHeight="1">
      <c r="A420" s="22">
        <v>43630</v>
      </c>
      <c r="B420" s="22"/>
      <c r="C420" s="26">
        <f>ROUND(1.39647512775055,4)</f>
        <v>1.3965</v>
      </c>
      <c r="D420" s="26">
        <f>F420</f>
        <v>1.2164</v>
      </c>
      <c r="E420" s="26">
        <f>F420</f>
        <v>1.2164</v>
      </c>
      <c r="F420" s="26">
        <f>ROUND(1.2164,4)</f>
        <v>1.2164</v>
      </c>
      <c r="G420" s="24"/>
      <c r="H420" s="36"/>
    </row>
    <row r="421" spans="1:8" ht="12.75" customHeight="1">
      <c r="A421" s="22">
        <v>43724</v>
      </c>
      <c r="B421" s="22"/>
      <c r="C421" s="26">
        <f>ROUND(1.39647512775055,4)</f>
        <v>1.3965</v>
      </c>
      <c r="D421" s="26">
        <f>F421</f>
        <v>1.2269</v>
      </c>
      <c r="E421" s="26">
        <f>F421</f>
        <v>1.2269</v>
      </c>
      <c r="F421" s="26">
        <f>ROUND(1.2269,4)</f>
        <v>1.2269</v>
      </c>
      <c r="G421" s="24"/>
      <c r="H421" s="36"/>
    </row>
    <row r="422" spans="1:8" ht="12.75" customHeight="1">
      <c r="A422" s="22" t="s">
        <v>83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43041</v>
      </c>
      <c r="B423" s="22"/>
      <c r="C423" s="27">
        <f>ROUND(625.805,3)</f>
        <v>625.805</v>
      </c>
      <c r="D423" s="27">
        <f>F423</f>
        <v>630.422</v>
      </c>
      <c r="E423" s="27">
        <f>F423</f>
        <v>630.422</v>
      </c>
      <c r="F423" s="27">
        <f>ROUND(630.422,3)</f>
        <v>630.422</v>
      </c>
      <c r="G423" s="24"/>
      <c r="H423" s="36"/>
    </row>
    <row r="424" spans="1:8" ht="12.75" customHeight="1">
      <c r="A424" s="22">
        <v>43132</v>
      </c>
      <c r="B424" s="22"/>
      <c r="C424" s="27">
        <f>ROUND(625.805,3)</f>
        <v>625.805</v>
      </c>
      <c r="D424" s="27">
        <f>F424</f>
        <v>642.012</v>
      </c>
      <c r="E424" s="27">
        <f>F424</f>
        <v>642.012</v>
      </c>
      <c r="F424" s="27">
        <f>ROUND(642.012,3)</f>
        <v>642.012</v>
      </c>
      <c r="G424" s="24"/>
      <c r="H424" s="36"/>
    </row>
    <row r="425" spans="1:8" ht="12.75" customHeight="1">
      <c r="A425" s="22">
        <v>43223</v>
      </c>
      <c r="B425" s="22"/>
      <c r="C425" s="27">
        <f>ROUND(625.805,3)</f>
        <v>625.805</v>
      </c>
      <c r="D425" s="27">
        <f>F425</f>
        <v>653.957</v>
      </c>
      <c r="E425" s="27">
        <f>F425</f>
        <v>653.957</v>
      </c>
      <c r="F425" s="27">
        <f>ROUND(653.957,3)</f>
        <v>653.957</v>
      </c>
      <c r="G425" s="24"/>
      <c r="H425" s="36"/>
    </row>
    <row r="426" spans="1:8" ht="12.75" customHeight="1">
      <c r="A426" s="22">
        <v>43314</v>
      </c>
      <c r="B426" s="22"/>
      <c r="C426" s="27">
        <f>ROUND(625.805,3)</f>
        <v>625.805</v>
      </c>
      <c r="D426" s="27">
        <f>F426</f>
        <v>666.207</v>
      </c>
      <c r="E426" s="27">
        <f>F426</f>
        <v>666.207</v>
      </c>
      <c r="F426" s="27">
        <f>ROUND(666.207,3)</f>
        <v>666.207</v>
      </c>
      <c r="G426" s="24"/>
      <c r="H426" s="36"/>
    </row>
    <row r="427" spans="1:8" ht="12.75" customHeight="1">
      <c r="A427" s="22" t="s">
        <v>84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43041</v>
      </c>
      <c r="B428" s="22"/>
      <c r="C428" s="27">
        <f>ROUND(555.701,3)</f>
        <v>555.701</v>
      </c>
      <c r="D428" s="27">
        <f>F428</f>
        <v>559.801</v>
      </c>
      <c r="E428" s="27">
        <f>F428</f>
        <v>559.801</v>
      </c>
      <c r="F428" s="27">
        <f>ROUND(559.801,3)</f>
        <v>559.801</v>
      </c>
      <c r="G428" s="24"/>
      <c r="H428" s="36"/>
    </row>
    <row r="429" spans="1:8" ht="12.75" customHeight="1">
      <c r="A429" s="22">
        <v>43132</v>
      </c>
      <c r="B429" s="22"/>
      <c r="C429" s="27">
        <f>ROUND(555.701,3)</f>
        <v>555.701</v>
      </c>
      <c r="D429" s="27">
        <f>F429</f>
        <v>570.093</v>
      </c>
      <c r="E429" s="27">
        <f>F429</f>
        <v>570.093</v>
      </c>
      <c r="F429" s="27">
        <f>ROUND(570.093,3)</f>
        <v>570.093</v>
      </c>
      <c r="G429" s="24"/>
      <c r="H429" s="36"/>
    </row>
    <row r="430" spans="1:8" ht="12.75" customHeight="1">
      <c r="A430" s="22">
        <v>43223</v>
      </c>
      <c r="B430" s="22"/>
      <c r="C430" s="27">
        <f>ROUND(555.701,3)</f>
        <v>555.701</v>
      </c>
      <c r="D430" s="27">
        <f>F430</f>
        <v>580.699</v>
      </c>
      <c r="E430" s="27">
        <f>F430</f>
        <v>580.699</v>
      </c>
      <c r="F430" s="27">
        <f>ROUND(580.699,3)</f>
        <v>580.699</v>
      </c>
      <c r="G430" s="24"/>
      <c r="H430" s="36"/>
    </row>
    <row r="431" spans="1:8" ht="12.75" customHeight="1">
      <c r="A431" s="22">
        <v>43314</v>
      </c>
      <c r="B431" s="22"/>
      <c r="C431" s="27">
        <f>ROUND(555.701,3)</f>
        <v>555.701</v>
      </c>
      <c r="D431" s="27">
        <f>F431</f>
        <v>591.577</v>
      </c>
      <c r="E431" s="27">
        <f>F431</f>
        <v>591.577</v>
      </c>
      <c r="F431" s="27">
        <f>ROUND(591.577,3)</f>
        <v>591.577</v>
      </c>
      <c r="G431" s="24"/>
      <c r="H431" s="36"/>
    </row>
    <row r="432" spans="1:8" ht="12.75" customHeight="1">
      <c r="A432" s="22" t="s">
        <v>85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43041</v>
      </c>
      <c r="B433" s="22"/>
      <c r="C433" s="27">
        <f>ROUND(640.711,3)</f>
        <v>640.711</v>
      </c>
      <c r="D433" s="27">
        <f>F433</f>
        <v>645.438</v>
      </c>
      <c r="E433" s="27">
        <f>F433</f>
        <v>645.438</v>
      </c>
      <c r="F433" s="27">
        <f>ROUND(645.438,3)</f>
        <v>645.438</v>
      </c>
      <c r="G433" s="24"/>
      <c r="H433" s="36"/>
    </row>
    <row r="434" spans="1:8" ht="12.75" customHeight="1">
      <c r="A434" s="22">
        <v>43132</v>
      </c>
      <c r="B434" s="22"/>
      <c r="C434" s="27">
        <f>ROUND(640.711,3)</f>
        <v>640.711</v>
      </c>
      <c r="D434" s="27">
        <f>F434</f>
        <v>657.304</v>
      </c>
      <c r="E434" s="27">
        <f>F434</f>
        <v>657.304</v>
      </c>
      <c r="F434" s="27">
        <f>ROUND(657.304,3)</f>
        <v>657.304</v>
      </c>
      <c r="G434" s="24"/>
      <c r="H434" s="36"/>
    </row>
    <row r="435" spans="1:8" ht="12.75" customHeight="1">
      <c r="A435" s="22">
        <v>43223</v>
      </c>
      <c r="B435" s="22"/>
      <c r="C435" s="27">
        <f>ROUND(640.711,3)</f>
        <v>640.711</v>
      </c>
      <c r="D435" s="27">
        <f>F435</f>
        <v>669.533</v>
      </c>
      <c r="E435" s="27">
        <f>F435</f>
        <v>669.533</v>
      </c>
      <c r="F435" s="27">
        <f>ROUND(669.533,3)</f>
        <v>669.533</v>
      </c>
      <c r="G435" s="24"/>
      <c r="H435" s="36"/>
    </row>
    <row r="436" spans="1:8" ht="12.75" customHeight="1">
      <c r="A436" s="22">
        <v>43314</v>
      </c>
      <c r="B436" s="22"/>
      <c r="C436" s="27">
        <f>ROUND(640.711,3)</f>
        <v>640.711</v>
      </c>
      <c r="D436" s="27">
        <f>F436</f>
        <v>682.076</v>
      </c>
      <c r="E436" s="27">
        <f>F436</f>
        <v>682.076</v>
      </c>
      <c r="F436" s="27">
        <f>ROUND(682.076,3)</f>
        <v>682.076</v>
      </c>
      <c r="G436" s="24"/>
      <c r="H436" s="36"/>
    </row>
    <row r="437" spans="1:8" ht="12.75" customHeight="1">
      <c r="A437" s="22" t="s">
        <v>86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43041</v>
      </c>
      <c r="B438" s="22"/>
      <c r="C438" s="27">
        <f>ROUND(576.01,3)</f>
        <v>576.01</v>
      </c>
      <c r="D438" s="27">
        <f>F438</f>
        <v>580.259</v>
      </c>
      <c r="E438" s="27">
        <f>F438</f>
        <v>580.259</v>
      </c>
      <c r="F438" s="27">
        <f>ROUND(580.259,3)</f>
        <v>580.259</v>
      </c>
      <c r="G438" s="24"/>
      <c r="H438" s="36"/>
    </row>
    <row r="439" spans="1:8" ht="12.75" customHeight="1">
      <c r="A439" s="22">
        <v>43132</v>
      </c>
      <c r="B439" s="22"/>
      <c r="C439" s="27">
        <f>ROUND(576.01,3)</f>
        <v>576.01</v>
      </c>
      <c r="D439" s="27">
        <f>F439</f>
        <v>590.928</v>
      </c>
      <c r="E439" s="27">
        <f>F439</f>
        <v>590.928</v>
      </c>
      <c r="F439" s="27">
        <f>ROUND(590.928,3)</f>
        <v>590.928</v>
      </c>
      <c r="G439" s="24"/>
      <c r="H439" s="36"/>
    </row>
    <row r="440" spans="1:8" ht="12.75" customHeight="1">
      <c r="A440" s="22">
        <v>43223</v>
      </c>
      <c r="B440" s="22"/>
      <c r="C440" s="27">
        <f>ROUND(576.01,3)</f>
        <v>576.01</v>
      </c>
      <c r="D440" s="27">
        <f>F440</f>
        <v>601.922</v>
      </c>
      <c r="E440" s="27">
        <f>F440</f>
        <v>601.922</v>
      </c>
      <c r="F440" s="27">
        <f>ROUND(601.922,3)</f>
        <v>601.922</v>
      </c>
      <c r="G440" s="24"/>
      <c r="H440" s="36"/>
    </row>
    <row r="441" spans="1:8" ht="12.75" customHeight="1">
      <c r="A441" s="22">
        <v>43314</v>
      </c>
      <c r="B441" s="22"/>
      <c r="C441" s="27">
        <f>ROUND(576.01,3)</f>
        <v>576.01</v>
      </c>
      <c r="D441" s="27">
        <f>F441</f>
        <v>613.198</v>
      </c>
      <c r="E441" s="27">
        <f>F441</f>
        <v>613.198</v>
      </c>
      <c r="F441" s="27">
        <f>ROUND(613.198,3)</f>
        <v>613.198</v>
      </c>
      <c r="G441" s="24"/>
      <c r="H441" s="36"/>
    </row>
    <row r="442" spans="1:8" ht="12.75" customHeight="1">
      <c r="A442" s="22" t="s">
        <v>87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43041</v>
      </c>
      <c r="B443" s="22"/>
      <c r="C443" s="27">
        <f>ROUND(249.022318945216,3)</f>
        <v>249.022</v>
      </c>
      <c r="D443" s="27">
        <f>F443</f>
        <v>250.875</v>
      </c>
      <c r="E443" s="27">
        <f>F443</f>
        <v>250.875</v>
      </c>
      <c r="F443" s="27">
        <f>ROUND(250.875,3)</f>
        <v>250.875</v>
      </c>
      <c r="G443" s="24"/>
      <c r="H443" s="36"/>
    </row>
    <row r="444" spans="1:8" ht="12.75" customHeight="1">
      <c r="A444" s="22">
        <v>43132</v>
      </c>
      <c r="B444" s="22"/>
      <c r="C444" s="27">
        <f>ROUND(249.022318945216,3)</f>
        <v>249.022</v>
      </c>
      <c r="D444" s="27">
        <f>F444</f>
        <v>255.574</v>
      </c>
      <c r="E444" s="27">
        <f>F444</f>
        <v>255.574</v>
      </c>
      <c r="F444" s="27">
        <f>ROUND(255.574,3)</f>
        <v>255.574</v>
      </c>
      <c r="G444" s="24"/>
      <c r="H444" s="36"/>
    </row>
    <row r="445" spans="1:8" ht="12.75" customHeight="1">
      <c r="A445" s="22">
        <v>43223</v>
      </c>
      <c r="B445" s="22"/>
      <c r="C445" s="27">
        <f>ROUND(249.022318945216,3)</f>
        <v>249.022</v>
      </c>
      <c r="D445" s="27">
        <f>F445</f>
        <v>260.43</v>
      </c>
      <c r="E445" s="27">
        <f>F445</f>
        <v>260.43</v>
      </c>
      <c r="F445" s="27">
        <f>ROUND(260.43,3)</f>
        <v>260.43</v>
      </c>
      <c r="G445" s="24"/>
      <c r="H445" s="36"/>
    </row>
    <row r="446" spans="1:8" ht="12.75" customHeight="1">
      <c r="A446" s="22">
        <v>43314</v>
      </c>
      <c r="B446" s="22"/>
      <c r="C446" s="27">
        <f>ROUND(249.022318945216,3)</f>
        <v>249.022</v>
      </c>
      <c r="D446" s="27">
        <f>F446</f>
        <v>265.38</v>
      </c>
      <c r="E446" s="27">
        <f>F446</f>
        <v>265.38</v>
      </c>
      <c r="F446" s="27">
        <f>ROUND(265.38,3)</f>
        <v>265.38</v>
      </c>
      <c r="G446" s="24"/>
      <c r="H446" s="36"/>
    </row>
    <row r="447" spans="1:8" ht="12.75" customHeight="1">
      <c r="A447" s="22" t="s">
        <v>88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43041</v>
      </c>
      <c r="B448" s="22"/>
      <c r="C448" s="27">
        <f>ROUND(675.731,3)</f>
        <v>675.731</v>
      </c>
      <c r="D448" s="27">
        <f>F448</f>
        <v>709.665</v>
      </c>
      <c r="E448" s="27">
        <f>F448</f>
        <v>709.665</v>
      </c>
      <c r="F448" s="27">
        <f>ROUND(709.665,3)</f>
        <v>709.665</v>
      </c>
      <c r="G448" s="24"/>
      <c r="H448" s="36"/>
    </row>
    <row r="449" spans="1:8" ht="12.75" customHeight="1">
      <c r="A449" s="22">
        <v>43132</v>
      </c>
      <c r="B449" s="22"/>
      <c r="C449" s="27">
        <f>ROUND(675.731,3)</f>
        <v>675.731</v>
      </c>
      <c r="D449" s="27">
        <f>F449</f>
        <v>724.173</v>
      </c>
      <c r="E449" s="27">
        <f>F449</f>
        <v>724.173</v>
      </c>
      <c r="F449" s="27">
        <f>ROUND(724.173,3)</f>
        <v>724.173</v>
      </c>
      <c r="G449" s="24"/>
      <c r="H449" s="36"/>
    </row>
    <row r="450" spans="1:8" ht="12.75" customHeight="1">
      <c r="A450" s="22" t="s">
        <v>89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4">
        <f>ROUND(23716.9034724176,2)</f>
        <v>23716.9</v>
      </c>
      <c r="D451" s="24">
        <f>F451</f>
        <v>24041.08</v>
      </c>
      <c r="E451" s="24">
        <f>F451</f>
        <v>24041.08</v>
      </c>
      <c r="F451" s="24">
        <f>ROUND(24041.08,2)</f>
        <v>24041.08</v>
      </c>
      <c r="G451" s="24"/>
      <c r="H451" s="36"/>
    </row>
    <row r="452" spans="1:8" ht="12.75" customHeight="1">
      <c r="A452" s="22">
        <v>43178</v>
      </c>
      <c r="B452" s="22"/>
      <c r="C452" s="24">
        <f>ROUND(23716.9034724176,2)</f>
        <v>23716.9</v>
      </c>
      <c r="D452" s="24">
        <f>F452</f>
        <v>24421.74</v>
      </c>
      <c r="E452" s="24">
        <f>F452</f>
        <v>24421.74</v>
      </c>
      <c r="F452" s="24">
        <f>ROUND(24421.74,2)</f>
        <v>24421.74</v>
      </c>
      <c r="G452" s="24"/>
      <c r="H452" s="36"/>
    </row>
    <row r="453" spans="1:8" ht="12.75" customHeight="1">
      <c r="A453" s="22">
        <v>43269</v>
      </c>
      <c r="B453" s="22"/>
      <c r="C453" s="24">
        <f>ROUND(23716.9034724176,2)</f>
        <v>23716.9</v>
      </c>
      <c r="D453" s="24">
        <f>F453</f>
        <v>24799.97</v>
      </c>
      <c r="E453" s="24">
        <f>F453</f>
        <v>24799.97</v>
      </c>
      <c r="F453" s="24">
        <f>ROUND(24799.97,2)</f>
        <v>24799.97</v>
      </c>
      <c r="G453" s="24"/>
      <c r="H453" s="36"/>
    </row>
    <row r="454" spans="1:8" ht="12.75" customHeight="1">
      <c r="A454" s="22" t="s">
        <v>90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43026</v>
      </c>
      <c r="B455" s="22"/>
      <c r="C455" s="27">
        <f>ROUND(6.992,3)</f>
        <v>6.992</v>
      </c>
      <c r="D455" s="27">
        <f>ROUND(7.07,3)</f>
        <v>7.07</v>
      </c>
      <c r="E455" s="27">
        <f>ROUND(6.97,3)</f>
        <v>6.97</v>
      </c>
      <c r="F455" s="27">
        <f>ROUND(7.02,3)</f>
        <v>7.02</v>
      </c>
      <c r="G455" s="24"/>
      <c r="H455" s="36"/>
    </row>
    <row r="456" spans="1:8" ht="12.75" customHeight="1">
      <c r="A456" s="22">
        <v>43054</v>
      </c>
      <c r="B456" s="22"/>
      <c r="C456" s="27">
        <f>ROUND(6.992,3)</f>
        <v>6.992</v>
      </c>
      <c r="D456" s="27">
        <f>ROUND(7.05,3)</f>
        <v>7.05</v>
      </c>
      <c r="E456" s="27">
        <f>ROUND(6.95,3)</f>
        <v>6.95</v>
      </c>
      <c r="F456" s="27">
        <f>ROUND(7,3)</f>
        <v>7</v>
      </c>
      <c r="G456" s="24"/>
      <c r="H456" s="36"/>
    </row>
    <row r="457" spans="1:8" ht="12.75" customHeight="1">
      <c r="A457" s="22">
        <v>43089</v>
      </c>
      <c r="B457" s="22"/>
      <c r="C457" s="27">
        <f>ROUND(6.992,3)</f>
        <v>6.992</v>
      </c>
      <c r="D457" s="27">
        <f>ROUND(6.95,3)</f>
        <v>6.95</v>
      </c>
      <c r="E457" s="27">
        <f>ROUND(6.85,3)</f>
        <v>6.85</v>
      </c>
      <c r="F457" s="27">
        <f>ROUND(6.9,3)</f>
        <v>6.9</v>
      </c>
      <c r="G457" s="24"/>
      <c r="H457" s="36"/>
    </row>
    <row r="458" spans="1:8" ht="12.75" customHeight="1">
      <c r="A458" s="22">
        <v>43117</v>
      </c>
      <c r="B458" s="22"/>
      <c r="C458" s="27">
        <f>ROUND(6.992,3)</f>
        <v>6.992</v>
      </c>
      <c r="D458" s="27">
        <f>ROUND(6.91,3)</f>
        <v>6.91</v>
      </c>
      <c r="E458" s="27">
        <f>ROUND(6.81,3)</f>
        <v>6.81</v>
      </c>
      <c r="F458" s="27">
        <f>ROUND(6.86,3)</f>
        <v>6.86</v>
      </c>
      <c r="G458" s="24"/>
      <c r="H458" s="36"/>
    </row>
    <row r="459" spans="1:8" ht="12.75" customHeight="1">
      <c r="A459" s="22">
        <v>43152</v>
      </c>
      <c r="B459" s="22"/>
      <c r="C459" s="27">
        <f>ROUND(6.992,3)</f>
        <v>6.992</v>
      </c>
      <c r="D459" s="27">
        <f>ROUND(6.84,3)</f>
        <v>6.84</v>
      </c>
      <c r="E459" s="27">
        <f>ROUND(6.74,3)</f>
        <v>6.74</v>
      </c>
      <c r="F459" s="27">
        <f>ROUND(6.79,3)</f>
        <v>6.79</v>
      </c>
      <c r="G459" s="24"/>
      <c r="H459" s="36"/>
    </row>
    <row r="460" spans="1:8" ht="12.75" customHeight="1">
      <c r="A460" s="22">
        <v>43179</v>
      </c>
      <c r="B460" s="22"/>
      <c r="C460" s="27">
        <f>ROUND(6.992,3)</f>
        <v>6.992</v>
      </c>
      <c r="D460" s="27">
        <f>ROUND(6.8,3)</f>
        <v>6.8</v>
      </c>
      <c r="E460" s="27">
        <f>ROUND(6.7,3)</f>
        <v>6.7</v>
      </c>
      <c r="F460" s="27">
        <f>ROUND(6.75,3)</f>
        <v>6.75</v>
      </c>
      <c r="G460" s="24"/>
      <c r="H460" s="36"/>
    </row>
    <row r="461" spans="1:8" ht="12.75" customHeight="1">
      <c r="A461" s="22">
        <v>43208</v>
      </c>
      <c r="B461" s="22"/>
      <c r="C461" s="27">
        <f>ROUND(6.992,3)</f>
        <v>6.992</v>
      </c>
      <c r="D461" s="27">
        <f>ROUND(6.75,3)</f>
        <v>6.75</v>
      </c>
      <c r="E461" s="27">
        <f>ROUND(6.65,3)</f>
        <v>6.65</v>
      </c>
      <c r="F461" s="27">
        <f>ROUND(6.7,3)</f>
        <v>6.7</v>
      </c>
      <c r="G461" s="24"/>
      <c r="H461" s="36"/>
    </row>
    <row r="462" spans="1:8" ht="12.75" customHeight="1">
      <c r="A462" s="22">
        <v>43269</v>
      </c>
      <c r="B462" s="22"/>
      <c r="C462" s="27">
        <f>ROUND(6.992,3)</f>
        <v>6.992</v>
      </c>
      <c r="D462" s="27">
        <f>ROUND(7.51,3)</f>
        <v>7.51</v>
      </c>
      <c r="E462" s="27">
        <f>ROUND(7.41,3)</f>
        <v>7.41</v>
      </c>
      <c r="F462" s="27">
        <f>ROUND(7.46,3)</f>
        <v>7.46</v>
      </c>
      <c r="G462" s="24"/>
      <c r="H462" s="36"/>
    </row>
    <row r="463" spans="1:8" ht="12.75" customHeight="1">
      <c r="A463" s="22">
        <v>43271</v>
      </c>
      <c r="B463" s="22"/>
      <c r="C463" s="27">
        <f>ROUND(6.992,3)</f>
        <v>6.992</v>
      </c>
      <c r="D463" s="27">
        <f>ROUND(6.72,3)</f>
        <v>6.72</v>
      </c>
      <c r="E463" s="27">
        <f>ROUND(6.62,3)</f>
        <v>6.62</v>
      </c>
      <c r="F463" s="27">
        <f>ROUND(6.67,3)</f>
        <v>6.67</v>
      </c>
      <c r="G463" s="24"/>
      <c r="H463" s="36"/>
    </row>
    <row r="464" spans="1:8" ht="12.75" customHeight="1">
      <c r="A464" s="22">
        <v>43362</v>
      </c>
      <c r="B464" s="22"/>
      <c r="C464" s="27">
        <f>ROUND(6.992,3)</f>
        <v>6.992</v>
      </c>
      <c r="D464" s="27">
        <f>ROUND(6.72,3)</f>
        <v>6.72</v>
      </c>
      <c r="E464" s="27">
        <f>ROUND(6.62,3)</f>
        <v>6.62</v>
      </c>
      <c r="F464" s="27">
        <f>ROUND(6.67,3)</f>
        <v>6.67</v>
      </c>
      <c r="G464" s="24"/>
      <c r="H464" s="36"/>
    </row>
    <row r="465" spans="1:8" ht="12.75" customHeight="1">
      <c r="A465" s="22">
        <v>43453</v>
      </c>
      <c r="B465" s="22"/>
      <c r="C465" s="27">
        <f>ROUND(6.992,3)</f>
        <v>6.992</v>
      </c>
      <c r="D465" s="27">
        <f>ROUND(6.74,3)</f>
        <v>6.74</v>
      </c>
      <c r="E465" s="27">
        <f>ROUND(6.64,3)</f>
        <v>6.64</v>
      </c>
      <c r="F465" s="27">
        <f>ROUND(6.69,3)</f>
        <v>6.69</v>
      </c>
      <c r="G465" s="24"/>
      <c r="H465" s="36"/>
    </row>
    <row r="466" spans="1:8" ht="12.75" customHeight="1">
      <c r="A466" s="22">
        <v>43544</v>
      </c>
      <c r="B466" s="22"/>
      <c r="C466" s="27">
        <f>ROUND(6.992,3)</f>
        <v>6.992</v>
      </c>
      <c r="D466" s="27">
        <f>ROUND(6.78,3)</f>
        <v>6.78</v>
      </c>
      <c r="E466" s="27">
        <f>ROUND(6.68,3)</f>
        <v>6.68</v>
      </c>
      <c r="F466" s="27">
        <f>ROUND(6.73,3)</f>
        <v>6.73</v>
      </c>
      <c r="G466" s="24"/>
      <c r="H466" s="36"/>
    </row>
    <row r="467" spans="1:8" ht="12.75" customHeight="1">
      <c r="A467" s="22">
        <v>43635</v>
      </c>
      <c r="B467" s="22"/>
      <c r="C467" s="27">
        <f>ROUND(6.992,3)</f>
        <v>6.992</v>
      </c>
      <c r="D467" s="27">
        <f>ROUND(6.85,3)</f>
        <v>6.85</v>
      </c>
      <c r="E467" s="27">
        <f>ROUND(6.75,3)</f>
        <v>6.75</v>
      </c>
      <c r="F467" s="27">
        <f>ROUND(6.8,3)</f>
        <v>6.8</v>
      </c>
      <c r="G467" s="24"/>
      <c r="H467" s="36"/>
    </row>
    <row r="468" spans="1:8" ht="12.75" customHeight="1">
      <c r="A468" s="22" t="s">
        <v>91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43041</v>
      </c>
      <c r="B469" s="22"/>
      <c r="C469" s="27">
        <f>ROUND(574.63,3)</f>
        <v>574.63</v>
      </c>
      <c r="D469" s="27">
        <f>F469</f>
        <v>578.869</v>
      </c>
      <c r="E469" s="27">
        <f>F469</f>
        <v>578.869</v>
      </c>
      <c r="F469" s="27">
        <f>ROUND(578.869,3)</f>
        <v>578.869</v>
      </c>
      <c r="G469" s="24"/>
      <c r="H469" s="36"/>
    </row>
    <row r="470" spans="1:8" ht="12.75" customHeight="1">
      <c r="A470" s="22">
        <v>43132</v>
      </c>
      <c r="B470" s="22"/>
      <c r="C470" s="27">
        <f>ROUND(574.63,3)</f>
        <v>574.63</v>
      </c>
      <c r="D470" s="27">
        <f>F470</f>
        <v>589.512</v>
      </c>
      <c r="E470" s="27">
        <f>F470</f>
        <v>589.512</v>
      </c>
      <c r="F470" s="27">
        <f>ROUND(589.512,3)</f>
        <v>589.512</v>
      </c>
      <c r="G470" s="24"/>
      <c r="H470" s="36"/>
    </row>
    <row r="471" spans="1:8" ht="12.75" customHeight="1">
      <c r="A471" s="22">
        <v>43223</v>
      </c>
      <c r="B471" s="22"/>
      <c r="C471" s="27">
        <f>ROUND(574.63,3)</f>
        <v>574.63</v>
      </c>
      <c r="D471" s="27">
        <f>F471</f>
        <v>600.48</v>
      </c>
      <c r="E471" s="27">
        <f>F471</f>
        <v>600.48</v>
      </c>
      <c r="F471" s="27">
        <f>ROUND(600.48,3)</f>
        <v>600.48</v>
      </c>
      <c r="G471" s="24"/>
      <c r="H471" s="36"/>
    </row>
    <row r="472" spans="1:8" ht="12.75" customHeight="1">
      <c r="A472" s="22">
        <v>43314</v>
      </c>
      <c r="B472" s="22"/>
      <c r="C472" s="27">
        <f>ROUND(574.63,3)</f>
        <v>574.63</v>
      </c>
      <c r="D472" s="27">
        <f>F472</f>
        <v>611.729</v>
      </c>
      <c r="E472" s="27">
        <f>F472</f>
        <v>611.729</v>
      </c>
      <c r="F472" s="27">
        <f>ROUND(611.729,3)</f>
        <v>611.729</v>
      </c>
      <c r="G472" s="24"/>
      <c r="H472" s="36"/>
    </row>
    <row r="473" spans="1:8" ht="12.75" customHeight="1">
      <c r="A473" s="22" t="s">
        <v>92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43090</v>
      </c>
      <c r="B474" s="22"/>
      <c r="C474" s="25">
        <f>ROUND(100.247445100551,5)</f>
        <v>100.24745</v>
      </c>
      <c r="D474" s="25">
        <f>F474</f>
        <v>99.75958</v>
      </c>
      <c r="E474" s="25">
        <f>F474</f>
        <v>99.75958</v>
      </c>
      <c r="F474" s="25">
        <f>ROUND(99.7595767010787,5)</f>
        <v>99.75958</v>
      </c>
      <c r="G474" s="24"/>
      <c r="H474" s="36"/>
    </row>
    <row r="475" spans="1:8" ht="12.75" customHeight="1">
      <c r="A475" s="22" t="s">
        <v>93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43174</v>
      </c>
      <c r="B476" s="22"/>
      <c r="C476" s="25">
        <f>ROUND(100.247445100551,5)</f>
        <v>100.24745</v>
      </c>
      <c r="D476" s="25">
        <f>F476</f>
        <v>99.66462</v>
      </c>
      <c r="E476" s="25">
        <f>F476</f>
        <v>99.66462</v>
      </c>
      <c r="F476" s="25">
        <f>ROUND(99.6646211887348,5)</f>
        <v>99.66462</v>
      </c>
      <c r="G476" s="24"/>
      <c r="H476" s="36"/>
    </row>
    <row r="477" spans="1:8" ht="12.75" customHeight="1">
      <c r="A477" s="22" t="s">
        <v>94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43272</v>
      </c>
      <c r="B478" s="22"/>
      <c r="C478" s="25">
        <f>ROUND(100.247445100551,5)</f>
        <v>100.24745</v>
      </c>
      <c r="D478" s="25">
        <f>F478</f>
        <v>99.76041</v>
      </c>
      <c r="E478" s="25">
        <f>F478</f>
        <v>99.76041</v>
      </c>
      <c r="F478" s="25">
        <f>ROUND(99.7604120786706,5)</f>
        <v>99.76041</v>
      </c>
      <c r="G478" s="24"/>
      <c r="H478" s="36"/>
    </row>
    <row r="479" spans="1:8" ht="12.75" customHeight="1">
      <c r="A479" s="22" t="s">
        <v>95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43363</v>
      </c>
      <c r="B480" s="22"/>
      <c r="C480" s="25">
        <f>ROUND(100.247445100551,5)</f>
        <v>100.24745</v>
      </c>
      <c r="D480" s="25">
        <f>F480</f>
        <v>99.84481</v>
      </c>
      <c r="E480" s="25">
        <f>F480</f>
        <v>99.84481</v>
      </c>
      <c r="F480" s="25">
        <f>ROUND(99.8448129591744,5)</f>
        <v>99.84481</v>
      </c>
      <c r="G480" s="24"/>
      <c r="H480" s="36"/>
    </row>
    <row r="481" spans="1:8" ht="12.75" customHeight="1">
      <c r="A481" s="22" t="s">
        <v>96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43087</v>
      </c>
      <c r="B482" s="22"/>
      <c r="C482" s="25">
        <f>ROUND(100.510352073515,5)</f>
        <v>100.51035</v>
      </c>
      <c r="D482" s="25">
        <f>F482</f>
        <v>99.79705</v>
      </c>
      <c r="E482" s="25">
        <f>F482</f>
        <v>99.79705</v>
      </c>
      <c r="F482" s="25">
        <f>ROUND(99.7970451950419,5)</f>
        <v>99.79705</v>
      </c>
      <c r="G482" s="24"/>
      <c r="H482" s="36"/>
    </row>
    <row r="483" spans="1:8" ht="12.75" customHeight="1">
      <c r="A483" s="22" t="s">
        <v>97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43175</v>
      </c>
      <c r="B484" s="22"/>
      <c r="C484" s="25">
        <f>ROUND(100.510352073515,5)</f>
        <v>100.51035</v>
      </c>
      <c r="D484" s="25">
        <f>F484</f>
        <v>98.94968</v>
      </c>
      <c r="E484" s="25">
        <f>F484</f>
        <v>98.94968</v>
      </c>
      <c r="F484" s="25">
        <f>ROUND(98.9496825067982,5)</f>
        <v>98.94968</v>
      </c>
      <c r="G484" s="24"/>
      <c r="H484" s="36"/>
    </row>
    <row r="485" spans="1:8" ht="12.75" customHeight="1">
      <c r="A485" s="22" t="s">
        <v>98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43266</v>
      </c>
      <c r="B486" s="22"/>
      <c r="C486" s="25">
        <f>ROUND(100.510352073515,5)</f>
        <v>100.51035</v>
      </c>
      <c r="D486" s="25">
        <f>F486</f>
        <v>98.45234</v>
      </c>
      <c r="E486" s="25">
        <f>F486</f>
        <v>98.45234</v>
      </c>
      <c r="F486" s="25">
        <f>ROUND(98.4523376448247,5)</f>
        <v>98.45234</v>
      </c>
      <c r="G486" s="24"/>
      <c r="H486" s="36"/>
    </row>
    <row r="487" spans="1:8" ht="12.75" customHeight="1">
      <c r="A487" s="22" t="s">
        <v>99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43364</v>
      </c>
      <c r="B488" s="22"/>
      <c r="C488" s="25">
        <f>ROUND(100.510352073515,5)</f>
        <v>100.51035</v>
      </c>
      <c r="D488" s="25">
        <f>F488</f>
        <v>98.31268</v>
      </c>
      <c r="E488" s="25">
        <f>F488</f>
        <v>98.31268</v>
      </c>
      <c r="F488" s="25">
        <f>ROUND(98.3126772961148,5)</f>
        <v>98.31268</v>
      </c>
      <c r="G488" s="24"/>
      <c r="H488" s="36"/>
    </row>
    <row r="489" spans="1:8" ht="12.75" customHeight="1">
      <c r="A489" s="22" t="s">
        <v>100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43455</v>
      </c>
      <c r="B490" s="22"/>
      <c r="C490" s="24">
        <f>ROUND(100.510352073515,2)</f>
        <v>100.51</v>
      </c>
      <c r="D490" s="24">
        <f>F490</f>
        <v>98.63</v>
      </c>
      <c r="E490" s="24">
        <f>F490</f>
        <v>98.63</v>
      </c>
      <c r="F490" s="24">
        <f>ROUND(98.625430893671,2)</f>
        <v>98.63</v>
      </c>
      <c r="G490" s="24"/>
      <c r="H490" s="36"/>
    </row>
    <row r="491" spans="1:8" ht="12.75" customHeight="1">
      <c r="A491" s="22" t="s">
        <v>101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43539</v>
      </c>
      <c r="B492" s="22"/>
      <c r="C492" s="25">
        <f>ROUND(100.510352073515,5)</f>
        <v>100.51035</v>
      </c>
      <c r="D492" s="25">
        <f>F492</f>
        <v>98.95901</v>
      </c>
      <c r="E492" s="25">
        <f>F492</f>
        <v>98.95901</v>
      </c>
      <c r="F492" s="25">
        <f>ROUND(98.9590083229847,5)</f>
        <v>98.95901</v>
      </c>
      <c r="G492" s="24"/>
      <c r="H492" s="36"/>
    </row>
    <row r="493" spans="1:8" ht="12.75" customHeight="1">
      <c r="A493" s="22" t="s">
        <v>102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43637</v>
      </c>
      <c r="B494" s="22"/>
      <c r="C494" s="25">
        <f>ROUND(100.510352073515,5)</f>
        <v>100.51035</v>
      </c>
      <c r="D494" s="25">
        <f>F494</f>
        <v>99.27338</v>
      </c>
      <c r="E494" s="25">
        <f>F494</f>
        <v>99.27338</v>
      </c>
      <c r="F494" s="25">
        <f>ROUND(99.2733827147557,5)</f>
        <v>99.27338</v>
      </c>
      <c r="G494" s="24"/>
      <c r="H494" s="36"/>
    </row>
    <row r="495" spans="1:8" ht="12.75" customHeight="1">
      <c r="A495" s="22" t="s">
        <v>103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43728</v>
      </c>
      <c r="B496" s="22"/>
      <c r="C496" s="25">
        <f>ROUND(100.510352073515,5)</f>
        <v>100.51035</v>
      </c>
      <c r="D496" s="25">
        <f>F496</f>
        <v>99.61203</v>
      </c>
      <c r="E496" s="25">
        <f>F496</f>
        <v>99.61203</v>
      </c>
      <c r="F496" s="25">
        <f>ROUND(99.6120302778236,5)</f>
        <v>99.61203</v>
      </c>
      <c r="G496" s="24"/>
      <c r="H496" s="36"/>
    </row>
    <row r="497" spans="1:8" ht="12.75" customHeight="1">
      <c r="A497" s="22" t="s">
        <v>104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44182</v>
      </c>
      <c r="B498" s="22"/>
      <c r="C498" s="25">
        <f>ROUND(101.008711196016,5)</f>
        <v>101.00871</v>
      </c>
      <c r="D498" s="25">
        <f>F498</f>
        <v>95.59912</v>
      </c>
      <c r="E498" s="25">
        <f>F498</f>
        <v>95.59912</v>
      </c>
      <c r="F498" s="25">
        <f>ROUND(95.599116706171,5)</f>
        <v>95.59912</v>
      </c>
      <c r="G498" s="24"/>
      <c r="H498" s="36"/>
    </row>
    <row r="499" spans="1:8" ht="12.75" customHeight="1">
      <c r="A499" s="22" t="s">
        <v>105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44271</v>
      </c>
      <c r="B500" s="22"/>
      <c r="C500" s="25">
        <f>ROUND(101.008711196016,5)</f>
        <v>101.00871</v>
      </c>
      <c r="D500" s="25">
        <f>F500</f>
        <v>94.79978</v>
      </c>
      <c r="E500" s="25">
        <f>F500</f>
        <v>94.79978</v>
      </c>
      <c r="F500" s="25">
        <f>ROUND(94.7997846193615,5)</f>
        <v>94.79978</v>
      </c>
      <c r="G500" s="24"/>
      <c r="H500" s="36"/>
    </row>
    <row r="501" spans="1:8" ht="12.75" customHeight="1">
      <c r="A501" s="22" t="s">
        <v>106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44362</v>
      </c>
      <c r="B502" s="22"/>
      <c r="C502" s="25">
        <f>ROUND(101.008711196016,5)</f>
        <v>101.00871</v>
      </c>
      <c r="D502" s="25">
        <f>F502</f>
        <v>93.96768</v>
      </c>
      <c r="E502" s="25">
        <f>F502</f>
        <v>93.96768</v>
      </c>
      <c r="F502" s="25">
        <f>ROUND(93.9676794565107,5)</f>
        <v>93.96768</v>
      </c>
      <c r="G502" s="24"/>
      <c r="H502" s="36"/>
    </row>
    <row r="503" spans="1:8" ht="12.75" customHeight="1">
      <c r="A503" s="22" t="s">
        <v>107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44460</v>
      </c>
      <c r="B504" s="22"/>
      <c r="C504" s="25">
        <f>ROUND(101.008711196016,5)</f>
        <v>101.00871</v>
      </c>
      <c r="D504" s="25">
        <f>F504</f>
        <v>94.11278</v>
      </c>
      <c r="E504" s="25">
        <f>F504</f>
        <v>94.11278</v>
      </c>
      <c r="F504" s="25">
        <f>ROUND(94.1127801951493,5)</f>
        <v>94.11278</v>
      </c>
      <c r="G504" s="24"/>
      <c r="H504" s="36"/>
    </row>
    <row r="505" spans="1:8" ht="12.75" customHeight="1">
      <c r="A505" s="22" t="s">
        <v>108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44551</v>
      </c>
      <c r="B506" s="22"/>
      <c r="C506" s="25">
        <f>ROUND(101.008711196016,5)</f>
        <v>101.00871</v>
      </c>
      <c r="D506" s="25">
        <f>F506</f>
        <v>96.28294</v>
      </c>
      <c r="E506" s="25">
        <f>F506</f>
        <v>96.28294</v>
      </c>
      <c r="F506" s="25">
        <f>ROUND(96.2829408517734,5)</f>
        <v>96.28294</v>
      </c>
      <c r="G506" s="24"/>
      <c r="H506" s="36"/>
    </row>
    <row r="507" spans="1:8" ht="12.75" customHeight="1">
      <c r="A507" s="22" t="s">
        <v>109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44635</v>
      </c>
      <c r="B508" s="22"/>
      <c r="C508" s="25">
        <f>ROUND(101.008711196016,5)</f>
        <v>101.00871</v>
      </c>
      <c r="D508" s="25">
        <f>F508</f>
        <v>96.39686</v>
      </c>
      <c r="E508" s="25">
        <f>F508</f>
        <v>96.39686</v>
      </c>
      <c r="F508" s="25">
        <f>ROUND(96.3968618832333,5)</f>
        <v>96.39686</v>
      </c>
      <c r="G508" s="24"/>
      <c r="H508" s="36"/>
    </row>
    <row r="509" spans="1:8" ht="12.75" customHeight="1">
      <c r="A509" s="22" t="s">
        <v>110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44733</v>
      </c>
      <c r="B510" s="22"/>
      <c r="C510" s="25">
        <f>ROUND(101.008711196016,5)</f>
        <v>101.00871</v>
      </c>
      <c r="D510" s="25">
        <f>F510</f>
        <v>97.56375</v>
      </c>
      <c r="E510" s="25">
        <f>F510</f>
        <v>97.56375</v>
      </c>
      <c r="F510" s="25">
        <f>ROUND(97.5637507782454,5)</f>
        <v>97.56375</v>
      </c>
      <c r="G510" s="24"/>
      <c r="H510" s="36"/>
    </row>
    <row r="511" spans="1:8" ht="12.75" customHeight="1">
      <c r="A511" s="22" t="s">
        <v>111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44824</v>
      </c>
      <c r="B512" s="22"/>
      <c r="C512" s="25">
        <f>ROUND(101.008711196016,5)</f>
        <v>101.00871</v>
      </c>
      <c r="D512" s="25">
        <f>F512</f>
        <v>99.7572</v>
      </c>
      <c r="E512" s="25">
        <f>F512</f>
        <v>99.7572</v>
      </c>
      <c r="F512" s="25">
        <f>ROUND(99.7572014311974,5)</f>
        <v>99.7572</v>
      </c>
      <c r="G512" s="24"/>
      <c r="H512" s="36"/>
    </row>
    <row r="513" spans="1:8" ht="12.75" customHeight="1">
      <c r="A513" s="22" t="s">
        <v>112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46008</v>
      </c>
      <c r="B514" s="22"/>
      <c r="C514" s="25">
        <f>ROUND(100.714706514445,5)</f>
        <v>100.71471</v>
      </c>
      <c r="D514" s="25">
        <f>F514</f>
        <v>94.27212</v>
      </c>
      <c r="E514" s="25">
        <f>F514</f>
        <v>94.27212</v>
      </c>
      <c r="F514" s="25">
        <f>ROUND(94.2721186808524,5)</f>
        <v>94.27212</v>
      </c>
      <c r="G514" s="24"/>
      <c r="H514" s="36"/>
    </row>
    <row r="515" spans="1:8" ht="12.75" customHeight="1">
      <c r="A515" s="22" t="s">
        <v>113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46097</v>
      </c>
      <c r="B516" s="22"/>
      <c r="C516" s="25">
        <f>ROUND(100.714706514445,5)</f>
        <v>100.71471</v>
      </c>
      <c r="D516" s="25">
        <f>F516</f>
        <v>91.2689</v>
      </c>
      <c r="E516" s="25">
        <f>F516</f>
        <v>91.2689</v>
      </c>
      <c r="F516" s="25">
        <f>ROUND(91.2688975477068,5)</f>
        <v>91.2689</v>
      </c>
      <c r="G516" s="24"/>
      <c r="H516" s="36"/>
    </row>
    <row r="517" spans="1:8" ht="12.75" customHeight="1">
      <c r="A517" s="22" t="s">
        <v>114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46188</v>
      </c>
      <c r="B518" s="22"/>
      <c r="C518" s="25">
        <f>ROUND(100.714706514445,5)</f>
        <v>100.71471</v>
      </c>
      <c r="D518" s="25">
        <f>F518</f>
        <v>90.00488</v>
      </c>
      <c r="E518" s="25">
        <f>F518</f>
        <v>90.00488</v>
      </c>
      <c r="F518" s="25">
        <f>ROUND(90.0048805360091,5)</f>
        <v>90.00488</v>
      </c>
      <c r="G518" s="24"/>
      <c r="H518" s="36"/>
    </row>
    <row r="519" spans="1:8" ht="12.75" customHeight="1">
      <c r="A519" s="22" t="s">
        <v>115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46286</v>
      </c>
      <c r="B520" s="22"/>
      <c r="C520" s="25">
        <f>ROUND(100.714706514445,5)</f>
        <v>100.71471</v>
      </c>
      <c r="D520" s="25">
        <f>F520</f>
        <v>92.16526</v>
      </c>
      <c r="E520" s="25">
        <f>F520</f>
        <v>92.16526</v>
      </c>
      <c r="F520" s="25">
        <f>ROUND(92.1652553211368,5)</f>
        <v>92.16526</v>
      </c>
      <c r="G520" s="24"/>
      <c r="H520" s="36"/>
    </row>
    <row r="521" spans="1:8" ht="12.75" customHeight="1">
      <c r="A521" s="22" t="s">
        <v>116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46377</v>
      </c>
      <c r="B522" s="22"/>
      <c r="C522" s="25">
        <f>ROUND(100.714706514445,5)</f>
        <v>100.71471</v>
      </c>
      <c r="D522" s="25">
        <f>F522</f>
        <v>95.96011</v>
      </c>
      <c r="E522" s="25">
        <f>F522</f>
        <v>95.96011</v>
      </c>
      <c r="F522" s="25">
        <f>ROUND(95.9601127076486,5)</f>
        <v>95.96011</v>
      </c>
      <c r="G522" s="24"/>
      <c r="H522" s="36"/>
    </row>
    <row r="523" spans="1:8" ht="12.75" customHeight="1">
      <c r="A523" s="22" t="s">
        <v>117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46461</v>
      </c>
      <c r="B524" s="22"/>
      <c r="C524" s="25">
        <f>ROUND(100.714706514445,5)</f>
        <v>100.71471</v>
      </c>
      <c r="D524" s="25">
        <f>F524</f>
        <v>94.5311</v>
      </c>
      <c r="E524" s="25">
        <f>F524</f>
        <v>94.5311</v>
      </c>
      <c r="F524" s="25">
        <f>ROUND(94.5310977064248,5)</f>
        <v>94.5311</v>
      </c>
      <c r="G524" s="24"/>
      <c r="H524" s="36"/>
    </row>
    <row r="525" spans="1:8" ht="12.75" customHeight="1">
      <c r="A525" s="22" t="s">
        <v>118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46559</v>
      </c>
      <c r="B526" s="22"/>
      <c r="C526" s="25">
        <f>ROUND(100.714706514445,5)</f>
        <v>100.71471</v>
      </c>
      <c r="D526" s="25">
        <f>F526</f>
        <v>96.60767</v>
      </c>
      <c r="E526" s="25">
        <f>F526</f>
        <v>96.60767</v>
      </c>
      <c r="F526" s="25">
        <f>ROUND(96.6076676246987,5)</f>
        <v>96.60767</v>
      </c>
      <c r="G526" s="24"/>
      <c r="H526" s="36"/>
    </row>
    <row r="527" spans="1:8" ht="12.75" customHeight="1">
      <c r="A527" s="22" t="s">
        <v>119</v>
      </c>
      <c r="B527" s="22"/>
      <c r="C527" s="23"/>
      <c r="D527" s="23"/>
      <c r="E527" s="23"/>
      <c r="F527" s="23"/>
      <c r="G527" s="24"/>
      <c r="H527" s="36"/>
    </row>
    <row r="528" spans="1:8" ht="12.75" customHeight="1" thickBot="1">
      <c r="A528" s="32">
        <v>46650</v>
      </c>
      <c r="B528" s="32"/>
      <c r="C528" s="33">
        <f>ROUND(100.714706514445,5)</f>
        <v>100.71471</v>
      </c>
      <c r="D528" s="33">
        <f>F528</f>
        <v>100.34999</v>
      </c>
      <c r="E528" s="33">
        <f>F528</f>
        <v>100.34999</v>
      </c>
      <c r="F528" s="33">
        <f>ROUND(100.349991015671,5)</f>
        <v>100.34999</v>
      </c>
      <c r="G528" s="34"/>
      <c r="H528" s="37"/>
    </row>
  </sheetData>
  <sheetProtection/>
  <mergeCells count="527">
    <mergeCell ref="A526:B526"/>
    <mergeCell ref="A527:B527"/>
    <mergeCell ref="A528:B528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2017-09-26T16:01:29Z</dcterms:modified>
  <cp:category/>
  <cp:version/>
  <cp:contentType/>
  <cp:contentStatus/>
</cp:coreProperties>
</file>