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'Jerry'!$A$1:$H$525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<sst xmlns="http://schemas.openxmlformats.org/spreadsheetml/2006/main" count="120" uniqueCount="120">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</sst>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zoomScaleSheetLayoutView="75" zoomScalePageLayoutView="0" workbookViewId="0" topLeftCell="A1">
      <selection activeCell="O23" sqref="O2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43010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ROUND(2.4,5)</f>
        <v>2.4</v>
      </c>
      <c r="D6" s="24">
        <f>F6</f>
        <v>2.4</v>
      </c>
      <c r="E6" s="24">
        <f>F6</f>
        <v>2.4</v>
      </c>
      <c r="F6" s="24">
        <f>ROUND(2.4,5)</f>
        <v>2.4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ROUND(2.5,5)</f>
        <v>2.5</v>
      </c>
      <c r="D8" s="24">
        <f>F8</f>
        <v>2.5</v>
      </c>
      <c r="E8" s="24">
        <f>F8</f>
        <v>2.5</v>
      </c>
      <c r="F8" s="24">
        <f>ROUND(2.5,5)</f>
        <v>2.5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ROUND(2.55,5)</f>
        <v>2.55</v>
      </c>
      <c r="D10" s="24">
        <f>F10</f>
        <v>2.55</v>
      </c>
      <c r="E10" s="24">
        <f>F10</f>
        <v>2.55</v>
      </c>
      <c r="F10" s="24">
        <f>ROUND(2.55,5)</f>
        <v>2.55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ROUND(3.2,5)</f>
        <v>3.2</v>
      </c>
      <c r="D12" s="24">
        <f>F12</f>
        <v>3.2</v>
      </c>
      <c r="E12" s="24">
        <f>F12</f>
        <v>3.2</v>
      </c>
      <c r="F12" s="24">
        <f>ROUND(3.2,5)</f>
        <v>3.2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ROUND(10.72,5)</f>
        <v>10.72</v>
      </c>
      <c r="D14" s="24">
        <f>F14</f>
        <v>10.72</v>
      </c>
      <c r="E14" s="24">
        <f>F14</f>
        <v>10.72</v>
      </c>
      <c r="F14" s="24">
        <f>ROUND(10.72,5)</f>
        <v>10.72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ROUND(7.94,5)</f>
        <v>7.94</v>
      </c>
      <c r="D16" s="24">
        <f>F16</f>
        <v>7.94</v>
      </c>
      <c r="E16" s="24">
        <f>F16</f>
        <v>7.94</v>
      </c>
      <c r="F16" s="24">
        <f>ROUND(7.94,5)</f>
        <v>7.94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ROUND(8.6,3)</f>
        <v>8.6</v>
      </c>
      <c r="D18" s="29">
        <f>F18</f>
        <v>8.6</v>
      </c>
      <c r="E18" s="29">
        <f>F18</f>
        <v>8.6</v>
      </c>
      <c r="F18" s="29">
        <f>ROUND(8.6,3)</f>
        <v>8.6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ROUND(2.36,3)</f>
        <v>2.36</v>
      </c>
      <c r="D20" s="29">
        <f>F20</f>
        <v>2.36</v>
      </c>
      <c r="E20" s="29">
        <f>F20</f>
        <v>2.36</v>
      </c>
      <c r="F20" s="29">
        <f>ROUND(2.36,3)</f>
        <v>2.36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ROUND(2.495,3)</f>
        <v>2.495</v>
      </c>
      <c r="D22" s="29">
        <f>F22</f>
        <v>2.495</v>
      </c>
      <c r="E22" s="29">
        <f>F22</f>
        <v>2.495</v>
      </c>
      <c r="F22" s="29">
        <f>ROUND(2.495,3)</f>
        <v>2.495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ROUND(6.985,3)</f>
        <v>6.985</v>
      </c>
      <c r="D24" s="29">
        <f>F24</f>
        <v>6.985</v>
      </c>
      <c r="E24" s="29">
        <f>F24</f>
        <v>6.985</v>
      </c>
      <c r="F24" s="29">
        <f>ROUND(6.985,3)</f>
        <v>6.985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ROUND(7.31,3)</f>
        <v>7.31</v>
      </c>
      <c r="D26" s="29">
        <f>F26</f>
        <v>7.31</v>
      </c>
      <c r="E26" s="29">
        <f>F26</f>
        <v>7.31</v>
      </c>
      <c r="F26" s="29">
        <f>ROUND(7.31,3)</f>
        <v>7.31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ROUND(7.545,3)</f>
        <v>7.545</v>
      </c>
      <c r="D28" s="29">
        <f>F28</f>
        <v>7.545</v>
      </c>
      <c r="E28" s="29">
        <f>F28</f>
        <v>7.545</v>
      </c>
      <c r="F28" s="29">
        <f>ROUND(7.545,3)</f>
        <v>7.545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ROUND(9.515,3)</f>
        <v>9.515</v>
      </c>
      <c r="D30" s="29">
        <f>F30</f>
        <v>9.515</v>
      </c>
      <c r="E30" s="29">
        <f>F30</f>
        <v>9.515</v>
      </c>
      <c r="F30" s="29">
        <f>ROUND(9.515,3)</f>
        <v>9.515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ROUND(2.48,3)</f>
        <v>2.48</v>
      </c>
      <c r="D32" s="29">
        <f>F32</f>
        <v>2.48</v>
      </c>
      <c r="E32" s="29">
        <f>F32</f>
        <v>2.48</v>
      </c>
      <c r="F32" s="29">
        <f>ROUND(2.48,3)</f>
        <v>2.48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ROUND(2.32,3)</f>
        <v>2.32</v>
      </c>
      <c r="D34" s="29">
        <f>F34</f>
        <v>2.32</v>
      </c>
      <c r="E34" s="29">
        <f>F34</f>
        <v>2.32</v>
      </c>
      <c r="F34" s="29">
        <f>ROUND(2.32,3)</f>
        <v>2.32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ROUND(9.23,3)</f>
        <v>9.23</v>
      </c>
      <c r="D36" s="29">
        <f>F36</f>
        <v>9.23</v>
      </c>
      <c r="E36" s="29">
        <f>F36</f>
        <v>9.23</v>
      </c>
      <c r="F36" s="29">
        <f>ROUND(9.23,3)</f>
        <v>9.23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43041</v>
      </c>
      <c r="B38" s="23"/>
      <c r="C38" s="24">
        <f>ROUND(2.4,5)</f>
        <v>2.4</v>
      </c>
      <c r="D38" s="24">
        <f>F38</f>
        <v>130.39498</v>
      </c>
      <c r="E38" s="24">
        <f>F38</f>
        <v>130.39498</v>
      </c>
      <c r="F38" s="24">
        <f>ROUND(130.39498,5)</f>
        <v>130.39498</v>
      </c>
      <c r="G38" s="25"/>
      <c r="H38" s="26"/>
    </row>
    <row r="39" spans="1:8" ht="12.75" customHeight="1">
      <c r="A39" s="23">
        <v>43132</v>
      </c>
      <c r="B39" s="23"/>
      <c r="C39" s="24">
        <f>ROUND(2.4,5)</f>
        <v>2.4</v>
      </c>
      <c r="D39" s="24">
        <f>F39</f>
        <v>131.49846</v>
      </c>
      <c r="E39" s="24">
        <f>F39</f>
        <v>131.49846</v>
      </c>
      <c r="F39" s="24">
        <f>ROUND(131.49846,5)</f>
        <v>131.49846</v>
      </c>
      <c r="G39" s="25"/>
      <c r="H39" s="26"/>
    </row>
    <row r="40" spans="1:8" ht="12.75" customHeight="1">
      <c r="A40" s="23">
        <v>43223</v>
      </c>
      <c r="B40" s="23"/>
      <c r="C40" s="24">
        <f>ROUND(2.4,5)</f>
        <v>2.4</v>
      </c>
      <c r="D40" s="24">
        <f>F40</f>
        <v>133.99404</v>
      </c>
      <c r="E40" s="24">
        <f>F40</f>
        <v>133.99404</v>
      </c>
      <c r="F40" s="24">
        <f>ROUND(133.99404,5)</f>
        <v>133.99404</v>
      </c>
      <c r="G40" s="25"/>
      <c r="H40" s="26"/>
    </row>
    <row r="41" spans="1:8" ht="12.75" customHeight="1">
      <c r="A41" s="23">
        <v>43314</v>
      </c>
      <c r="B41" s="23"/>
      <c r="C41" s="24">
        <f>ROUND(2.4,5)</f>
        <v>2.4</v>
      </c>
      <c r="D41" s="24">
        <f>F41</f>
        <v>136.54258</v>
      </c>
      <c r="E41" s="24">
        <f>F41</f>
        <v>136.54258</v>
      </c>
      <c r="F41" s="24">
        <f>ROUND(136.54258,5)</f>
        <v>136.54258</v>
      </c>
      <c r="G41" s="25"/>
      <c r="H41" s="26"/>
    </row>
    <row r="42" spans="1:8" ht="12.75" customHeight="1">
      <c r="A42" s="23">
        <v>43405</v>
      </c>
      <c r="B42" s="23"/>
      <c r="C42" s="24">
        <f>ROUND(2.4,5)</f>
        <v>2.4</v>
      </c>
      <c r="D42" s="24">
        <f>F42</f>
        <v>139.07622</v>
      </c>
      <c r="E42" s="24">
        <f>F42</f>
        <v>139.07622</v>
      </c>
      <c r="F42" s="24">
        <f>ROUND(139.07622,5)</f>
        <v>139.07622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43041</v>
      </c>
      <c r="B44" s="23"/>
      <c r="C44" s="24">
        <f>ROUND(98.88974,5)</f>
        <v>98.88974</v>
      </c>
      <c r="D44" s="24">
        <f>F44</f>
        <v>99.5446</v>
      </c>
      <c r="E44" s="24">
        <f>F44</f>
        <v>99.5446</v>
      </c>
      <c r="F44" s="24">
        <f>ROUND(99.5446,5)</f>
        <v>99.5446</v>
      </c>
      <c r="G44" s="25"/>
      <c r="H44" s="26"/>
    </row>
    <row r="45" spans="1:8" ht="12.75" customHeight="1">
      <c r="A45" s="23">
        <v>43132</v>
      </c>
      <c r="B45" s="23"/>
      <c r="C45" s="24">
        <f>ROUND(98.88974,5)</f>
        <v>98.88974</v>
      </c>
      <c r="D45" s="24">
        <f>F45</f>
        <v>101.40822</v>
      </c>
      <c r="E45" s="24">
        <f>F45</f>
        <v>101.40822</v>
      </c>
      <c r="F45" s="24">
        <f>ROUND(101.40822,5)</f>
        <v>101.40822</v>
      </c>
      <c r="G45" s="25"/>
      <c r="H45" s="26"/>
    </row>
    <row r="46" spans="1:8" ht="12.75" customHeight="1">
      <c r="A46" s="23">
        <v>43223</v>
      </c>
      <c r="B46" s="23"/>
      <c r="C46" s="24">
        <f>ROUND(98.88974,5)</f>
        <v>98.88974</v>
      </c>
      <c r="D46" s="24">
        <f>F46</f>
        <v>102.31568</v>
      </c>
      <c r="E46" s="24">
        <f>F46</f>
        <v>102.31568</v>
      </c>
      <c r="F46" s="24">
        <f>ROUND(102.31568,5)</f>
        <v>102.31568</v>
      </c>
      <c r="G46" s="25"/>
      <c r="H46" s="26"/>
    </row>
    <row r="47" spans="1:8" ht="12.75" customHeight="1">
      <c r="A47" s="23">
        <v>43314</v>
      </c>
      <c r="B47" s="23"/>
      <c r="C47" s="24">
        <f>ROUND(98.88974,5)</f>
        <v>98.88974</v>
      </c>
      <c r="D47" s="24">
        <f>F47</f>
        <v>104.26164</v>
      </c>
      <c r="E47" s="24">
        <f>F47</f>
        <v>104.26164</v>
      </c>
      <c r="F47" s="24">
        <f>ROUND(104.26164,5)</f>
        <v>104.26164</v>
      </c>
      <c r="G47" s="25"/>
      <c r="H47" s="26"/>
    </row>
    <row r="48" spans="1:8" ht="12.75" customHeight="1">
      <c r="A48" s="23">
        <v>43405</v>
      </c>
      <c r="B48" s="23"/>
      <c r="C48" s="24">
        <f>ROUND(98.88974,5)</f>
        <v>98.88974</v>
      </c>
      <c r="D48" s="24">
        <f>F48</f>
        <v>106.19613</v>
      </c>
      <c r="E48" s="24">
        <f>F48</f>
        <v>106.19613</v>
      </c>
      <c r="F48" s="24">
        <f>ROUND(106.19613,5)</f>
        <v>106.19613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43041</v>
      </c>
      <c r="B50" s="23"/>
      <c r="C50" s="24">
        <f>ROUND(9.155,5)</f>
        <v>9.155</v>
      </c>
      <c r="D50" s="24">
        <f>F50</f>
        <v>9.17522</v>
      </c>
      <c r="E50" s="24">
        <f>F50</f>
        <v>9.17522</v>
      </c>
      <c r="F50" s="24">
        <f>ROUND(9.17522,5)</f>
        <v>9.17522</v>
      </c>
      <c r="G50" s="25"/>
      <c r="H50" s="26"/>
    </row>
    <row r="51" spans="1:8" ht="12.75" customHeight="1">
      <c r="A51" s="23">
        <v>43132</v>
      </c>
      <c r="B51" s="23"/>
      <c r="C51" s="24">
        <f>ROUND(9.155,5)</f>
        <v>9.155</v>
      </c>
      <c r="D51" s="24">
        <f>F51</f>
        <v>9.23171</v>
      </c>
      <c r="E51" s="24">
        <f>F51</f>
        <v>9.23171</v>
      </c>
      <c r="F51" s="24">
        <f>ROUND(9.23171,5)</f>
        <v>9.23171</v>
      </c>
      <c r="G51" s="25"/>
      <c r="H51" s="26"/>
    </row>
    <row r="52" spans="1:8" ht="12.75" customHeight="1">
      <c r="A52" s="23">
        <v>43223</v>
      </c>
      <c r="B52" s="23"/>
      <c r="C52" s="24">
        <f>ROUND(9.155,5)</f>
        <v>9.155</v>
      </c>
      <c r="D52" s="24">
        <f>F52</f>
        <v>9.29161</v>
      </c>
      <c r="E52" s="24">
        <f>F52</f>
        <v>9.29161</v>
      </c>
      <c r="F52" s="24">
        <f>ROUND(9.29161,5)</f>
        <v>9.29161</v>
      </c>
      <c r="G52" s="25"/>
      <c r="H52" s="26"/>
    </row>
    <row r="53" spans="1:8" ht="12.75" customHeight="1">
      <c r="A53" s="23">
        <v>43314</v>
      </c>
      <c r="B53" s="23"/>
      <c r="C53" s="24">
        <f>ROUND(9.155,5)</f>
        <v>9.155</v>
      </c>
      <c r="D53" s="24">
        <f>F53</f>
        <v>9.35371</v>
      </c>
      <c r="E53" s="24">
        <f>F53</f>
        <v>9.35371</v>
      </c>
      <c r="F53" s="24">
        <f>ROUND(9.35371,5)</f>
        <v>9.35371</v>
      </c>
      <c r="G53" s="25"/>
      <c r="H53" s="26"/>
    </row>
    <row r="54" spans="1:8" ht="12.75" customHeight="1">
      <c r="A54" s="23">
        <v>43405</v>
      </c>
      <c r="B54" s="23"/>
      <c r="C54" s="24">
        <f>ROUND(9.155,5)</f>
        <v>9.155</v>
      </c>
      <c r="D54" s="24">
        <f>F54</f>
        <v>9.41031</v>
      </c>
      <c r="E54" s="24">
        <f>F54</f>
        <v>9.41031</v>
      </c>
      <c r="F54" s="24">
        <f>ROUND(9.41031,5)</f>
        <v>9.41031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43041</v>
      </c>
      <c r="B56" s="23"/>
      <c r="C56" s="24">
        <f>ROUND(9.38,5)</f>
        <v>9.38</v>
      </c>
      <c r="D56" s="24">
        <f>F56</f>
        <v>9.40215</v>
      </c>
      <c r="E56" s="24">
        <f>F56</f>
        <v>9.40215</v>
      </c>
      <c r="F56" s="24">
        <f>ROUND(9.40215,5)</f>
        <v>9.40215</v>
      </c>
      <c r="G56" s="25"/>
      <c r="H56" s="26"/>
    </row>
    <row r="57" spans="1:8" ht="12.75" customHeight="1">
      <c r="A57" s="23">
        <v>43132</v>
      </c>
      <c r="B57" s="23"/>
      <c r="C57" s="24">
        <f>ROUND(9.38,5)</f>
        <v>9.38</v>
      </c>
      <c r="D57" s="24">
        <f>F57</f>
        <v>9.46401</v>
      </c>
      <c r="E57" s="24">
        <f>F57</f>
        <v>9.46401</v>
      </c>
      <c r="F57" s="24">
        <f>ROUND(9.46401,5)</f>
        <v>9.46401</v>
      </c>
      <c r="G57" s="25"/>
      <c r="H57" s="26"/>
    </row>
    <row r="58" spans="1:8" ht="12.75" customHeight="1">
      <c r="A58" s="23">
        <v>43223</v>
      </c>
      <c r="B58" s="23"/>
      <c r="C58" s="24">
        <f>ROUND(9.38,5)</f>
        <v>9.38</v>
      </c>
      <c r="D58" s="24">
        <f>F58</f>
        <v>9.5252</v>
      </c>
      <c r="E58" s="24">
        <f>F58</f>
        <v>9.5252</v>
      </c>
      <c r="F58" s="24">
        <f>ROUND(9.5252,5)</f>
        <v>9.5252</v>
      </c>
      <c r="G58" s="25"/>
      <c r="H58" s="26"/>
    </row>
    <row r="59" spans="1:8" ht="12.75" customHeight="1">
      <c r="A59" s="23">
        <v>43314</v>
      </c>
      <c r="B59" s="23"/>
      <c r="C59" s="24">
        <f>ROUND(9.38,5)</f>
        <v>9.38</v>
      </c>
      <c r="D59" s="24">
        <f>F59</f>
        <v>9.58644</v>
      </c>
      <c r="E59" s="24">
        <f>F59</f>
        <v>9.58644</v>
      </c>
      <c r="F59" s="24">
        <f>ROUND(9.58644,5)</f>
        <v>9.58644</v>
      </c>
      <c r="G59" s="25"/>
      <c r="H59" s="26"/>
    </row>
    <row r="60" spans="1:8" ht="12.75" customHeight="1">
      <c r="A60" s="23">
        <v>43405</v>
      </c>
      <c r="B60" s="23"/>
      <c r="C60" s="24">
        <f>ROUND(9.38,5)</f>
        <v>9.38</v>
      </c>
      <c r="D60" s="24">
        <f>F60</f>
        <v>9.64903</v>
      </c>
      <c r="E60" s="24">
        <f>F60</f>
        <v>9.64903</v>
      </c>
      <c r="F60" s="24">
        <f>ROUND(9.64903,5)</f>
        <v>9.64903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43041</v>
      </c>
      <c r="B62" s="23"/>
      <c r="C62" s="24">
        <f>ROUND(104.53727,5)</f>
        <v>104.53727</v>
      </c>
      <c r="D62" s="24">
        <f>F62</f>
        <v>105.22947</v>
      </c>
      <c r="E62" s="24">
        <f>F62</f>
        <v>105.22947</v>
      </c>
      <c r="F62" s="24">
        <f>ROUND(105.22947,5)</f>
        <v>105.22947</v>
      </c>
      <c r="G62" s="25"/>
      <c r="H62" s="26"/>
    </row>
    <row r="63" spans="1:8" ht="12.75" customHeight="1">
      <c r="A63" s="23">
        <v>43132</v>
      </c>
      <c r="B63" s="23"/>
      <c r="C63" s="24">
        <f>ROUND(104.53727,5)</f>
        <v>104.53727</v>
      </c>
      <c r="D63" s="24">
        <f>F63</f>
        <v>107.19952</v>
      </c>
      <c r="E63" s="24">
        <f>F63</f>
        <v>107.19952</v>
      </c>
      <c r="F63" s="24">
        <f>ROUND(107.19952,5)</f>
        <v>107.19952</v>
      </c>
      <c r="G63" s="25"/>
      <c r="H63" s="26"/>
    </row>
    <row r="64" spans="1:8" ht="12.75" customHeight="1">
      <c r="A64" s="23">
        <v>43223</v>
      </c>
      <c r="B64" s="23"/>
      <c r="C64" s="24">
        <f>ROUND(104.53727,5)</f>
        <v>104.53727</v>
      </c>
      <c r="D64" s="24">
        <f>F64</f>
        <v>108.14728</v>
      </c>
      <c r="E64" s="24">
        <f>F64</f>
        <v>108.14728</v>
      </c>
      <c r="F64" s="24">
        <f>ROUND(108.14728,5)</f>
        <v>108.14728</v>
      </c>
      <c r="G64" s="25"/>
      <c r="H64" s="26"/>
    </row>
    <row r="65" spans="1:8" ht="12.75" customHeight="1">
      <c r="A65" s="23">
        <v>43314</v>
      </c>
      <c r="B65" s="23"/>
      <c r="C65" s="24">
        <f>ROUND(104.53727,5)</f>
        <v>104.53727</v>
      </c>
      <c r="D65" s="24">
        <f>F65</f>
        <v>110.20419</v>
      </c>
      <c r="E65" s="24">
        <f>F65</f>
        <v>110.20419</v>
      </c>
      <c r="F65" s="24">
        <f>ROUND(110.20419,5)</f>
        <v>110.20419</v>
      </c>
      <c r="G65" s="25"/>
      <c r="H65" s="26"/>
    </row>
    <row r="66" spans="1:8" ht="12.75" customHeight="1">
      <c r="A66" s="23">
        <v>43405</v>
      </c>
      <c r="B66" s="23"/>
      <c r="C66" s="24">
        <f>ROUND(104.53727,5)</f>
        <v>104.53727</v>
      </c>
      <c r="D66" s="24">
        <f>F66</f>
        <v>112.24902</v>
      </c>
      <c r="E66" s="24">
        <f>F66</f>
        <v>112.24902</v>
      </c>
      <c r="F66" s="24">
        <f>ROUND(112.24902,5)</f>
        <v>112.24902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43041</v>
      </c>
      <c r="B68" s="23"/>
      <c r="C68" s="24">
        <f>ROUND(9.675,5)</f>
        <v>9.675</v>
      </c>
      <c r="D68" s="24">
        <f>F68</f>
        <v>9.69722</v>
      </c>
      <c r="E68" s="24">
        <f>F68</f>
        <v>9.69722</v>
      </c>
      <c r="F68" s="24">
        <f>ROUND(9.69722,5)</f>
        <v>9.69722</v>
      </c>
      <c r="G68" s="25"/>
      <c r="H68" s="26"/>
    </row>
    <row r="69" spans="1:8" ht="12.75" customHeight="1">
      <c r="A69" s="23">
        <v>43132</v>
      </c>
      <c r="B69" s="23"/>
      <c r="C69" s="24">
        <f>ROUND(9.675,5)</f>
        <v>9.675</v>
      </c>
      <c r="D69" s="24">
        <f>F69</f>
        <v>9.75937</v>
      </c>
      <c r="E69" s="24">
        <f>F69</f>
        <v>9.75937</v>
      </c>
      <c r="F69" s="24">
        <f>ROUND(9.75937,5)</f>
        <v>9.75937</v>
      </c>
      <c r="G69" s="25"/>
      <c r="H69" s="26"/>
    </row>
    <row r="70" spans="1:8" ht="12.75" customHeight="1">
      <c r="A70" s="23">
        <v>43223</v>
      </c>
      <c r="B70" s="23"/>
      <c r="C70" s="24">
        <f>ROUND(9.675,5)</f>
        <v>9.675</v>
      </c>
      <c r="D70" s="24">
        <f>F70</f>
        <v>9.8242</v>
      </c>
      <c r="E70" s="24">
        <f>F70</f>
        <v>9.8242</v>
      </c>
      <c r="F70" s="24">
        <f>ROUND(9.8242,5)</f>
        <v>9.8242</v>
      </c>
      <c r="G70" s="25"/>
      <c r="H70" s="26"/>
    </row>
    <row r="71" spans="1:8" ht="12.75" customHeight="1">
      <c r="A71" s="23">
        <v>43314</v>
      </c>
      <c r="B71" s="23"/>
      <c r="C71" s="24">
        <f>ROUND(9.675,5)</f>
        <v>9.675</v>
      </c>
      <c r="D71" s="24">
        <f>F71</f>
        <v>9.89121</v>
      </c>
      <c r="E71" s="24">
        <f>F71</f>
        <v>9.89121</v>
      </c>
      <c r="F71" s="24">
        <f>ROUND(9.89121,5)</f>
        <v>9.89121</v>
      </c>
      <c r="G71" s="25"/>
      <c r="H71" s="26"/>
    </row>
    <row r="72" spans="1:8" ht="12.75" customHeight="1">
      <c r="A72" s="23">
        <v>43405</v>
      </c>
      <c r="B72" s="23"/>
      <c r="C72" s="24">
        <f>ROUND(9.675,5)</f>
        <v>9.675</v>
      </c>
      <c r="D72" s="24">
        <f>F72</f>
        <v>9.95298</v>
      </c>
      <c r="E72" s="24">
        <f>F72</f>
        <v>9.95298</v>
      </c>
      <c r="F72" s="24">
        <f>ROUND(9.95298,5)</f>
        <v>9.95298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43041</v>
      </c>
      <c r="B74" s="23"/>
      <c r="C74" s="24">
        <f>ROUND(2.5,5)</f>
        <v>2.5</v>
      </c>
      <c r="D74" s="24">
        <f>F74</f>
        <v>128.72813</v>
      </c>
      <c r="E74" s="24">
        <f>F74</f>
        <v>128.72813</v>
      </c>
      <c r="F74" s="24">
        <f>ROUND(128.72813,5)</f>
        <v>128.72813</v>
      </c>
      <c r="G74" s="25"/>
      <c r="H74" s="26"/>
    </row>
    <row r="75" spans="1:8" ht="12.75" customHeight="1">
      <c r="A75" s="23">
        <v>43132</v>
      </c>
      <c r="B75" s="23"/>
      <c r="C75" s="24">
        <f>ROUND(2.5,5)</f>
        <v>2.5</v>
      </c>
      <c r="D75" s="24">
        <f>F75</f>
        <v>129.63322</v>
      </c>
      <c r="E75" s="24">
        <f>F75</f>
        <v>129.63322</v>
      </c>
      <c r="F75" s="24">
        <f>ROUND(129.63322,5)</f>
        <v>129.63322</v>
      </c>
      <c r="G75" s="25"/>
      <c r="H75" s="26"/>
    </row>
    <row r="76" spans="1:8" ht="12.75" customHeight="1">
      <c r="A76" s="23">
        <v>43223</v>
      </c>
      <c r="B76" s="23"/>
      <c r="C76" s="24">
        <f>ROUND(2.5,5)</f>
        <v>2.5</v>
      </c>
      <c r="D76" s="24">
        <f>F76</f>
        <v>132.09336</v>
      </c>
      <c r="E76" s="24">
        <f>F76</f>
        <v>132.09336</v>
      </c>
      <c r="F76" s="24">
        <f>ROUND(132.09336,5)</f>
        <v>132.09336</v>
      </c>
      <c r="G76" s="25"/>
      <c r="H76" s="26"/>
    </row>
    <row r="77" spans="1:8" ht="12.75" customHeight="1">
      <c r="A77" s="23">
        <v>43314</v>
      </c>
      <c r="B77" s="23"/>
      <c r="C77" s="24">
        <f>ROUND(2.5,5)</f>
        <v>2.5</v>
      </c>
      <c r="D77" s="24">
        <f>F77</f>
        <v>134.60573</v>
      </c>
      <c r="E77" s="24">
        <f>F77</f>
        <v>134.60573</v>
      </c>
      <c r="F77" s="24">
        <f>ROUND(134.60573,5)</f>
        <v>134.60573</v>
      </c>
      <c r="G77" s="25"/>
      <c r="H77" s="26"/>
    </row>
    <row r="78" spans="1:8" ht="12.75" customHeight="1">
      <c r="A78" s="23">
        <v>43405</v>
      </c>
      <c r="B78" s="23"/>
      <c r="C78" s="24">
        <f>ROUND(2.5,5)</f>
        <v>2.5</v>
      </c>
      <c r="D78" s="24">
        <f>F78</f>
        <v>137.10337</v>
      </c>
      <c r="E78" s="24">
        <f>F78</f>
        <v>137.10337</v>
      </c>
      <c r="F78" s="24">
        <f>ROUND(137.10337,5)</f>
        <v>137.10337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43041</v>
      </c>
      <c r="B80" s="23"/>
      <c r="C80" s="24">
        <f>ROUND(9.795,5)</f>
        <v>9.795</v>
      </c>
      <c r="D80" s="24">
        <f>F80</f>
        <v>9.81779</v>
      </c>
      <c r="E80" s="24">
        <f>F80</f>
        <v>9.81779</v>
      </c>
      <c r="F80" s="24">
        <f>ROUND(9.81779,5)</f>
        <v>9.81779</v>
      </c>
      <c r="G80" s="25"/>
      <c r="H80" s="26"/>
    </row>
    <row r="81" spans="1:8" ht="12.75" customHeight="1">
      <c r="A81" s="23">
        <v>43132</v>
      </c>
      <c r="B81" s="23"/>
      <c r="C81" s="24">
        <f>ROUND(9.795,5)</f>
        <v>9.795</v>
      </c>
      <c r="D81" s="24">
        <f>F81</f>
        <v>9.88153</v>
      </c>
      <c r="E81" s="24">
        <f>F81</f>
        <v>9.88153</v>
      </c>
      <c r="F81" s="24">
        <f>ROUND(9.88153,5)</f>
        <v>9.88153</v>
      </c>
      <c r="G81" s="25"/>
      <c r="H81" s="26"/>
    </row>
    <row r="82" spans="1:8" ht="12.75" customHeight="1">
      <c r="A82" s="23">
        <v>43223</v>
      </c>
      <c r="B82" s="23"/>
      <c r="C82" s="24">
        <f>ROUND(9.795,5)</f>
        <v>9.795</v>
      </c>
      <c r="D82" s="24">
        <f>F82</f>
        <v>9.94788</v>
      </c>
      <c r="E82" s="24">
        <f>F82</f>
        <v>9.94788</v>
      </c>
      <c r="F82" s="24">
        <f>ROUND(9.94788,5)</f>
        <v>9.94788</v>
      </c>
      <c r="G82" s="25"/>
      <c r="H82" s="26"/>
    </row>
    <row r="83" spans="1:8" ht="12.75" customHeight="1">
      <c r="A83" s="23">
        <v>43314</v>
      </c>
      <c r="B83" s="23"/>
      <c r="C83" s="24">
        <f>ROUND(9.795,5)</f>
        <v>9.795</v>
      </c>
      <c r="D83" s="24">
        <f>F83</f>
        <v>10.01644</v>
      </c>
      <c r="E83" s="24">
        <f>F83</f>
        <v>10.01644</v>
      </c>
      <c r="F83" s="24">
        <f>ROUND(10.01644,5)</f>
        <v>10.01644</v>
      </c>
      <c r="G83" s="25"/>
      <c r="H83" s="26"/>
    </row>
    <row r="84" spans="1:8" ht="12.75" customHeight="1">
      <c r="A84" s="23">
        <v>43405</v>
      </c>
      <c r="B84" s="23"/>
      <c r="C84" s="24">
        <f>ROUND(9.795,5)</f>
        <v>9.795</v>
      </c>
      <c r="D84" s="24">
        <f>F84</f>
        <v>10.07979</v>
      </c>
      <c r="E84" s="24">
        <f>F84</f>
        <v>10.07979</v>
      </c>
      <c r="F84" s="24">
        <f>ROUND(10.07979,5)</f>
        <v>10.07979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43041</v>
      </c>
      <c r="B86" s="23"/>
      <c r="C86" s="24">
        <f>ROUND(9.8,5)</f>
        <v>9.8</v>
      </c>
      <c r="D86" s="24">
        <f>F86</f>
        <v>9.82186</v>
      </c>
      <c r="E86" s="24">
        <f>F86</f>
        <v>9.82186</v>
      </c>
      <c r="F86" s="24">
        <f>ROUND(9.82186,5)</f>
        <v>9.82186</v>
      </c>
      <c r="G86" s="25"/>
      <c r="H86" s="26"/>
    </row>
    <row r="87" spans="1:8" ht="12.75" customHeight="1">
      <c r="A87" s="23">
        <v>43132</v>
      </c>
      <c r="B87" s="23"/>
      <c r="C87" s="24">
        <f>ROUND(9.8,5)</f>
        <v>9.8</v>
      </c>
      <c r="D87" s="24">
        <f>F87</f>
        <v>9.88295</v>
      </c>
      <c r="E87" s="24">
        <f>F87</f>
        <v>9.88295</v>
      </c>
      <c r="F87" s="24">
        <f>ROUND(9.88295,5)</f>
        <v>9.88295</v>
      </c>
      <c r="G87" s="25"/>
      <c r="H87" s="26"/>
    </row>
    <row r="88" spans="1:8" ht="12.75" customHeight="1">
      <c r="A88" s="23">
        <v>43223</v>
      </c>
      <c r="B88" s="23"/>
      <c r="C88" s="24">
        <f>ROUND(9.8,5)</f>
        <v>9.8</v>
      </c>
      <c r="D88" s="24">
        <f>F88</f>
        <v>9.94639</v>
      </c>
      <c r="E88" s="24">
        <f>F88</f>
        <v>9.94639</v>
      </c>
      <c r="F88" s="24">
        <f>ROUND(9.94639,5)</f>
        <v>9.94639</v>
      </c>
      <c r="G88" s="25"/>
      <c r="H88" s="26"/>
    </row>
    <row r="89" spans="1:8" ht="12.75" customHeight="1">
      <c r="A89" s="23">
        <v>43314</v>
      </c>
      <c r="B89" s="23"/>
      <c r="C89" s="24">
        <f>ROUND(9.8,5)</f>
        <v>9.8</v>
      </c>
      <c r="D89" s="24">
        <f>F89</f>
        <v>10.01183</v>
      </c>
      <c r="E89" s="24">
        <f>F89</f>
        <v>10.01183</v>
      </c>
      <c r="F89" s="24">
        <f>ROUND(10.01183,5)</f>
        <v>10.01183</v>
      </c>
      <c r="G89" s="25"/>
      <c r="H89" s="26"/>
    </row>
    <row r="90" spans="1:8" ht="12.75" customHeight="1">
      <c r="A90" s="23">
        <v>43405</v>
      </c>
      <c r="B90" s="23"/>
      <c r="C90" s="24">
        <f>ROUND(9.8,5)</f>
        <v>9.8</v>
      </c>
      <c r="D90" s="24">
        <f>F90</f>
        <v>10.07217</v>
      </c>
      <c r="E90" s="24">
        <f>F90</f>
        <v>10.07217</v>
      </c>
      <c r="F90" s="24">
        <f>ROUND(10.07217,5)</f>
        <v>10.07217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43041</v>
      </c>
      <c r="B92" s="23"/>
      <c r="C92" s="24">
        <f>ROUND(123.51463,5)</f>
        <v>123.51463</v>
      </c>
      <c r="D92" s="24">
        <f>F92</f>
        <v>124.33241</v>
      </c>
      <c r="E92" s="24">
        <f>F92</f>
        <v>124.33241</v>
      </c>
      <c r="F92" s="24">
        <f>ROUND(124.33241,5)</f>
        <v>124.33241</v>
      </c>
      <c r="G92" s="25"/>
      <c r="H92" s="26"/>
    </row>
    <row r="93" spans="1:8" ht="12.75" customHeight="1">
      <c r="A93" s="23">
        <v>43132</v>
      </c>
      <c r="B93" s="23"/>
      <c r="C93" s="24">
        <f>ROUND(123.51463,5)</f>
        <v>123.51463</v>
      </c>
      <c r="D93" s="24">
        <f>F93</f>
        <v>126.66014</v>
      </c>
      <c r="E93" s="24">
        <f>F93</f>
        <v>126.66014</v>
      </c>
      <c r="F93" s="24">
        <f>ROUND(126.66014,5)</f>
        <v>126.66014</v>
      </c>
      <c r="G93" s="25"/>
      <c r="H93" s="26"/>
    </row>
    <row r="94" spans="1:8" ht="12.75" customHeight="1">
      <c r="A94" s="23">
        <v>43223</v>
      </c>
      <c r="B94" s="23"/>
      <c r="C94" s="24">
        <f>ROUND(123.51463,5)</f>
        <v>123.51463</v>
      </c>
      <c r="D94" s="24">
        <f>F94</f>
        <v>127.46586</v>
      </c>
      <c r="E94" s="24">
        <f>F94</f>
        <v>127.46586</v>
      </c>
      <c r="F94" s="24">
        <f>ROUND(127.46586,5)</f>
        <v>127.46586</v>
      </c>
      <c r="G94" s="25"/>
      <c r="H94" s="26"/>
    </row>
    <row r="95" spans="1:8" ht="12.75" customHeight="1">
      <c r="A95" s="23">
        <v>43314</v>
      </c>
      <c r="B95" s="23"/>
      <c r="C95" s="24">
        <f>ROUND(123.51463,5)</f>
        <v>123.51463</v>
      </c>
      <c r="D95" s="24">
        <f>F95</f>
        <v>129.89009</v>
      </c>
      <c r="E95" s="24">
        <f>F95</f>
        <v>129.89009</v>
      </c>
      <c r="F95" s="24">
        <f>ROUND(129.89009,5)</f>
        <v>129.89009</v>
      </c>
      <c r="G95" s="25"/>
      <c r="H95" s="26"/>
    </row>
    <row r="96" spans="1:8" ht="12.75" customHeight="1">
      <c r="A96" s="23">
        <v>43405</v>
      </c>
      <c r="B96" s="23"/>
      <c r="C96" s="24">
        <f>ROUND(123.51463,5)</f>
        <v>123.51463</v>
      </c>
      <c r="D96" s="24">
        <f>F96</f>
        <v>132.29994</v>
      </c>
      <c r="E96" s="24">
        <f>F96</f>
        <v>132.29994</v>
      </c>
      <c r="F96" s="24">
        <f>ROUND(132.29994,5)</f>
        <v>132.29994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43041</v>
      </c>
      <c r="B98" s="23"/>
      <c r="C98" s="24">
        <f>ROUND(2.55,5)</f>
        <v>2.55</v>
      </c>
      <c r="D98" s="24">
        <f>F98</f>
        <v>132.74792</v>
      </c>
      <c r="E98" s="24">
        <f>F98</f>
        <v>132.74792</v>
      </c>
      <c r="F98" s="24">
        <f>ROUND(132.74792,5)</f>
        <v>132.74792</v>
      </c>
      <c r="G98" s="25"/>
      <c r="H98" s="26"/>
    </row>
    <row r="99" spans="1:8" ht="12.75" customHeight="1">
      <c r="A99" s="23">
        <v>43132</v>
      </c>
      <c r="B99" s="23"/>
      <c r="C99" s="24">
        <f>ROUND(2.55,5)</f>
        <v>2.55</v>
      </c>
      <c r="D99" s="24">
        <f>F99</f>
        <v>133.55993</v>
      </c>
      <c r="E99" s="24">
        <f>F99</f>
        <v>133.55993</v>
      </c>
      <c r="F99" s="24">
        <f>ROUND(133.55993,5)</f>
        <v>133.55993</v>
      </c>
      <c r="G99" s="25"/>
      <c r="H99" s="26"/>
    </row>
    <row r="100" spans="1:8" ht="12.75" customHeight="1">
      <c r="A100" s="23">
        <v>43223</v>
      </c>
      <c r="B100" s="23"/>
      <c r="C100" s="24">
        <f>ROUND(2.55,5)</f>
        <v>2.55</v>
      </c>
      <c r="D100" s="24">
        <f>F100</f>
        <v>136.09472</v>
      </c>
      <c r="E100" s="24">
        <f>F100</f>
        <v>136.09472</v>
      </c>
      <c r="F100" s="24">
        <f>ROUND(136.09472,5)</f>
        <v>136.09472</v>
      </c>
      <c r="G100" s="25"/>
      <c r="H100" s="26"/>
    </row>
    <row r="101" spans="1:8" ht="12.75" customHeight="1">
      <c r="A101" s="23">
        <v>43314</v>
      </c>
      <c r="B101" s="23"/>
      <c r="C101" s="24">
        <f>ROUND(2.55,5)</f>
        <v>2.55</v>
      </c>
      <c r="D101" s="24">
        <f>F101</f>
        <v>138.68324</v>
      </c>
      <c r="E101" s="24">
        <f>F101</f>
        <v>138.68324</v>
      </c>
      <c r="F101" s="24">
        <f>ROUND(138.68324,5)</f>
        <v>138.68324</v>
      </c>
      <c r="G101" s="25"/>
      <c r="H101" s="26"/>
    </row>
    <row r="102" spans="1:8" ht="12.75" customHeight="1">
      <c r="A102" s="23">
        <v>43405</v>
      </c>
      <c r="B102" s="23"/>
      <c r="C102" s="24">
        <f>ROUND(2.55,5)</f>
        <v>2.55</v>
      </c>
      <c r="D102" s="24">
        <f>F102</f>
        <v>141.25664</v>
      </c>
      <c r="E102" s="24">
        <f>F102</f>
        <v>141.25664</v>
      </c>
      <c r="F102" s="24">
        <f>ROUND(141.25664,5)</f>
        <v>141.25664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43041</v>
      </c>
      <c r="B104" s="23"/>
      <c r="C104" s="24">
        <f>ROUND(3.2,5)</f>
        <v>3.2</v>
      </c>
      <c r="D104" s="24">
        <f>F104</f>
        <v>127.60236</v>
      </c>
      <c r="E104" s="24">
        <f>F104</f>
        <v>127.60236</v>
      </c>
      <c r="F104" s="24">
        <f>ROUND(127.60236,5)</f>
        <v>127.60236</v>
      </c>
      <c r="G104" s="25"/>
      <c r="H104" s="26"/>
    </row>
    <row r="105" spans="1:8" ht="12.75" customHeight="1">
      <c r="A105" s="23">
        <v>43132</v>
      </c>
      <c r="B105" s="23"/>
      <c r="C105" s="24">
        <f>ROUND(3.2,5)</f>
        <v>3.2</v>
      </c>
      <c r="D105" s="24">
        <f>F105</f>
        <v>129.99133</v>
      </c>
      <c r="E105" s="24">
        <f>F105</f>
        <v>129.99133</v>
      </c>
      <c r="F105" s="24">
        <f>ROUND(129.99133,5)</f>
        <v>129.99133</v>
      </c>
      <c r="G105" s="25"/>
      <c r="H105" s="26"/>
    </row>
    <row r="106" spans="1:8" ht="12.75" customHeight="1">
      <c r="A106" s="23">
        <v>43223</v>
      </c>
      <c r="B106" s="23"/>
      <c r="C106" s="24">
        <f>ROUND(3.2,5)</f>
        <v>3.2</v>
      </c>
      <c r="D106" s="24">
        <f>F106</f>
        <v>132.45833</v>
      </c>
      <c r="E106" s="24">
        <f>F106</f>
        <v>132.45833</v>
      </c>
      <c r="F106" s="24">
        <f>ROUND(132.45833,5)</f>
        <v>132.45833</v>
      </c>
      <c r="G106" s="25"/>
      <c r="H106" s="26"/>
    </row>
    <row r="107" spans="1:8" ht="12.75" customHeight="1">
      <c r="A107" s="23">
        <v>43314</v>
      </c>
      <c r="B107" s="23"/>
      <c r="C107" s="24">
        <f>ROUND(3.2,5)</f>
        <v>3.2</v>
      </c>
      <c r="D107" s="24">
        <f>F107</f>
        <v>134.97779</v>
      </c>
      <c r="E107" s="24">
        <f>F107</f>
        <v>134.97779</v>
      </c>
      <c r="F107" s="24">
        <f>ROUND(134.97779,5)</f>
        <v>134.97779</v>
      </c>
      <c r="G107" s="25"/>
      <c r="H107" s="26"/>
    </row>
    <row r="108" spans="1:8" ht="12.75" customHeight="1">
      <c r="A108" s="23">
        <v>43405</v>
      </c>
      <c r="B108" s="23"/>
      <c r="C108" s="24">
        <f>ROUND(3.2,5)</f>
        <v>3.2</v>
      </c>
      <c r="D108" s="24">
        <f>F108</f>
        <v>137.48269</v>
      </c>
      <c r="E108" s="24">
        <f>F108</f>
        <v>137.48269</v>
      </c>
      <c r="F108" s="24">
        <f>ROUND(137.48269,5)</f>
        <v>137.48269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43041</v>
      </c>
      <c r="B110" s="23"/>
      <c r="C110" s="24">
        <f>ROUND(10.72,5)</f>
        <v>10.72</v>
      </c>
      <c r="D110" s="24">
        <f>F110</f>
        <v>10.75713</v>
      </c>
      <c r="E110" s="24">
        <f>F110</f>
        <v>10.75713</v>
      </c>
      <c r="F110" s="24">
        <f>ROUND(10.75713,5)</f>
        <v>10.75713</v>
      </c>
      <c r="G110" s="25"/>
      <c r="H110" s="26"/>
    </row>
    <row r="111" spans="1:8" ht="12.75" customHeight="1">
      <c r="A111" s="23">
        <v>43132</v>
      </c>
      <c r="B111" s="23"/>
      <c r="C111" s="24">
        <f>ROUND(10.72,5)</f>
        <v>10.72</v>
      </c>
      <c r="D111" s="24">
        <f>F111</f>
        <v>10.86223</v>
      </c>
      <c r="E111" s="24">
        <f>F111</f>
        <v>10.86223</v>
      </c>
      <c r="F111" s="24">
        <f>ROUND(10.86223,5)</f>
        <v>10.86223</v>
      </c>
      <c r="G111" s="25"/>
      <c r="H111" s="26"/>
    </row>
    <row r="112" spans="1:8" ht="12.75" customHeight="1">
      <c r="A112" s="23">
        <v>43223</v>
      </c>
      <c r="B112" s="23"/>
      <c r="C112" s="24">
        <f>ROUND(10.72,5)</f>
        <v>10.72</v>
      </c>
      <c r="D112" s="24">
        <f>F112</f>
        <v>10.96513</v>
      </c>
      <c r="E112" s="24">
        <f>F112</f>
        <v>10.96513</v>
      </c>
      <c r="F112" s="24">
        <f>ROUND(10.96513,5)</f>
        <v>10.96513</v>
      </c>
      <c r="G112" s="25"/>
      <c r="H112" s="26"/>
    </row>
    <row r="113" spans="1:8" ht="12.75" customHeight="1">
      <c r="A113" s="23">
        <v>43314</v>
      </c>
      <c r="B113" s="23"/>
      <c r="C113" s="24">
        <f>ROUND(10.72,5)</f>
        <v>10.72</v>
      </c>
      <c r="D113" s="24">
        <f>F113</f>
        <v>11.06899</v>
      </c>
      <c r="E113" s="24">
        <f>F113</f>
        <v>11.06899</v>
      </c>
      <c r="F113" s="24">
        <f>ROUND(11.06899,5)</f>
        <v>11.06899</v>
      </c>
      <c r="G113" s="25"/>
      <c r="H113" s="26"/>
    </row>
    <row r="114" spans="1:8" ht="12.75" customHeight="1">
      <c r="A114" s="23">
        <v>43405</v>
      </c>
      <c r="B114" s="23"/>
      <c r="C114" s="24">
        <f>ROUND(10.72,5)</f>
        <v>10.72</v>
      </c>
      <c r="D114" s="24">
        <f>F114</f>
        <v>11.17793</v>
      </c>
      <c r="E114" s="24">
        <f>F114</f>
        <v>11.17793</v>
      </c>
      <c r="F114" s="24">
        <f>ROUND(11.17793,5)</f>
        <v>11.17793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43041</v>
      </c>
      <c r="B116" s="23"/>
      <c r="C116" s="24">
        <f>ROUND(10.985,5)</f>
        <v>10.985</v>
      </c>
      <c r="D116" s="24">
        <f>F116</f>
        <v>11.02076</v>
      </c>
      <c r="E116" s="24">
        <f>F116</f>
        <v>11.02076</v>
      </c>
      <c r="F116" s="24">
        <f>ROUND(11.02076,5)</f>
        <v>11.02076</v>
      </c>
      <c r="G116" s="25"/>
      <c r="H116" s="26"/>
    </row>
    <row r="117" spans="1:8" ht="12.75" customHeight="1">
      <c r="A117" s="23">
        <v>43132</v>
      </c>
      <c r="B117" s="23"/>
      <c r="C117" s="24">
        <f>ROUND(10.985,5)</f>
        <v>10.985</v>
      </c>
      <c r="D117" s="24">
        <f>F117</f>
        <v>11.1229</v>
      </c>
      <c r="E117" s="24">
        <f>F117</f>
        <v>11.1229</v>
      </c>
      <c r="F117" s="24">
        <f>ROUND(11.1229,5)</f>
        <v>11.1229</v>
      </c>
      <c r="G117" s="25"/>
      <c r="H117" s="26"/>
    </row>
    <row r="118" spans="1:8" ht="12.75" customHeight="1">
      <c r="A118" s="23">
        <v>43223</v>
      </c>
      <c r="B118" s="23"/>
      <c r="C118" s="24">
        <f>ROUND(10.985,5)</f>
        <v>10.985</v>
      </c>
      <c r="D118" s="24">
        <f>F118</f>
        <v>11.22796</v>
      </c>
      <c r="E118" s="24">
        <f>F118</f>
        <v>11.22796</v>
      </c>
      <c r="F118" s="24">
        <f>ROUND(11.22796,5)</f>
        <v>11.22796</v>
      </c>
      <c r="G118" s="25"/>
      <c r="H118" s="26"/>
    </row>
    <row r="119" spans="1:8" ht="12.75" customHeight="1">
      <c r="A119" s="23">
        <v>43314</v>
      </c>
      <c r="B119" s="23"/>
      <c r="C119" s="24">
        <f>ROUND(10.985,5)</f>
        <v>10.985</v>
      </c>
      <c r="D119" s="24">
        <f>F119</f>
        <v>11.33215</v>
      </c>
      <c r="E119" s="24">
        <f>F119</f>
        <v>11.33215</v>
      </c>
      <c r="F119" s="24">
        <f>ROUND(11.33215,5)</f>
        <v>11.33215</v>
      </c>
      <c r="G119" s="25"/>
      <c r="H119" s="26"/>
    </row>
    <row r="120" spans="1:8" ht="12.75" customHeight="1">
      <c r="A120" s="23">
        <v>43405</v>
      </c>
      <c r="B120" s="23"/>
      <c r="C120" s="24">
        <f>ROUND(10.985,5)</f>
        <v>10.985</v>
      </c>
      <c r="D120" s="24">
        <f>F120</f>
        <v>11.44051</v>
      </c>
      <c r="E120" s="24">
        <f>F120</f>
        <v>11.44051</v>
      </c>
      <c r="F120" s="24">
        <f>ROUND(11.44051,5)</f>
        <v>11.44051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43041</v>
      </c>
      <c r="B122" s="23"/>
      <c r="C122" s="24">
        <f>ROUND(7.94,5)</f>
        <v>7.94</v>
      </c>
      <c r="D122" s="24">
        <f>F122</f>
        <v>7.95298</v>
      </c>
      <c r="E122" s="24">
        <f>F122</f>
        <v>7.95298</v>
      </c>
      <c r="F122" s="24">
        <f>ROUND(7.95298,5)</f>
        <v>7.95298</v>
      </c>
      <c r="G122" s="25"/>
      <c r="H122" s="26"/>
    </row>
    <row r="123" spans="1:8" ht="12.75" customHeight="1">
      <c r="A123" s="23">
        <v>43132</v>
      </c>
      <c r="B123" s="23"/>
      <c r="C123" s="24">
        <f>ROUND(7.94,5)</f>
        <v>7.94</v>
      </c>
      <c r="D123" s="24">
        <f>F123</f>
        <v>7.98808</v>
      </c>
      <c r="E123" s="24">
        <f>F123</f>
        <v>7.98808</v>
      </c>
      <c r="F123" s="24">
        <f>ROUND(7.98808,5)</f>
        <v>7.98808</v>
      </c>
      <c r="G123" s="25"/>
      <c r="H123" s="26"/>
    </row>
    <row r="124" spans="1:8" ht="12.75" customHeight="1">
      <c r="A124" s="23">
        <v>43223</v>
      </c>
      <c r="B124" s="23"/>
      <c r="C124" s="24">
        <f>ROUND(7.94,5)</f>
        <v>7.94</v>
      </c>
      <c r="D124" s="24">
        <f>F124</f>
        <v>8.01464</v>
      </c>
      <c r="E124" s="24">
        <f>F124</f>
        <v>8.01464</v>
      </c>
      <c r="F124" s="24">
        <f>ROUND(8.01464,5)</f>
        <v>8.01464</v>
      </c>
      <c r="G124" s="25"/>
      <c r="H124" s="26"/>
    </row>
    <row r="125" spans="1:8" ht="12.75" customHeight="1">
      <c r="A125" s="23">
        <v>43314</v>
      </c>
      <c r="B125" s="23"/>
      <c r="C125" s="24">
        <f>ROUND(7.94,5)</f>
        <v>7.94</v>
      </c>
      <c r="D125" s="24">
        <f>F125</f>
        <v>8.03942</v>
      </c>
      <c r="E125" s="24">
        <f>F125</f>
        <v>8.03942</v>
      </c>
      <c r="F125" s="24">
        <f>ROUND(8.03942,5)</f>
        <v>8.03942</v>
      </c>
      <c r="G125" s="25"/>
      <c r="H125" s="26"/>
    </row>
    <row r="126" spans="1:8" ht="12.75" customHeight="1">
      <c r="A126" s="23">
        <v>43405</v>
      </c>
      <c r="B126" s="23"/>
      <c r="C126" s="24">
        <f>ROUND(7.94,5)</f>
        <v>7.94</v>
      </c>
      <c r="D126" s="24">
        <f>F126</f>
        <v>8.06886</v>
      </c>
      <c r="E126" s="24">
        <f>F126</f>
        <v>8.06886</v>
      </c>
      <c r="F126" s="24">
        <f>ROUND(8.06886,5)</f>
        <v>8.06886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43041</v>
      </c>
      <c r="B128" s="23"/>
      <c r="C128" s="24">
        <f>ROUND(9.56,5)</f>
        <v>9.56</v>
      </c>
      <c r="D128" s="24">
        <f>F128</f>
        <v>9.58348</v>
      </c>
      <c r="E128" s="24">
        <f>F128</f>
        <v>9.58348</v>
      </c>
      <c r="F128" s="24">
        <f>ROUND(9.58348,5)</f>
        <v>9.58348</v>
      </c>
      <c r="G128" s="25"/>
      <c r="H128" s="26"/>
    </row>
    <row r="129" spans="1:8" ht="12.75" customHeight="1">
      <c r="A129" s="23">
        <v>43132</v>
      </c>
      <c r="B129" s="23"/>
      <c r="C129" s="24">
        <f>ROUND(9.56,5)</f>
        <v>9.56</v>
      </c>
      <c r="D129" s="24">
        <f>F129</f>
        <v>9.64918</v>
      </c>
      <c r="E129" s="24">
        <f>F129</f>
        <v>9.64918</v>
      </c>
      <c r="F129" s="24">
        <f>ROUND(9.64918,5)</f>
        <v>9.64918</v>
      </c>
      <c r="G129" s="25"/>
      <c r="H129" s="26"/>
    </row>
    <row r="130" spans="1:8" ht="12.75" customHeight="1">
      <c r="A130" s="23">
        <v>43223</v>
      </c>
      <c r="B130" s="23"/>
      <c r="C130" s="24">
        <f>ROUND(9.56,5)</f>
        <v>9.56</v>
      </c>
      <c r="D130" s="24">
        <f>F130</f>
        <v>9.71038</v>
      </c>
      <c r="E130" s="24">
        <f>F130</f>
        <v>9.71038</v>
      </c>
      <c r="F130" s="24">
        <f>ROUND(9.71038,5)</f>
        <v>9.71038</v>
      </c>
      <c r="G130" s="25"/>
      <c r="H130" s="26"/>
    </row>
    <row r="131" spans="1:8" ht="12.75" customHeight="1">
      <c r="A131" s="23">
        <v>43314</v>
      </c>
      <c r="B131" s="23"/>
      <c r="C131" s="24">
        <f>ROUND(9.56,5)</f>
        <v>9.56</v>
      </c>
      <c r="D131" s="24">
        <f>F131</f>
        <v>9.77218</v>
      </c>
      <c r="E131" s="24">
        <f>F131</f>
        <v>9.77218</v>
      </c>
      <c r="F131" s="24">
        <f>ROUND(9.77218,5)</f>
        <v>9.77218</v>
      </c>
      <c r="G131" s="25"/>
      <c r="H131" s="26"/>
    </row>
    <row r="132" spans="1:8" ht="12.75" customHeight="1">
      <c r="A132" s="23">
        <v>43405</v>
      </c>
      <c r="B132" s="23"/>
      <c r="C132" s="24">
        <f>ROUND(9.56,5)</f>
        <v>9.56</v>
      </c>
      <c r="D132" s="24">
        <f>F132</f>
        <v>9.83719</v>
      </c>
      <c r="E132" s="24">
        <f>F132</f>
        <v>9.83719</v>
      </c>
      <c r="F132" s="24">
        <f>ROUND(9.83719,5)</f>
        <v>9.83719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43041</v>
      </c>
      <c r="B134" s="23"/>
      <c r="C134" s="24">
        <f>ROUND(8.6,5)</f>
        <v>8.6</v>
      </c>
      <c r="D134" s="24">
        <f>F134</f>
        <v>8.61796</v>
      </c>
      <c r="E134" s="24">
        <f>F134</f>
        <v>8.61796</v>
      </c>
      <c r="F134" s="24">
        <f>ROUND(8.61796,5)</f>
        <v>8.61796</v>
      </c>
      <c r="G134" s="25"/>
      <c r="H134" s="26"/>
    </row>
    <row r="135" spans="1:8" ht="12.75" customHeight="1">
      <c r="A135" s="23">
        <v>43132</v>
      </c>
      <c r="B135" s="23"/>
      <c r="C135" s="24">
        <f>ROUND(8.6,5)</f>
        <v>8.6</v>
      </c>
      <c r="D135" s="24">
        <f>F135</f>
        <v>8.66768</v>
      </c>
      <c r="E135" s="24">
        <f>F135</f>
        <v>8.66768</v>
      </c>
      <c r="F135" s="24">
        <f>ROUND(8.66768,5)</f>
        <v>8.66768</v>
      </c>
      <c r="G135" s="25"/>
      <c r="H135" s="26"/>
    </row>
    <row r="136" spans="1:8" ht="12.75" customHeight="1">
      <c r="A136" s="23">
        <v>43223</v>
      </c>
      <c r="B136" s="23"/>
      <c r="C136" s="24">
        <f>ROUND(8.6,5)</f>
        <v>8.6</v>
      </c>
      <c r="D136" s="24">
        <f>F136</f>
        <v>8.71765</v>
      </c>
      <c r="E136" s="24">
        <f>F136</f>
        <v>8.71765</v>
      </c>
      <c r="F136" s="24">
        <f>ROUND(8.71765,5)</f>
        <v>8.71765</v>
      </c>
      <c r="G136" s="25"/>
      <c r="H136" s="26"/>
    </row>
    <row r="137" spans="1:8" ht="12.75" customHeight="1">
      <c r="A137" s="23">
        <v>43314</v>
      </c>
      <c r="B137" s="23"/>
      <c r="C137" s="24">
        <f>ROUND(8.6,5)</f>
        <v>8.6</v>
      </c>
      <c r="D137" s="24">
        <f>F137</f>
        <v>8.768</v>
      </c>
      <c r="E137" s="24">
        <f>F137</f>
        <v>8.768</v>
      </c>
      <c r="F137" s="24">
        <f>ROUND(8.768,5)</f>
        <v>8.768</v>
      </c>
      <c r="G137" s="25"/>
      <c r="H137" s="26"/>
    </row>
    <row r="138" spans="1:8" ht="12.75" customHeight="1">
      <c r="A138" s="23">
        <v>43405</v>
      </c>
      <c r="B138" s="23"/>
      <c r="C138" s="24">
        <f>ROUND(8.6,5)</f>
        <v>8.6</v>
      </c>
      <c r="D138" s="24">
        <f>F138</f>
        <v>8.81743</v>
      </c>
      <c r="E138" s="24">
        <f>F138</f>
        <v>8.81743</v>
      </c>
      <c r="F138" s="24">
        <f>ROUND(8.81743,5)</f>
        <v>8.81743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43041</v>
      </c>
      <c r="B140" s="23"/>
      <c r="C140" s="24">
        <f>ROUND(2.36,5)</f>
        <v>2.36</v>
      </c>
      <c r="D140" s="24">
        <f>F140</f>
        <v>301.34575</v>
      </c>
      <c r="E140" s="24">
        <f>F140</f>
        <v>301.34575</v>
      </c>
      <c r="F140" s="24">
        <f>ROUND(301.34575,5)</f>
        <v>301.34575</v>
      </c>
      <c r="G140" s="25"/>
      <c r="H140" s="26"/>
    </row>
    <row r="141" spans="1:8" ht="12.75" customHeight="1">
      <c r="A141" s="23">
        <v>43132</v>
      </c>
      <c r="B141" s="23"/>
      <c r="C141" s="24">
        <f>ROUND(2.36,5)</f>
        <v>2.36</v>
      </c>
      <c r="D141" s="24">
        <f>F141</f>
        <v>300.01387</v>
      </c>
      <c r="E141" s="24">
        <f>F141</f>
        <v>300.01387</v>
      </c>
      <c r="F141" s="24">
        <f>ROUND(300.01387,5)</f>
        <v>300.01387</v>
      </c>
      <c r="G141" s="25"/>
      <c r="H141" s="26"/>
    </row>
    <row r="142" spans="1:8" ht="12.75" customHeight="1">
      <c r="A142" s="23">
        <v>43223</v>
      </c>
      <c r="B142" s="23"/>
      <c r="C142" s="24">
        <f>ROUND(2.36,5)</f>
        <v>2.36</v>
      </c>
      <c r="D142" s="24">
        <f>F142</f>
        <v>305.70739</v>
      </c>
      <c r="E142" s="24">
        <f>F142</f>
        <v>305.70739</v>
      </c>
      <c r="F142" s="24">
        <f>ROUND(305.70739,5)</f>
        <v>305.70739</v>
      </c>
      <c r="G142" s="25"/>
      <c r="H142" s="26"/>
    </row>
    <row r="143" spans="1:8" ht="12.75" customHeight="1">
      <c r="A143" s="23">
        <v>43314</v>
      </c>
      <c r="B143" s="23"/>
      <c r="C143" s="24">
        <f>ROUND(2.36,5)</f>
        <v>2.36</v>
      </c>
      <c r="D143" s="24">
        <f>F143</f>
        <v>311.52181</v>
      </c>
      <c r="E143" s="24">
        <f>F143</f>
        <v>311.52181</v>
      </c>
      <c r="F143" s="24">
        <f>ROUND(311.52181,5)</f>
        <v>311.52181</v>
      </c>
      <c r="G143" s="25"/>
      <c r="H143" s="26"/>
    </row>
    <row r="144" spans="1:8" ht="12.75" customHeight="1">
      <c r="A144" s="23">
        <v>43405</v>
      </c>
      <c r="B144" s="23"/>
      <c r="C144" s="24">
        <f>ROUND(2.36,5)</f>
        <v>2.36</v>
      </c>
      <c r="D144" s="24">
        <f>F144</f>
        <v>317.30211</v>
      </c>
      <c r="E144" s="24">
        <f>F144</f>
        <v>317.30211</v>
      </c>
      <c r="F144" s="24">
        <f>ROUND(317.30211,5)</f>
        <v>317.30211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43041</v>
      </c>
      <c r="B146" s="23"/>
      <c r="C146" s="24">
        <f>ROUND(2.495,5)</f>
        <v>2.495</v>
      </c>
      <c r="D146" s="24">
        <f>F146</f>
        <v>242.45972</v>
      </c>
      <c r="E146" s="24">
        <f>F146</f>
        <v>242.45972</v>
      </c>
      <c r="F146" s="24">
        <f>ROUND(242.45972,5)</f>
        <v>242.45972</v>
      </c>
      <c r="G146" s="25"/>
      <c r="H146" s="26"/>
    </row>
    <row r="147" spans="1:8" ht="12.75" customHeight="1">
      <c r="A147" s="23">
        <v>43132</v>
      </c>
      <c r="B147" s="23"/>
      <c r="C147" s="24">
        <f>ROUND(2.495,5)</f>
        <v>2.495</v>
      </c>
      <c r="D147" s="24">
        <f>F147</f>
        <v>243.29509</v>
      </c>
      <c r="E147" s="24">
        <f>F147</f>
        <v>243.29509</v>
      </c>
      <c r="F147" s="24">
        <f>ROUND(243.29509,5)</f>
        <v>243.29509</v>
      </c>
      <c r="G147" s="25"/>
      <c r="H147" s="26"/>
    </row>
    <row r="148" spans="1:8" ht="12.75" customHeight="1">
      <c r="A148" s="23">
        <v>43223</v>
      </c>
      <c r="B148" s="23"/>
      <c r="C148" s="24">
        <f>ROUND(2.495,5)</f>
        <v>2.495</v>
      </c>
      <c r="D148" s="24">
        <f>F148</f>
        <v>247.91226</v>
      </c>
      <c r="E148" s="24">
        <f>F148</f>
        <v>247.91226</v>
      </c>
      <c r="F148" s="24">
        <f>ROUND(247.91226,5)</f>
        <v>247.91226</v>
      </c>
      <c r="G148" s="25"/>
      <c r="H148" s="26"/>
    </row>
    <row r="149" spans="1:8" ht="12.75" customHeight="1">
      <c r="A149" s="23">
        <v>43314</v>
      </c>
      <c r="B149" s="23"/>
      <c r="C149" s="24">
        <f>ROUND(2.495,5)</f>
        <v>2.495</v>
      </c>
      <c r="D149" s="24">
        <f>F149</f>
        <v>252.62758</v>
      </c>
      <c r="E149" s="24">
        <f>F149</f>
        <v>252.62758</v>
      </c>
      <c r="F149" s="24">
        <f>ROUND(252.62758,5)</f>
        <v>252.62758</v>
      </c>
      <c r="G149" s="25"/>
      <c r="H149" s="26"/>
    </row>
    <row r="150" spans="1:8" ht="12.75" customHeight="1">
      <c r="A150" s="23">
        <v>43405</v>
      </c>
      <c r="B150" s="23"/>
      <c r="C150" s="24">
        <f>ROUND(2.495,5)</f>
        <v>2.495</v>
      </c>
      <c r="D150" s="24">
        <f>F150</f>
        <v>257.31542</v>
      </c>
      <c r="E150" s="24">
        <f>F150</f>
        <v>257.31542</v>
      </c>
      <c r="F150" s="24">
        <f>ROUND(257.31542,5)</f>
        <v>257.31542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43041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ROUND(6.985,5)</f>
        <v>6.985</v>
      </c>
      <c r="D154" s="24">
        <f>F154</f>
        <v>6.94998</v>
      </c>
      <c r="E154" s="24">
        <f>F154</f>
        <v>6.94998</v>
      </c>
      <c r="F154" s="24">
        <f>ROUND(6.94998,5)</f>
        <v>6.94998</v>
      </c>
      <c r="G154" s="25"/>
      <c r="H154" s="26"/>
    </row>
    <row r="155" spans="1:8" ht="12.75" customHeight="1">
      <c r="A155" s="23">
        <v>43132</v>
      </c>
      <c r="B155" s="23"/>
      <c r="C155" s="24">
        <f>ROUND(6.985,5)</f>
        <v>6.985</v>
      </c>
      <c r="D155" s="24">
        <f>F155</f>
        <v>6.8048</v>
      </c>
      <c r="E155" s="24">
        <f>F155</f>
        <v>6.8048</v>
      </c>
      <c r="F155" s="24">
        <f>ROUND(6.8048,5)</f>
        <v>6.8048</v>
      </c>
      <c r="G155" s="25"/>
      <c r="H155" s="26"/>
    </row>
    <row r="156" spans="1:8" ht="12.75" customHeight="1">
      <c r="A156" s="23">
        <v>43223</v>
      </c>
      <c r="B156" s="23"/>
      <c r="C156" s="24">
        <f>ROUND(6.985,5)</f>
        <v>6.985</v>
      </c>
      <c r="D156" s="24">
        <f>F156</f>
        <v>6.51332</v>
      </c>
      <c r="E156" s="24">
        <f>F156</f>
        <v>6.51332</v>
      </c>
      <c r="F156" s="24">
        <f>ROUND(6.51332,5)</f>
        <v>6.51332</v>
      </c>
      <c r="G156" s="25"/>
      <c r="H156" s="26"/>
    </row>
    <row r="157" spans="1:8" ht="12.75" customHeight="1">
      <c r="A157" s="23">
        <v>43314</v>
      </c>
      <c r="B157" s="23"/>
      <c r="C157" s="24">
        <f>ROUND(6.985,5)</f>
        <v>6.985</v>
      </c>
      <c r="D157" s="24">
        <f>F157</f>
        <v>5.75708</v>
      </c>
      <c r="E157" s="24">
        <f>F157</f>
        <v>5.75708</v>
      </c>
      <c r="F157" s="24">
        <f>ROUND(5.75708,5)</f>
        <v>5.75708</v>
      </c>
      <c r="G157" s="25"/>
      <c r="H157" s="26"/>
    </row>
    <row r="158" spans="1:8" ht="12.75" customHeight="1">
      <c r="A158" s="23">
        <v>43405</v>
      </c>
      <c r="B158" s="23"/>
      <c r="C158" s="24">
        <f>ROUND(6.985,5)</f>
        <v>6.985</v>
      </c>
      <c r="D158" s="24">
        <f>F158</f>
        <v>2.05455</v>
      </c>
      <c r="E158" s="24">
        <f>F158</f>
        <v>2.05455</v>
      </c>
      <c r="F158" s="24">
        <f>ROUND(2.05455,5)</f>
        <v>2.05455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43041</v>
      </c>
      <c r="B160" s="23"/>
      <c r="C160" s="24">
        <f>ROUND(7.31,5)</f>
        <v>7.31</v>
      </c>
      <c r="D160" s="24">
        <f>F160</f>
        <v>7.30423</v>
      </c>
      <c r="E160" s="24">
        <f>F160</f>
        <v>7.30423</v>
      </c>
      <c r="F160" s="24">
        <f>ROUND(7.30423,5)</f>
        <v>7.30423</v>
      </c>
      <c r="G160" s="25"/>
      <c r="H160" s="26"/>
    </row>
    <row r="161" spans="1:8" ht="12.75" customHeight="1">
      <c r="A161" s="23">
        <v>43132</v>
      </c>
      <c r="B161" s="23"/>
      <c r="C161" s="24">
        <f>ROUND(7.31,5)</f>
        <v>7.31</v>
      </c>
      <c r="D161" s="24">
        <f>F161</f>
        <v>7.28114</v>
      </c>
      <c r="E161" s="24">
        <f>F161</f>
        <v>7.28114</v>
      </c>
      <c r="F161" s="24">
        <f>ROUND(7.28114,5)</f>
        <v>7.28114</v>
      </c>
      <c r="G161" s="25"/>
      <c r="H161" s="26"/>
    </row>
    <row r="162" spans="1:8" ht="12.75" customHeight="1">
      <c r="A162" s="23">
        <v>43223</v>
      </c>
      <c r="B162" s="23"/>
      <c r="C162" s="24">
        <f>ROUND(7.31,5)</f>
        <v>7.31</v>
      </c>
      <c r="D162" s="24">
        <f>F162</f>
        <v>7.25185</v>
      </c>
      <c r="E162" s="24">
        <f>F162</f>
        <v>7.25185</v>
      </c>
      <c r="F162" s="24">
        <f>ROUND(7.25185,5)</f>
        <v>7.25185</v>
      </c>
      <c r="G162" s="25"/>
      <c r="H162" s="26"/>
    </row>
    <row r="163" spans="1:8" ht="12.75" customHeight="1">
      <c r="A163" s="23">
        <v>43314</v>
      </c>
      <c r="B163" s="23"/>
      <c r="C163" s="24">
        <f>ROUND(7.31,5)</f>
        <v>7.31</v>
      </c>
      <c r="D163" s="24">
        <f>F163</f>
        <v>7.19884</v>
      </c>
      <c r="E163" s="24">
        <f>F163</f>
        <v>7.19884</v>
      </c>
      <c r="F163" s="24">
        <f>ROUND(7.19884,5)</f>
        <v>7.19884</v>
      </c>
      <c r="G163" s="25"/>
      <c r="H163" s="26"/>
    </row>
    <row r="164" spans="1:8" ht="12.75" customHeight="1">
      <c r="A164" s="23">
        <v>43405</v>
      </c>
      <c r="B164" s="23"/>
      <c r="C164" s="24">
        <f>ROUND(7.31,5)</f>
        <v>7.31</v>
      </c>
      <c r="D164" s="24">
        <f>F164</f>
        <v>7.08919</v>
      </c>
      <c r="E164" s="24">
        <f>F164</f>
        <v>7.08919</v>
      </c>
      <c r="F164" s="24">
        <f>ROUND(7.08919,5)</f>
        <v>7.08919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43041</v>
      </c>
      <c r="B166" s="23"/>
      <c r="C166" s="24">
        <f>ROUND(7.545,5)</f>
        <v>7.545</v>
      </c>
      <c r="D166" s="24">
        <f>F166</f>
        <v>7.55055</v>
      </c>
      <c r="E166" s="24">
        <f>F166</f>
        <v>7.55055</v>
      </c>
      <c r="F166" s="24">
        <f>ROUND(7.55055,5)</f>
        <v>7.55055</v>
      </c>
      <c r="G166" s="25"/>
      <c r="H166" s="26"/>
    </row>
    <row r="167" spans="1:8" ht="12.75" customHeight="1">
      <c r="A167" s="23">
        <v>43132</v>
      </c>
      <c r="B167" s="23"/>
      <c r="C167" s="24">
        <f>ROUND(7.545,5)</f>
        <v>7.545</v>
      </c>
      <c r="D167" s="24">
        <f>F167</f>
        <v>7.56233</v>
      </c>
      <c r="E167" s="24">
        <f>F167</f>
        <v>7.56233</v>
      </c>
      <c r="F167" s="24">
        <f>ROUND(7.56233,5)</f>
        <v>7.56233</v>
      </c>
      <c r="G167" s="25"/>
      <c r="H167" s="26"/>
    </row>
    <row r="168" spans="1:8" ht="12.75" customHeight="1">
      <c r="A168" s="23">
        <v>43223</v>
      </c>
      <c r="B168" s="23"/>
      <c r="C168" s="24">
        <f>ROUND(7.545,5)</f>
        <v>7.545</v>
      </c>
      <c r="D168" s="24">
        <f>F168</f>
        <v>7.56591</v>
      </c>
      <c r="E168" s="24">
        <f>F168</f>
        <v>7.56591</v>
      </c>
      <c r="F168" s="24">
        <f>ROUND(7.56591,5)</f>
        <v>7.56591</v>
      </c>
      <c r="G168" s="25"/>
      <c r="H168" s="26"/>
    </row>
    <row r="169" spans="1:8" ht="12.75" customHeight="1">
      <c r="A169" s="23">
        <v>43314</v>
      </c>
      <c r="B169" s="23"/>
      <c r="C169" s="24">
        <f>ROUND(7.545,5)</f>
        <v>7.545</v>
      </c>
      <c r="D169" s="24">
        <f>F169</f>
        <v>7.56324</v>
      </c>
      <c r="E169" s="24">
        <f>F169</f>
        <v>7.56324</v>
      </c>
      <c r="F169" s="24">
        <f>ROUND(7.56324,5)</f>
        <v>7.56324</v>
      </c>
      <c r="G169" s="25"/>
      <c r="H169" s="26"/>
    </row>
    <row r="170" spans="1:8" ht="12.75" customHeight="1">
      <c r="A170" s="23">
        <v>43405</v>
      </c>
      <c r="B170" s="23"/>
      <c r="C170" s="24">
        <f>ROUND(7.545,5)</f>
        <v>7.545</v>
      </c>
      <c r="D170" s="24">
        <f>F170</f>
        <v>7.5539</v>
      </c>
      <c r="E170" s="24">
        <f>F170</f>
        <v>7.5539</v>
      </c>
      <c r="F170" s="24">
        <f>ROUND(7.5539,5)</f>
        <v>7.5539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43041</v>
      </c>
      <c r="B172" s="23"/>
      <c r="C172" s="24">
        <f>ROUND(9.515,5)</f>
        <v>9.515</v>
      </c>
      <c r="D172" s="24">
        <f>F172</f>
        <v>9.53519</v>
      </c>
      <c r="E172" s="24">
        <f>F172</f>
        <v>9.53519</v>
      </c>
      <c r="F172" s="24">
        <f>ROUND(9.53519,5)</f>
        <v>9.53519</v>
      </c>
      <c r="G172" s="25"/>
      <c r="H172" s="26"/>
    </row>
    <row r="173" spans="1:8" ht="12.75" customHeight="1">
      <c r="A173" s="23">
        <v>43132</v>
      </c>
      <c r="B173" s="23"/>
      <c r="C173" s="24">
        <f>ROUND(9.515,5)</f>
        <v>9.515</v>
      </c>
      <c r="D173" s="24">
        <f>F173</f>
        <v>9.59136</v>
      </c>
      <c r="E173" s="24">
        <f>F173</f>
        <v>9.59136</v>
      </c>
      <c r="F173" s="24">
        <f>ROUND(9.59136,5)</f>
        <v>9.59136</v>
      </c>
      <c r="G173" s="25"/>
      <c r="H173" s="26"/>
    </row>
    <row r="174" spans="1:8" ht="12.75" customHeight="1">
      <c r="A174" s="23">
        <v>43223</v>
      </c>
      <c r="B174" s="23"/>
      <c r="C174" s="24">
        <f>ROUND(9.515,5)</f>
        <v>9.515</v>
      </c>
      <c r="D174" s="24">
        <f>F174</f>
        <v>9.64667</v>
      </c>
      <c r="E174" s="24">
        <f>F174</f>
        <v>9.64667</v>
      </c>
      <c r="F174" s="24">
        <f>ROUND(9.64667,5)</f>
        <v>9.64667</v>
      </c>
      <c r="G174" s="25"/>
      <c r="H174" s="26"/>
    </row>
    <row r="175" spans="1:8" ht="12.75" customHeight="1">
      <c r="A175" s="23">
        <v>43314</v>
      </c>
      <c r="B175" s="23"/>
      <c r="C175" s="24">
        <f>ROUND(9.515,5)</f>
        <v>9.515</v>
      </c>
      <c r="D175" s="24">
        <f>F175</f>
        <v>9.70168</v>
      </c>
      <c r="E175" s="24">
        <f>F175</f>
        <v>9.70168</v>
      </c>
      <c r="F175" s="24">
        <f>ROUND(9.70168,5)</f>
        <v>9.70168</v>
      </c>
      <c r="G175" s="25"/>
      <c r="H175" s="26"/>
    </row>
    <row r="176" spans="1:8" ht="12.75" customHeight="1">
      <c r="A176" s="23">
        <v>43405</v>
      </c>
      <c r="B176" s="23"/>
      <c r="C176" s="24">
        <f>ROUND(9.515,5)</f>
        <v>9.515</v>
      </c>
      <c r="D176" s="24">
        <f>F176</f>
        <v>9.75752</v>
      </c>
      <c r="E176" s="24">
        <f>F176</f>
        <v>9.75752</v>
      </c>
      <c r="F176" s="24">
        <f>ROUND(9.75752,5)</f>
        <v>9.75752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43041</v>
      </c>
      <c r="B178" s="23"/>
      <c r="C178" s="24">
        <f>ROUND(2.48,5)</f>
        <v>2.48</v>
      </c>
      <c r="D178" s="24">
        <f>F178</f>
        <v>185.46864</v>
      </c>
      <c r="E178" s="24">
        <f>F178</f>
        <v>185.46864</v>
      </c>
      <c r="F178" s="24">
        <f>ROUND(185.46864,5)</f>
        <v>185.46864</v>
      </c>
      <c r="G178" s="25"/>
      <c r="H178" s="26"/>
    </row>
    <row r="179" spans="1:8" ht="12.75" customHeight="1">
      <c r="A179" s="23">
        <v>43132</v>
      </c>
      <c r="B179" s="23"/>
      <c r="C179" s="24">
        <f>ROUND(2.48,5)</f>
        <v>2.48</v>
      </c>
      <c r="D179" s="24">
        <f>F179</f>
        <v>188.94108</v>
      </c>
      <c r="E179" s="24">
        <f>F179</f>
        <v>188.94108</v>
      </c>
      <c r="F179" s="24">
        <f>ROUND(188.94108,5)</f>
        <v>188.94108</v>
      </c>
      <c r="G179" s="25"/>
      <c r="H179" s="26"/>
    </row>
    <row r="180" spans="1:8" ht="12.75" customHeight="1">
      <c r="A180" s="23">
        <v>43223</v>
      </c>
      <c r="B180" s="23"/>
      <c r="C180" s="24">
        <f>ROUND(2.48,5)</f>
        <v>2.48</v>
      </c>
      <c r="D180" s="24">
        <f>F180</f>
        <v>190.10411</v>
      </c>
      <c r="E180" s="24">
        <f>F180</f>
        <v>190.10411</v>
      </c>
      <c r="F180" s="24">
        <f>ROUND(190.10411,5)</f>
        <v>190.10411</v>
      </c>
      <c r="G180" s="25"/>
      <c r="H180" s="26"/>
    </row>
    <row r="181" spans="1:8" ht="12.75" customHeight="1">
      <c r="A181" s="23">
        <v>43314</v>
      </c>
      <c r="B181" s="23"/>
      <c r="C181" s="24">
        <f>ROUND(2.48,5)</f>
        <v>2.48</v>
      </c>
      <c r="D181" s="24">
        <f>F181</f>
        <v>193.71962</v>
      </c>
      <c r="E181" s="24">
        <f>F181</f>
        <v>193.71962</v>
      </c>
      <c r="F181" s="24">
        <f>ROUND(193.71962,5)</f>
        <v>193.71962</v>
      </c>
      <c r="G181" s="25"/>
      <c r="H181" s="26"/>
    </row>
    <row r="182" spans="1:8" ht="12.75" customHeight="1">
      <c r="A182" s="23">
        <v>43405</v>
      </c>
      <c r="B182" s="23"/>
      <c r="C182" s="24">
        <f>ROUND(2.48,5)</f>
        <v>2.48</v>
      </c>
      <c r="D182" s="24">
        <f>F182</f>
        <v>197.31368</v>
      </c>
      <c r="E182" s="24">
        <f>F182</f>
        <v>197.31368</v>
      </c>
      <c r="F182" s="24">
        <f>ROUND(197.31368,5)</f>
        <v>197.31368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43041</v>
      </c>
      <c r="B184" s="23"/>
      <c r="C184" s="24">
        <f>ROUND(0,5)</f>
        <v>0</v>
      </c>
      <c r="D184" s="24">
        <f>F184</f>
        <v>141.66256</v>
      </c>
      <c r="E184" s="24">
        <f>F184</f>
        <v>141.66256</v>
      </c>
      <c r="F184" s="24">
        <f>ROUND(141.66256,5)</f>
        <v>141.66256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ROUND(2.32,5)</f>
        <v>2.32</v>
      </c>
      <c r="D186" s="24">
        <f>F186</f>
        <v>151.2447</v>
      </c>
      <c r="E186" s="24">
        <f>F186</f>
        <v>151.2447</v>
      </c>
      <c r="F186" s="24">
        <f>ROUND(151.2447,5)</f>
        <v>151.2447</v>
      </c>
      <c r="G186" s="25"/>
      <c r="H186" s="26"/>
    </row>
    <row r="187" spans="1:8" ht="12.75" customHeight="1">
      <c r="A187" s="23">
        <v>43132</v>
      </c>
      <c r="B187" s="23"/>
      <c r="C187" s="24">
        <f>ROUND(2.32,5)</f>
        <v>2.32</v>
      </c>
      <c r="D187" s="24">
        <f>F187</f>
        <v>152.03802</v>
      </c>
      <c r="E187" s="24">
        <f>F187</f>
        <v>152.03802</v>
      </c>
      <c r="F187" s="24">
        <f>ROUND(152.03802,5)</f>
        <v>152.03802</v>
      </c>
      <c r="G187" s="25"/>
      <c r="H187" s="26"/>
    </row>
    <row r="188" spans="1:8" ht="12.75" customHeight="1">
      <c r="A188" s="23">
        <v>43223</v>
      </c>
      <c r="B188" s="23"/>
      <c r="C188" s="24">
        <f>ROUND(2.32,5)</f>
        <v>2.32</v>
      </c>
      <c r="D188" s="24">
        <f>F188</f>
        <v>154.92334</v>
      </c>
      <c r="E188" s="24">
        <f>F188</f>
        <v>154.92334</v>
      </c>
      <c r="F188" s="24">
        <f>ROUND(154.92334,5)</f>
        <v>154.92334</v>
      </c>
      <c r="G188" s="25"/>
      <c r="H188" s="26"/>
    </row>
    <row r="189" spans="1:8" ht="12.75" customHeight="1">
      <c r="A189" s="23">
        <v>43314</v>
      </c>
      <c r="B189" s="23"/>
      <c r="C189" s="24">
        <f>ROUND(2.32,5)</f>
        <v>2.32</v>
      </c>
      <c r="D189" s="24">
        <f>F189</f>
        <v>157.86989</v>
      </c>
      <c r="E189" s="24">
        <f>F189</f>
        <v>157.86989</v>
      </c>
      <c r="F189" s="24">
        <f>ROUND(157.86989,5)</f>
        <v>157.86989</v>
      </c>
      <c r="G189" s="25"/>
      <c r="H189" s="26"/>
    </row>
    <row r="190" spans="1:8" ht="12.75" customHeight="1">
      <c r="A190" s="23">
        <v>43405</v>
      </c>
      <c r="B190" s="23"/>
      <c r="C190" s="24">
        <f>ROUND(2.32,5)</f>
        <v>2.32</v>
      </c>
      <c r="D190" s="24">
        <f>F190</f>
        <v>160.79912</v>
      </c>
      <c r="E190" s="24">
        <f>F190</f>
        <v>160.79912</v>
      </c>
      <c r="F190" s="24">
        <f>ROUND(160.79912,5)</f>
        <v>160.79912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43041</v>
      </c>
      <c r="B192" s="23"/>
      <c r="C192" s="24">
        <f>ROUND(9.23,5)</f>
        <v>9.23</v>
      </c>
      <c r="D192" s="24">
        <f>F192</f>
        <v>9.2512</v>
      </c>
      <c r="E192" s="24">
        <f>F192</f>
        <v>9.2512</v>
      </c>
      <c r="F192" s="24">
        <f>ROUND(9.2512,5)</f>
        <v>9.2512</v>
      </c>
      <c r="G192" s="25"/>
      <c r="H192" s="26"/>
    </row>
    <row r="193" spans="1:8" ht="12.75" customHeight="1">
      <c r="A193" s="23">
        <v>43132</v>
      </c>
      <c r="B193" s="23"/>
      <c r="C193" s="24">
        <f>ROUND(9.23,5)</f>
        <v>9.23</v>
      </c>
      <c r="D193" s="24">
        <f>F193</f>
        <v>9.31034</v>
      </c>
      <c r="E193" s="24">
        <f>F193</f>
        <v>9.31034</v>
      </c>
      <c r="F193" s="24">
        <f>ROUND(9.31034,5)</f>
        <v>9.31034</v>
      </c>
      <c r="G193" s="25"/>
      <c r="H193" s="26"/>
    </row>
    <row r="194" spans="1:8" ht="12.75" customHeight="1">
      <c r="A194" s="23">
        <v>43223</v>
      </c>
      <c r="B194" s="23"/>
      <c r="C194" s="24">
        <f>ROUND(9.23,5)</f>
        <v>9.23</v>
      </c>
      <c r="D194" s="24">
        <f>F194</f>
        <v>9.36492</v>
      </c>
      <c r="E194" s="24">
        <f>F194</f>
        <v>9.36492</v>
      </c>
      <c r="F194" s="24">
        <f>ROUND(9.36492,5)</f>
        <v>9.36492</v>
      </c>
      <c r="G194" s="25"/>
      <c r="H194" s="26"/>
    </row>
    <row r="195" spans="1:8" ht="12.75" customHeight="1">
      <c r="A195" s="23">
        <v>43314</v>
      </c>
      <c r="B195" s="23"/>
      <c r="C195" s="24">
        <f>ROUND(9.23,5)</f>
        <v>9.23</v>
      </c>
      <c r="D195" s="24">
        <f>F195</f>
        <v>9.41987</v>
      </c>
      <c r="E195" s="24">
        <f>F195</f>
        <v>9.41987</v>
      </c>
      <c r="F195" s="24">
        <f>ROUND(9.41987,5)</f>
        <v>9.41987</v>
      </c>
      <c r="G195" s="25"/>
      <c r="H195" s="26"/>
    </row>
    <row r="196" spans="1:8" ht="12.75" customHeight="1">
      <c r="A196" s="23">
        <v>43405</v>
      </c>
      <c r="B196" s="23"/>
      <c r="C196" s="24">
        <f>ROUND(9.23,5)</f>
        <v>9.23</v>
      </c>
      <c r="D196" s="24">
        <f>F196</f>
        <v>9.47819</v>
      </c>
      <c r="E196" s="24">
        <f>F196</f>
        <v>9.47819</v>
      </c>
      <c r="F196" s="24">
        <f>ROUND(9.47819,5)</f>
        <v>9.47819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43041</v>
      </c>
      <c r="B198" s="23"/>
      <c r="C198" s="24">
        <f>ROUND(9.685,5)</f>
        <v>9.685</v>
      </c>
      <c r="D198" s="24">
        <f>F198</f>
        <v>9.70638</v>
      </c>
      <c r="E198" s="24">
        <f>F198</f>
        <v>9.70638</v>
      </c>
      <c r="F198" s="24">
        <f>ROUND(9.70638,5)</f>
        <v>9.70638</v>
      </c>
      <c r="G198" s="25"/>
      <c r="H198" s="26"/>
    </row>
    <row r="199" spans="1:8" ht="12.75" customHeight="1">
      <c r="A199" s="23">
        <v>43132</v>
      </c>
      <c r="B199" s="23"/>
      <c r="C199" s="24">
        <f>ROUND(9.685,5)</f>
        <v>9.685</v>
      </c>
      <c r="D199" s="24">
        <f>F199</f>
        <v>9.766</v>
      </c>
      <c r="E199" s="24">
        <f>F199</f>
        <v>9.766</v>
      </c>
      <c r="F199" s="24">
        <f>ROUND(9.766,5)</f>
        <v>9.766</v>
      </c>
      <c r="G199" s="25"/>
      <c r="H199" s="26"/>
    </row>
    <row r="200" spans="1:8" ht="12.75" customHeight="1">
      <c r="A200" s="23">
        <v>43223</v>
      </c>
      <c r="B200" s="23"/>
      <c r="C200" s="24">
        <f>ROUND(9.685,5)</f>
        <v>9.685</v>
      </c>
      <c r="D200" s="24">
        <f>F200</f>
        <v>9.82142</v>
      </c>
      <c r="E200" s="24">
        <f>F200</f>
        <v>9.82142</v>
      </c>
      <c r="F200" s="24">
        <f>ROUND(9.82142,5)</f>
        <v>9.82142</v>
      </c>
      <c r="G200" s="25"/>
      <c r="H200" s="26"/>
    </row>
    <row r="201" spans="1:8" ht="12.75" customHeight="1">
      <c r="A201" s="23">
        <v>43314</v>
      </c>
      <c r="B201" s="23"/>
      <c r="C201" s="24">
        <f>ROUND(9.685,5)</f>
        <v>9.685</v>
      </c>
      <c r="D201" s="24">
        <f>F201</f>
        <v>9.87707</v>
      </c>
      <c r="E201" s="24">
        <f>F201</f>
        <v>9.87707</v>
      </c>
      <c r="F201" s="24">
        <f>ROUND(9.87707,5)</f>
        <v>9.87707</v>
      </c>
      <c r="G201" s="25"/>
      <c r="H201" s="26"/>
    </row>
    <row r="202" spans="1:8" ht="12.75" customHeight="1">
      <c r="A202" s="23">
        <v>43405</v>
      </c>
      <c r="B202" s="23"/>
      <c r="C202" s="24">
        <f>ROUND(9.685,5)</f>
        <v>9.685</v>
      </c>
      <c r="D202" s="24">
        <f>F202</f>
        <v>9.93519</v>
      </c>
      <c r="E202" s="24">
        <f>F202</f>
        <v>9.93519</v>
      </c>
      <c r="F202" s="24">
        <f>ROUND(9.93519,5)</f>
        <v>9.93519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43041</v>
      </c>
      <c r="B204" s="23"/>
      <c r="C204" s="24">
        <f>ROUND(9.76,5)</f>
        <v>9.76</v>
      </c>
      <c r="D204" s="24">
        <f>F204</f>
        <v>9.78221</v>
      </c>
      <c r="E204" s="24">
        <f>F204</f>
        <v>9.78221</v>
      </c>
      <c r="F204" s="24">
        <f>ROUND(9.78221,5)</f>
        <v>9.78221</v>
      </c>
      <c r="G204" s="25"/>
      <c r="H204" s="26"/>
    </row>
    <row r="205" spans="1:8" ht="12.75" customHeight="1">
      <c r="A205" s="23">
        <v>43132</v>
      </c>
      <c r="B205" s="23"/>
      <c r="C205" s="24">
        <f>ROUND(9.76,5)</f>
        <v>9.76</v>
      </c>
      <c r="D205" s="24">
        <f>F205</f>
        <v>9.84424</v>
      </c>
      <c r="E205" s="24">
        <f>F205</f>
        <v>9.84424</v>
      </c>
      <c r="F205" s="24">
        <f>ROUND(9.84424,5)</f>
        <v>9.84424</v>
      </c>
      <c r="G205" s="25"/>
      <c r="H205" s="26"/>
    </row>
    <row r="206" spans="1:8" ht="12.75" customHeight="1">
      <c r="A206" s="23">
        <v>43223</v>
      </c>
      <c r="B206" s="23"/>
      <c r="C206" s="24">
        <f>ROUND(9.76,5)</f>
        <v>9.76</v>
      </c>
      <c r="D206" s="24">
        <f>F206</f>
        <v>9.90202</v>
      </c>
      <c r="E206" s="24">
        <f>F206</f>
        <v>9.90202</v>
      </c>
      <c r="F206" s="24">
        <f>ROUND(9.90202,5)</f>
        <v>9.90202</v>
      </c>
      <c r="G206" s="25"/>
      <c r="H206" s="26"/>
    </row>
    <row r="207" spans="1:8" ht="12.75" customHeight="1">
      <c r="A207" s="23">
        <v>43314</v>
      </c>
      <c r="B207" s="23"/>
      <c r="C207" s="24">
        <f>ROUND(9.76,5)</f>
        <v>9.76</v>
      </c>
      <c r="D207" s="24">
        <f>F207</f>
        <v>9.96015</v>
      </c>
      <c r="E207" s="24">
        <f>F207</f>
        <v>9.96015</v>
      </c>
      <c r="F207" s="24">
        <f>ROUND(9.96015,5)</f>
        <v>9.96015</v>
      </c>
      <c r="G207" s="25"/>
      <c r="H207" s="26"/>
    </row>
    <row r="208" spans="1:8" ht="12.75" customHeight="1">
      <c r="A208" s="23">
        <v>43405</v>
      </c>
      <c r="B208" s="23"/>
      <c r="C208" s="24">
        <f>ROUND(9.76,5)</f>
        <v>9.76</v>
      </c>
      <c r="D208" s="24">
        <f>F208</f>
        <v>10.0208</v>
      </c>
      <c r="E208" s="24">
        <f>F208</f>
        <v>10.0208</v>
      </c>
      <c r="F208" s="24">
        <f>ROUND(10.0208,5)</f>
        <v>10.0208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43096</v>
      </c>
      <c r="B210" s="23"/>
      <c r="C210" s="28">
        <f>ROUND(10.67781652,4)</f>
        <v>10.6778</v>
      </c>
      <c r="D210" s="28">
        <f>F210</f>
        <v>10.8108</v>
      </c>
      <c r="E210" s="28">
        <f>F210</f>
        <v>10.8108</v>
      </c>
      <c r="F210" s="28">
        <f>ROUND(10.8108,4)</f>
        <v>10.8108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43011</v>
      </c>
      <c r="B212" s="23"/>
      <c r="C212" s="28">
        <f>ROUND(16.01604284,4)</f>
        <v>16.016</v>
      </c>
      <c r="D212" s="28">
        <f>F212</f>
        <v>16.0195</v>
      </c>
      <c r="E212" s="28">
        <f>F212</f>
        <v>16.0195</v>
      </c>
      <c r="F212" s="28">
        <f>ROUND(16.0195,4)</f>
        <v>16.0195</v>
      </c>
      <c r="G212" s="25"/>
      <c r="H212" s="26"/>
    </row>
    <row r="213" spans="1:8" ht="12.75" customHeight="1">
      <c r="A213" s="23">
        <v>43019</v>
      </c>
      <c r="B213" s="23"/>
      <c r="C213" s="28">
        <f>ROUND(16.01604284,4)</f>
        <v>16.016</v>
      </c>
      <c r="D213" s="28">
        <f>F213</f>
        <v>16.0373</v>
      </c>
      <c r="E213" s="28">
        <f>F213</f>
        <v>16.0373</v>
      </c>
      <c r="F213" s="28">
        <f>ROUND(16.0373,4)</f>
        <v>16.0373</v>
      </c>
      <c r="G213" s="25"/>
      <c r="H213" s="26"/>
    </row>
    <row r="214" spans="1:8" ht="12.75" customHeight="1">
      <c r="A214" s="23">
        <v>43035</v>
      </c>
      <c r="B214" s="23"/>
      <c r="C214" s="28">
        <f>ROUND(16.01604284,4)</f>
        <v>16.016</v>
      </c>
      <c r="D214" s="28">
        <f>F214</f>
        <v>16.0936</v>
      </c>
      <c r="E214" s="28">
        <f>F214</f>
        <v>16.0936</v>
      </c>
      <c r="F214" s="28">
        <f>ROUND(16.0936,4)</f>
        <v>16.0936</v>
      </c>
      <c r="G214" s="25"/>
      <c r="H214" s="26"/>
    </row>
    <row r="215" spans="1:8" ht="12.75" customHeight="1">
      <c r="A215" s="23">
        <v>43054</v>
      </c>
      <c r="B215" s="23"/>
      <c r="C215" s="28">
        <f>ROUND(16.01604284,4)</f>
        <v>16.016</v>
      </c>
      <c r="D215" s="28">
        <f>F215</f>
        <v>16.1606</v>
      </c>
      <c r="E215" s="28">
        <f>F215</f>
        <v>16.1606</v>
      </c>
      <c r="F215" s="28">
        <f>ROUND(16.1606,4)</f>
        <v>16.1606</v>
      </c>
      <c r="G215" s="25"/>
      <c r="H215" s="26"/>
    </row>
    <row r="216" spans="1:8" ht="12.75" customHeight="1">
      <c r="A216" s="23">
        <v>43067</v>
      </c>
      <c r="B216" s="23"/>
      <c r="C216" s="28">
        <f>ROUND(16.01604284,4)</f>
        <v>16.016</v>
      </c>
      <c r="D216" s="28">
        <f>F216</f>
        <v>16.205</v>
      </c>
      <c r="E216" s="28">
        <f>F216</f>
        <v>16.205</v>
      </c>
      <c r="F216" s="28">
        <f>ROUND(16.205,4)</f>
        <v>16.205</v>
      </c>
      <c r="G216" s="25"/>
      <c r="H216" s="26"/>
    </row>
    <row r="217" spans="1:8" ht="12.75" customHeight="1">
      <c r="A217" s="23">
        <v>43096</v>
      </c>
      <c r="B217" s="23"/>
      <c r="C217" s="28">
        <f>ROUND(16.01604284,4)</f>
        <v>16.016</v>
      </c>
      <c r="D217" s="28">
        <f>F217</f>
        <v>16.3091</v>
      </c>
      <c r="E217" s="28">
        <f>F217</f>
        <v>16.3091</v>
      </c>
      <c r="F217" s="28">
        <f>ROUND(16.3091,4)</f>
        <v>16.3091</v>
      </c>
      <c r="G217" s="25"/>
      <c r="H217" s="26"/>
    </row>
    <row r="218" spans="1:8" ht="12.75" customHeight="1">
      <c r="A218" s="23">
        <v>43131</v>
      </c>
      <c r="B218" s="23"/>
      <c r="C218" s="28">
        <f>ROUND(16.01604284,4)</f>
        <v>16.016</v>
      </c>
      <c r="D218" s="28">
        <f>F218</f>
        <v>16.4312</v>
      </c>
      <c r="E218" s="28">
        <f>F218</f>
        <v>16.4312</v>
      </c>
      <c r="F218" s="28">
        <f>ROUND(16.4312,4)</f>
        <v>16.4312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43011</v>
      </c>
      <c r="B220" s="23"/>
      <c r="C220" s="28">
        <f>ROUND(18.10687088,4)</f>
        <v>18.1069</v>
      </c>
      <c r="D220" s="28">
        <f>F220</f>
        <v>18.1105</v>
      </c>
      <c r="E220" s="28">
        <f>F220</f>
        <v>18.1105</v>
      </c>
      <c r="F220" s="28">
        <f>ROUND(18.1105,4)</f>
        <v>18.1105</v>
      </c>
      <c r="G220" s="25"/>
      <c r="H220" s="26"/>
    </row>
    <row r="221" spans="1:8" ht="12.75" customHeight="1">
      <c r="A221" s="23">
        <v>43039</v>
      </c>
      <c r="B221" s="23"/>
      <c r="C221" s="28">
        <f>ROUND(18.10687088,4)</f>
        <v>18.1069</v>
      </c>
      <c r="D221" s="28">
        <f>F221</f>
        <v>18.2012</v>
      </c>
      <c r="E221" s="28">
        <f>F221</f>
        <v>18.2012</v>
      </c>
      <c r="F221" s="28">
        <f>ROUND(18.2012,4)</f>
        <v>18.2012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43014</v>
      </c>
      <c r="B223" s="23"/>
      <c r="C223" s="28">
        <f>ROUND(13.6388,4)</f>
        <v>13.6388</v>
      </c>
      <c r="D223" s="28">
        <f>F223</f>
        <v>13.6429</v>
      </c>
      <c r="E223" s="28">
        <f>F223</f>
        <v>13.6429</v>
      </c>
      <c r="F223" s="28">
        <f>ROUND(13.6429,4)</f>
        <v>13.6429</v>
      </c>
      <c r="G223" s="25"/>
      <c r="H223" s="26"/>
    </row>
    <row r="224" spans="1:8" ht="12.75" customHeight="1">
      <c r="A224" s="23">
        <v>43018</v>
      </c>
      <c r="B224" s="23"/>
      <c r="C224" s="28">
        <f>ROUND(13.6388,4)</f>
        <v>13.6388</v>
      </c>
      <c r="D224" s="28">
        <f>F224</f>
        <v>13.6504</v>
      </c>
      <c r="E224" s="28">
        <f>F224</f>
        <v>13.6504</v>
      </c>
      <c r="F224" s="28">
        <f>ROUND(13.6504,4)</f>
        <v>13.6504</v>
      </c>
      <c r="G224" s="25"/>
      <c r="H224" s="26"/>
    </row>
    <row r="225" spans="1:8" ht="12.75" customHeight="1">
      <c r="A225" s="23">
        <v>43021</v>
      </c>
      <c r="B225" s="23"/>
      <c r="C225" s="28">
        <f>ROUND(13.6388,4)</f>
        <v>13.6388</v>
      </c>
      <c r="D225" s="28">
        <f>F225</f>
        <v>13.6565</v>
      </c>
      <c r="E225" s="28">
        <f>F225</f>
        <v>13.6565</v>
      </c>
      <c r="F225" s="28">
        <f>ROUND(13.6565,4)</f>
        <v>13.6565</v>
      </c>
      <c r="G225" s="25"/>
      <c r="H225" s="26"/>
    </row>
    <row r="226" spans="1:8" ht="12.75" customHeight="1">
      <c r="A226" s="23">
        <v>43024</v>
      </c>
      <c r="B226" s="23"/>
      <c r="C226" s="28">
        <f>ROUND(13.6388,4)</f>
        <v>13.6388</v>
      </c>
      <c r="D226" s="28">
        <f>F226</f>
        <v>13.6634</v>
      </c>
      <c r="E226" s="28">
        <f>F226</f>
        <v>13.6634</v>
      </c>
      <c r="F226" s="28">
        <f>ROUND(13.6634,4)</f>
        <v>13.6634</v>
      </c>
      <c r="G226" s="25"/>
      <c r="H226" s="26"/>
    </row>
    <row r="227" spans="1:8" ht="12.75" customHeight="1">
      <c r="A227" s="23">
        <v>43031</v>
      </c>
      <c r="B227" s="23"/>
      <c r="C227" s="28">
        <f>ROUND(13.6388,4)</f>
        <v>13.6388</v>
      </c>
      <c r="D227" s="28">
        <f>F227</f>
        <v>13.6794</v>
      </c>
      <c r="E227" s="28">
        <f>F227</f>
        <v>13.6794</v>
      </c>
      <c r="F227" s="28">
        <f>ROUND(13.6794,4)</f>
        <v>13.6794</v>
      </c>
      <c r="G227" s="25"/>
      <c r="H227" s="26"/>
    </row>
    <row r="228" spans="1:8" ht="12.75" customHeight="1">
      <c r="A228" s="23">
        <v>43035</v>
      </c>
      <c r="B228" s="23"/>
      <c r="C228" s="28">
        <f>ROUND(13.6388,4)</f>
        <v>13.6388</v>
      </c>
      <c r="D228" s="28">
        <f>F228</f>
        <v>13.6886</v>
      </c>
      <c r="E228" s="28">
        <f>F228</f>
        <v>13.6886</v>
      </c>
      <c r="F228" s="28">
        <f>ROUND(13.6886,4)</f>
        <v>13.6886</v>
      </c>
      <c r="G228" s="25"/>
      <c r="H228" s="26"/>
    </row>
    <row r="229" spans="1:8" ht="12.75" customHeight="1">
      <c r="A229" s="23">
        <v>43045</v>
      </c>
      <c r="B229" s="23"/>
      <c r="C229" s="28">
        <f>ROUND(13.6388,4)</f>
        <v>13.6388</v>
      </c>
      <c r="D229" s="28">
        <f>F229</f>
        <v>13.7116</v>
      </c>
      <c r="E229" s="28">
        <f>F229</f>
        <v>13.7116</v>
      </c>
      <c r="F229" s="28">
        <f>ROUND(13.7116,4)</f>
        <v>13.7116</v>
      </c>
      <c r="G229" s="25"/>
      <c r="H229" s="26"/>
    </row>
    <row r="230" spans="1:8" ht="12.75" customHeight="1">
      <c r="A230" s="23">
        <v>43048</v>
      </c>
      <c r="B230" s="23"/>
      <c r="C230" s="28">
        <f>ROUND(13.6388,4)</f>
        <v>13.6388</v>
      </c>
      <c r="D230" s="28">
        <f>F230</f>
        <v>13.7181</v>
      </c>
      <c r="E230" s="28">
        <f>F230</f>
        <v>13.7181</v>
      </c>
      <c r="F230" s="28">
        <f>ROUND(13.7181,4)</f>
        <v>13.7181</v>
      </c>
      <c r="G230" s="25"/>
      <c r="H230" s="26"/>
    </row>
    <row r="231" spans="1:8" ht="12.75" customHeight="1">
      <c r="A231" s="23">
        <v>43052</v>
      </c>
      <c r="B231" s="23"/>
      <c r="C231" s="28">
        <f>ROUND(13.6388,4)</f>
        <v>13.6388</v>
      </c>
      <c r="D231" s="28">
        <f>F231</f>
        <v>13.7268</v>
      </c>
      <c r="E231" s="28">
        <f>F231</f>
        <v>13.7268</v>
      </c>
      <c r="F231" s="28">
        <f>ROUND(13.7268,4)</f>
        <v>13.7268</v>
      </c>
      <c r="G231" s="25"/>
      <c r="H231" s="26"/>
    </row>
    <row r="232" spans="1:8" ht="12.75" customHeight="1">
      <c r="A232" s="23">
        <v>43055</v>
      </c>
      <c r="B232" s="23"/>
      <c r="C232" s="28">
        <f>ROUND(13.6388,4)</f>
        <v>13.6388</v>
      </c>
      <c r="D232" s="28">
        <f>F232</f>
        <v>13.7312</v>
      </c>
      <c r="E232" s="28">
        <f>F232</f>
        <v>13.7312</v>
      </c>
      <c r="F232" s="28">
        <f>ROUND(13.7312,4)</f>
        <v>13.7312</v>
      </c>
      <c r="G232" s="25"/>
      <c r="H232" s="26"/>
    </row>
    <row r="233" spans="1:8" ht="12.75" customHeight="1">
      <c r="A233" s="23">
        <v>43056</v>
      </c>
      <c r="B233" s="23"/>
      <c r="C233" s="28">
        <f>ROUND(13.6388,4)</f>
        <v>13.6388</v>
      </c>
      <c r="D233" s="28">
        <f>F233</f>
        <v>13.7355</v>
      </c>
      <c r="E233" s="28">
        <f>F233</f>
        <v>13.7355</v>
      </c>
      <c r="F233" s="28">
        <f>ROUND(13.7355,4)</f>
        <v>13.7355</v>
      </c>
      <c r="G233" s="25"/>
      <c r="H233" s="26"/>
    </row>
    <row r="234" spans="1:8" ht="12.75" customHeight="1">
      <c r="A234" s="23">
        <v>43067</v>
      </c>
      <c r="B234" s="23"/>
      <c r="C234" s="28">
        <f>ROUND(13.6388,4)</f>
        <v>13.6388</v>
      </c>
      <c r="D234" s="28">
        <f>F234</f>
        <v>13.7595</v>
      </c>
      <c r="E234" s="28">
        <f>F234</f>
        <v>13.7595</v>
      </c>
      <c r="F234" s="28">
        <f>ROUND(13.7595,4)</f>
        <v>13.7595</v>
      </c>
      <c r="G234" s="25"/>
      <c r="H234" s="26"/>
    </row>
    <row r="235" spans="1:8" ht="12.75" customHeight="1">
      <c r="A235" s="23">
        <v>43069</v>
      </c>
      <c r="B235" s="23"/>
      <c r="C235" s="28">
        <f>ROUND(13.6388,4)</f>
        <v>13.6388</v>
      </c>
      <c r="D235" s="28">
        <f>F235</f>
        <v>13.7638</v>
      </c>
      <c r="E235" s="28">
        <f>F235</f>
        <v>13.7638</v>
      </c>
      <c r="F235" s="28">
        <f>ROUND(13.7638,4)</f>
        <v>13.7638</v>
      </c>
      <c r="G235" s="25"/>
      <c r="H235" s="26"/>
    </row>
    <row r="236" spans="1:8" ht="12.75" customHeight="1">
      <c r="A236" s="23">
        <v>43084</v>
      </c>
      <c r="B236" s="23"/>
      <c r="C236" s="28">
        <f>ROUND(13.6388,4)</f>
        <v>13.6388</v>
      </c>
      <c r="D236" s="28">
        <f>F236</f>
        <v>13.7964</v>
      </c>
      <c r="E236" s="28">
        <f>F236</f>
        <v>13.7964</v>
      </c>
      <c r="F236" s="28">
        <f>ROUND(13.7964,4)</f>
        <v>13.7964</v>
      </c>
      <c r="G236" s="25"/>
      <c r="H236" s="26"/>
    </row>
    <row r="237" spans="1:8" ht="12.75" customHeight="1">
      <c r="A237" s="23">
        <v>43091</v>
      </c>
      <c r="B237" s="23"/>
      <c r="C237" s="28">
        <f>ROUND(13.6388,4)</f>
        <v>13.6388</v>
      </c>
      <c r="D237" s="28">
        <f>F237</f>
        <v>13.8116</v>
      </c>
      <c r="E237" s="28">
        <f>F237</f>
        <v>13.8116</v>
      </c>
      <c r="F237" s="28">
        <f>ROUND(13.8116,4)</f>
        <v>13.8116</v>
      </c>
      <c r="G237" s="25"/>
      <c r="H237" s="26"/>
    </row>
    <row r="238" spans="1:8" ht="12.75" customHeight="1">
      <c r="A238" s="23">
        <v>43096</v>
      </c>
      <c r="B238" s="23"/>
      <c r="C238" s="28">
        <f>ROUND(13.6388,4)</f>
        <v>13.6388</v>
      </c>
      <c r="D238" s="28">
        <f>F238</f>
        <v>13.8224</v>
      </c>
      <c r="E238" s="28">
        <f>F238</f>
        <v>13.8224</v>
      </c>
      <c r="F238" s="28">
        <f>ROUND(13.8224,4)</f>
        <v>13.8224</v>
      </c>
      <c r="G238" s="25"/>
      <c r="H238" s="26"/>
    </row>
    <row r="239" spans="1:8" ht="12.75" customHeight="1">
      <c r="A239" s="23">
        <v>43102</v>
      </c>
      <c r="B239" s="23"/>
      <c r="C239" s="28">
        <f>ROUND(13.6388,4)</f>
        <v>13.6388</v>
      </c>
      <c r="D239" s="28">
        <f>F239</f>
        <v>13.8354</v>
      </c>
      <c r="E239" s="28">
        <f>F239</f>
        <v>13.8354</v>
      </c>
      <c r="F239" s="28">
        <f>ROUND(13.8354,4)</f>
        <v>13.8354</v>
      </c>
      <c r="G239" s="25"/>
      <c r="H239" s="26"/>
    </row>
    <row r="240" spans="1:8" ht="12.75" customHeight="1">
      <c r="A240" s="23">
        <v>43109</v>
      </c>
      <c r="B240" s="23"/>
      <c r="C240" s="28">
        <f>ROUND(13.6388,4)</f>
        <v>13.6388</v>
      </c>
      <c r="D240" s="28">
        <f>F240</f>
        <v>13.8503</v>
      </c>
      <c r="E240" s="28">
        <f>F240</f>
        <v>13.8503</v>
      </c>
      <c r="F240" s="28">
        <f>ROUND(13.8503,4)</f>
        <v>13.8503</v>
      </c>
      <c r="G240" s="25"/>
      <c r="H240" s="26"/>
    </row>
    <row r="241" spans="1:8" ht="12.75" customHeight="1">
      <c r="A241" s="23">
        <v>43131</v>
      </c>
      <c r="B241" s="23"/>
      <c r="C241" s="28">
        <f>ROUND(13.6388,4)</f>
        <v>13.6388</v>
      </c>
      <c r="D241" s="28">
        <f>F241</f>
        <v>13.8969</v>
      </c>
      <c r="E241" s="28">
        <f>F241</f>
        <v>13.8969</v>
      </c>
      <c r="F241" s="28">
        <f>ROUND(13.8969,4)</f>
        <v>13.8969</v>
      </c>
      <c r="G241" s="25"/>
      <c r="H241" s="26"/>
    </row>
    <row r="242" spans="1:8" ht="12.75" customHeight="1">
      <c r="A242" s="23">
        <v>43132</v>
      </c>
      <c r="B242" s="23"/>
      <c r="C242" s="28">
        <f>ROUND(13.6388,4)</f>
        <v>13.6388</v>
      </c>
      <c r="D242" s="28">
        <f>F242</f>
        <v>13.899</v>
      </c>
      <c r="E242" s="28">
        <f>F242</f>
        <v>13.899</v>
      </c>
      <c r="F242" s="28">
        <f>ROUND(13.899,4)</f>
        <v>13.899</v>
      </c>
      <c r="G242" s="25"/>
      <c r="H242" s="26"/>
    </row>
    <row r="243" spans="1:8" ht="12.75" customHeight="1">
      <c r="A243" s="23">
        <v>43144</v>
      </c>
      <c r="B243" s="23"/>
      <c r="C243" s="28">
        <f>ROUND(13.6388,4)</f>
        <v>13.6388</v>
      </c>
      <c r="D243" s="28">
        <f>F243</f>
        <v>13.9244</v>
      </c>
      <c r="E243" s="28">
        <f>F243</f>
        <v>13.9244</v>
      </c>
      <c r="F243" s="28">
        <f>ROUND(13.9244,4)</f>
        <v>13.9244</v>
      </c>
      <c r="G243" s="25"/>
      <c r="H243" s="26"/>
    </row>
    <row r="244" spans="1:8" ht="12.75" customHeight="1">
      <c r="A244" s="23">
        <v>43146</v>
      </c>
      <c r="B244" s="23"/>
      <c r="C244" s="28">
        <f>ROUND(13.6388,4)</f>
        <v>13.6388</v>
      </c>
      <c r="D244" s="28">
        <f>F244</f>
        <v>13.9286</v>
      </c>
      <c r="E244" s="28">
        <f>F244</f>
        <v>13.9286</v>
      </c>
      <c r="F244" s="28">
        <f>ROUND(13.9286,4)</f>
        <v>13.9286</v>
      </c>
      <c r="G244" s="25"/>
      <c r="H244" s="26"/>
    </row>
    <row r="245" spans="1:8" ht="12.75" customHeight="1">
      <c r="A245" s="23">
        <v>43215</v>
      </c>
      <c r="B245" s="23"/>
      <c r="C245" s="28">
        <f>ROUND(13.6388,4)</f>
        <v>13.6388</v>
      </c>
      <c r="D245" s="28">
        <f>F245</f>
        <v>14.0735</v>
      </c>
      <c r="E245" s="28">
        <f>F245</f>
        <v>14.0735</v>
      </c>
      <c r="F245" s="28">
        <f>ROUND(14.0735,4)</f>
        <v>14.0735</v>
      </c>
      <c r="G245" s="25"/>
      <c r="H245" s="26"/>
    </row>
    <row r="246" spans="1:8" ht="12.75" customHeight="1">
      <c r="A246" s="23">
        <v>43231</v>
      </c>
      <c r="B246" s="23"/>
      <c r="C246" s="28">
        <f>ROUND(13.6388,4)</f>
        <v>13.6388</v>
      </c>
      <c r="D246" s="28">
        <f>F246</f>
        <v>14.1066</v>
      </c>
      <c r="E246" s="28">
        <f>F246</f>
        <v>14.1066</v>
      </c>
      <c r="F246" s="28">
        <f>ROUND(14.1066,4)</f>
        <v>14.1066</v>
      </c>
      <c r="G246" s="25"/>
      <c r="H246" s="26"/>
    </row>
    <row r="247" spans="1:8" ht="12.75" customHeight="1">
      <c r="A247" s="23">
        <v>43235</v>
      </c>
      <c r="B247" s="23"/>
      <c r="C247" s="28">
        <f>ROUND(13.6388,4)</f>
        <v>13.6388</v>
      </c>
      <c r="D247" s="28">
        <f>F247</f>
        <v>14.1149</v>
      </c>
      <c r="E247" s="28">
        <f>F247</f>
        <v>14.1149</v>
      </c>
      <c r="F247" s="28">
        <f>ROUND(14.1149,4)</f>
        <v>14.1149</v>
      </c>
      <c r="G247" s="25"/>
      <c r="H247" s="26"/>
    </row>
    <row r="248" spans="1:8" ht="12.75" customHeight="1">
      <c r="A248" s="23">
        <v>43283</v>
      </c>
      <c r="B248" s="23"/>
      <c r="C248" s="28">
        <f>ROUND(13.6388,4)</f>
        <v>13.6388</v>
      </c>
      <c r="D248" s="28">
        <f>F248</f>
        <v>14.2141</v>
      </c>
      <c r="E248" s="28">
        <f>F248</f>
        <v>14.2141</v>
      </c>
      <c r="F248" s="28">
        <f>ROUND(14.2141,4)</f>
        <v>14.2141</v>
      </c>
      <c r="G248" s="25"/>
      <c r="H248" s="26"/>
    </row>
    <row r="249" spans="1:8" ht="12.75" customHeight="1">
      <c r="A249" s="23">
        <v>43301</v>
      </c>
      <c r="B249" s="23"/>
      <c r="C249" s="28">
        <f>ROUND(13.6388,4)</f>
        <v>13.6388</v>
      </c>
      <c r="D249" s="28">
        <f>F249</f>
        <v>14.2509</v>
      </c>
      <c r="E249" s="28">
        <f>F249</f>
        <v>14.2509</v>
      </c>
      <c r="F249" s="28">
        <f>ROUND(14.2509,4)</f>
        <v>14.2509</v>
      </c>
      <c r="G249" s="25"/>
      <c r="H249" s="26"/>
    </row>
    <row r="250" spans="1:8" ht="12.75" customHeight="1">
      <c r="A250" s="23">
        <v>43325</v>
      </c>
      <c r="B250" s="23"/>
      <c r="C250" s="28">
        <f>ROUND(13.6388,4)</f>
        <v>13.6388</v>
      </c>
      <c r="D250" s="28">
        <f>F250</f>
        <v>14.2999</v>
      </c>
      <c r="E250" s="28">
        <f>F250</f>
        <v>14.2999</v>
      </c>
      <c r="F250" s="28">
        <f>ROUND(14.2999,4)</f>
        <v>14.2999</v>
      </c>
      <c r="G250" s="25"/>
      <c r="H250" s="26"/>
    </row>
    <row r="251" spans="1:8" ht="12.75" customHeight="1">
      <c r="A251" s="23">
        <v>43417</v>
      </c>
      <c r="B251" s="23"/>
      <c r="C251" s="28">
        <f>ROUND(13.6388,4)</f>
        <v>13.6388</v>
      </c>
      <c r="D251" s="28">
        <f>F251</f>
        <v>14.4926</v>
      </c>
      <c r="E251" s="28">
        <f>F251</f>
        <v>14.4926</v>
      </c>
      <c r="F251" s="28">
        <f>ROUND(14.4926,4)</f>
        <v>14.4926</v>
      </c>
      <c r="G251" s="25"/>
      <c r="H251" s="26"/>
    </row>
    <row r="252" spans="1:8" ht="12.75" customHeight="1">
      <c r="A252" s="23">
        <v>43509</v>
      </c>
      <c r="B252" s="23"/>
      <c r="C252" s="28">
        <f>ROUND(13.6388,4)</f>
        <v>13.6388</v>
      </c>
      <c r="D252" s="28">
        <f>F252</f>
        <v>14.6916</v>
      </c>
      <c r="E252" s="28">
        <f>F252</f>
        <v>14.6916</v>
      </c>
      <c r="F252" s="28">
        <f>ROUND(14.6916,4)</f>
        <v>14.6916</v>
      </c>
      <c r="G252" s="25"/>
      <c r="H252" s="26"/>
    </row>
    <row r="253" spans="1:8" ht="12.75" customHeight="1">
      <c r="A253" s="23">
        <v>44040</v>
      </c>
      <c r="B253" s="23"/>
      <c r="C253" s="28">
        <f>ROUND(13.6388,4)</f>
        <v>13.6388</v>
      </c>
      <c r="D253" s="28">
        <f>F253</f>
        <v>15.9651</v>
      </c>
      <c r="E253" s="28">
        <f>F253</f>
        <v>15.9651</v>
      </c>
      <c r="F253" s="28">
        <f>ROUND(15.9651,4)</f>
        <v>15.9651</v>
      </c>
      <c r="G253" s="25"/>
      <c r="H253" s="26"/>
    </row>
    <row r="254" spans="1:8" ht="12.75" customHeight="1">
      <c r="A254" s="23" t="s">
        <v>62</v>
      </c>
      <c r="B254" s="23"/>
      <c r="C254" s="27"/>
      <c r="D254" s="27"/>
      <c r="E254" s="27"/>
      <c r="F254" s="27"/>
      <c r="G254" s="25"/>
      <c r="H254" s="26"/>
    </row>
    <row r="255" spans="1:8" ht="12.75" customHeight="1">
      <c r="A255" s="23">
        <v>43087</v>
      </c>
      <c r="B255" s="23"/>
      <c r="C255" s="28">
        <f>ROUND(1.1743,4)</f>
        <v>1.1743</v>
      </c>
      <c r="D255" s="28">
        <f>F255</f>
        <v>1.1792</v>
      </c>
      <c r="E255" s="28">
        <f>F255</f>
        <v>1.1792</v>
      </c>
      <c r="F255" s="28">
        <f>ROUND(1.1792,4)</f>
        <v>1.1792</v>
      </c>
      <c r="G255" s="25"/>
      <c r="H255" s="26"/>
    </row>
    <row r="256" spans="1:8" ht="12.75" customHeight="1">
      <c r="A256" s="23">
        <v>43178</v>
      </c>
      <c r="B256" s="23"/>
      <c r="C256" s="28">
        <f>ROUND(1.1743,4)</f>
        <v>1.1743</v>
      </c>
      <c r="D256" s="28">
        <f>F256</f>
        <v>1.1856</v>
      </c>
      <c r="E256" s="28">
        <f>F256</f>
        <v>1.1856</v>
      </c>
      <c r="F256" s="28">
        <f>ROUND(1.1856,4)</f>
        <v>1.1856</v>
      </c>
      <c r="G256" s="25"/>
      <c r="H256" s="26"/>
    </row>
    <row r="257" spans="1:8" ht="12.75" customHeight="1">
      <c r="A257" s="23">
        <v>43269</v>
      </c>
      <c r="B257" s="23"/>
      <c r="C257" s="28">
        <f>ROUND(1.1743,4)</f>
        <v>1.1743</v>
      </c>
      <c r="D257" s="28">
        <f>F257</f>
        <v>1.1923</v>
      </c>
      <c r="E257" s="28">
        <f>F257</f>
        <v>1.1923</v>
      </c>
      <c r="F257" s="28">
        <f>ROUND(1.1923,4)</f>
        <v>1.1923</v>
      </c>
      <c r="G257" s="25"/>
      <c r="H257" s="26"/>
    </row>
    <row r="258" spans="1:8" ht="12.75" customHeight="1">
      <c r="A258" s="23">
        <v>43360</v>
      </c>
      <c r="B258" s="23"/>
      <c r="C258" s="28">
        <f>ROUND(1.1743,4)</f>
        <v>1.1743</v>
      </c>
      <c r="D258" s="28">
        <f>F258</f>
        <v>1.1992</v>
      </c>
      <c r="E258" s="28">
        <f>F258</f>
        <v>1.1992</v>
      </c>
      <c r="F258" s="28">
        <f>ROUND(1.1992,4)</f>
        <v>1.1992</v>
      </c>
      <c r="G258" s="25"/>
      <c r="H258" s="26"/>
    </row>
    <row r="259" spans="1:8" ht="12.75" customHeight="1">
      <c r="A259" s="23" t="s">
        <v>63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43087</v>
      </c>
      <c r="B260" s="23"/>
      <c r="C260" s="28">
        <f>ROUND(1.3276,4)</f>
        <v>1.3276</v>
      </c>
      <c r="D260" s="28">
        <f>F260</f>
        <v>1.3307</v>
      </c>
      <c r="E260" s="28">
        <f>F260</f>
        <v>1.3307</v>
      </c>
      <c r="F260" s="28">
        <f>ROUND(1.3307,4)</f>
        <v>1.3307</v>
      </c>
      <c r="G260" s="25"/>
      <c r="H260" s="26"/>
    </row>
    <row r="261" spans="1:8" ht="12.75" customHeight="1">
      <c r="A261" s="23">
        <v>43178</v>
      </c>
      <c r="B261" s="23"/>
      <c r="C261" s="28">
        <f>ROUND(1.3276,4)</f>
        <v>1.3276</v>
      </c>
      <c r="D261" s="28">
        <f>F261</f>
        <v>1.3345</v>
      </c>
      <c r="E261" s="28">
        <f>F261</f>
        <v>1.3345</v>
      </c>
      <c r="F261" s="28">
        <f>ROUND(1.3345,4)</f>
        <v>1.3345</v>
      </c>
      <c r="G261" s="25"/>
      <c r="H261" s="26"/>
    </row>
    <row r="262" spans="1:8" ht="12.75" customHeight="1">
      <c r="A262" s="23">
        <v>43269</v>
      </c>
      <c r="B262" s="23"/>
      <c r="C262" s="28">
        <f>ROUND(1.3276,4)</f>
        <v>1.3276</v>
      </c>
      <c r="D262" s="28">
        <f>F262</f>
        <v>1.338</v>
      </c>
      <c r="E262" s="28">
        <f>F262</f>
        <v>1.338</v>
      </c>
      <c r="F262" s="28">
        <f>ROUND(1.338,4)</f>
        <v>1.338</v>
      </c>
      <c r="G262" s="25"/>
      <c r="H262" s="26"/>
    </row>
    <row r="263" spans="1:8" ht="12.75" customHeight="1">
      <c r="A263" s="23">
        <v>43360</v>
      </c>
      <c r="B263" s="23"/>
      <c r="C263" s="28">
        <f>ROUND(1.3276,4)</f>
        <v>1.3276</v>
      </c>
      <c r="D263" s="28">
        <f>F263</f>
        <v>1.3416</v>
      </c>
      <c r="E263" s="28">
        <f>F263</f>
        <v>1.3416</v>
      </c>
      <c r="F263" s="28">
        <f>ROUND(1.3416,4)</f>
        <v>1.3416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43087</v>
      </c>
      <c r="B265" s="23"/>
      <c r="C265" s="28">
        <f>ROUND(10.67781652,4)</f>
        <v>10.6778</v>
      </c>
      <c r="D265" s="28">
        <f>F265</f>
        <v>10.7966</v>
      </c>
      <c r="E265" s="28">
        <f>F265</f>
        <v>10.7966</v>
      </c>
      <c r="F265" s="28">
        <f>ROUND(10.7966,4)</f>
        <v>10.7966</v>
      </c>
      <c r="G265" s="25"/>
      <c r="H265" s="26"/>
    </row>
    <row r="266" spans="1:8" ht="12.75" customHeight="1">
      <c r="A266" s="23">
        <v>43178</v>
      </c>
      <c r="B266" s="23"/>
      <c r="C266" s="28">
        <f>ROUND(10.67781652,4)</f>
        <v>10.6778</v>
      </c>
      <c r="D266" s="28">
        <f>F266</f>
        <v>10.938</v>
      </c>
      <c r="E266" s="28">
        <f>F266</f>
        <v>10.938</v>
      </c>
      <c r="F266" s="28">
        <f>ROUND(10.938,4)</f>
        <v>10.938</v>
      </c>
      <c r="G266" s="25"/>
      <c r="H266" s="26"/>
    </row>
    <row r="267" spans="1:8" ht="12.75" customHeight="1">
      <c r="A267" s="23">
        <v>43269</v>
      </c>
      <c r="B267" s="23"/>
      <c r="C267" s="28">
        <f>ROUND(10.67781652,4)</f>
        <v>10.6778</v>
      </c>
      <c r="D267" s="28">
        <f>F267</f>
        <v>11.0754</v>
      </c>
      <c r="E267" s="28">
        <f>F267</f>
        <v>11.0754</v>
      </c>
      <c r="F267" s="28">
        <f>ROUND(11.0754,4)</f>
        <v>11.0754</v>
      </c>
      <c r="G267" s="25"/>
      <c r="H267" s="26"/>
    </row>
    <row r="268" spans="1:8" ht="12.75" customHeight="1">
      <c r="A268" s="23">
        <v>43360</v>
      </c>
      <c r="B268" s="23"/>
      <c r="C268" s="28">
        <f>ROUND(10.67781652,4)</f>
        <v>10.6778</v>
      </c>
      <c r="D268" s="28">
        <f>F268</f>
        <v>11.2094</v>
      </c>
      <c r="E268" s="28">
        <f>F268</f>
        <v>11.2094</v>
      </c>
      <c r="F268" s="28">
        <f>ROUND(11.2094,4)</f>
        <v>11.2094</v>
      </c>
      <c r="G268" s="25"/>
      <c r="H268" s="26"/>
    </row>
    <row r="269" spans="1:8" ht="12.75" customHeight="1">
      <c r="A269" s="23">
        <v>43448</v>
      </c>
      <c r="B269" s="23"/>
      <c r="C269" s="28">
        <f>ROUND(10.67781652,4)</f>
        <v>10.6778</v>
      </c>
      <c r="D269" s="28">
        <f>F269</f>
        <v>11.3456</v>
      </c>
      <c r="E269" s="28">
        <f>F269</f>
        <v>11.3456</v>
      </c>
      <c r="F269" s="28">
        <f>ROUND(11.3456,4)</f>
        <v>11.3456</v>
      </c>
      <c r="G269" s="25"/>
      <c r="H269" s="26"/>
    </row>
    <row r="270" spans="1:8" ht="12.75" customHeight="1">
      <c r="A270" s="23">
        <v>43542</v>
      </c>
      <c r="B270" s="23"/>
      <c r="C270" s="28">
        <f>ROUND(10.67781652,4)</f>
        <v>10.6778</v>
      </c>
      <c r="D270" s="28">
        <f>F270</f>
        <v>11.4917</v>
      </c>
      <c r="E270" s="28">
        <f>F270</f>
        <v>11.4917</v>
      </c>
      <c r="F270" s="28">
        <f>ROUND(11.4917,4)</f>
        <v>11.4917</v>
      </c>
      <c r="G270" s="25"/>
      <c r="H270" s="26"/>
    </row>
    <row r="271" spans="1:8" ht="12.75" customHeight="1">
      <c r="A271" s="23">
        <v>43630</v>
      </c>
      <c r="B271" s="23"/>
      <c r="C271" s="28">
        <f>ROUND(10.67781652,4)</f>
        <v>10.6778</v>
      </c>
      <c r="D271" s="28">
        <f>F271</f>
        <v>11.6252</v>
      </c>
      <c r="E271" s="28">
        <f>F271</f>
        <v>11.6252</v>
      </c>
      <c r="F271" s="28">
        <f>ROUND(11.6252,4)</f>
        <v>11.6252</v>
      </c>
      <c r="G271" s="25"/>
      <c r="H271" s="26"/>
    </row>
    <row r="272" spans="1:8" ht="12.75" customHeight="1">
      <c r="A272" s="23">
        <v>43724</v>
      </c>
      <c r="B272" s="23"/>
      <c r="C272" s="28">
        <f>ROUND(10.67781652,4)</f>
        <v>10.6778</v>
      </c>
      <c r="D272" s="28">
        <f>F272</f>
        <v>11.7677</v>
      </c>
      <c r="E272" s="28">
        <f>F272</f>
        <v>11.7677</v>
      </c>
      <c r="F272" s="28">
        <f>ROUND(11.7677,4)</f>
        <v>11.7677</v>
      </c>
      <c r="G272" s="25"/>
      <c r="H272" s="26"/>
    </row>
    <row r="273" spans="1:8" ht="12.75" customHeight="1">
      <c r="A273" s="23" t="s">
        <v>65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ROUND(3.71315782309221,4)</f>
        <v>3.7132</v>
      </c>
      <c r="D274" s="28">
        <f>F274</f>
        <v>4.0711</v>
      </c>
      <c r="E274" s="28">
        <f>F274</f>
        <v>4.0711</v>
      </c>
      <c r="F274" s="28">
        <f>ROUND(4.0711,4)</f>
        <v>4.0711</v>
      </c>
      <c r="G274" s="25"/>
      <c r="H274" s="26"/>
    </row>
    <row r="275" spans="1:8" ht="12.75" customHeight="1">
      <c r="A275" s="23">
        <v>43178</v>
      </c>
      <c r="B275" s="23"/>
      <c r="C275" s="28">
        <f>ROUND(3.71315782309221,4)</f>
        <v>3.7132</v>
      </c>
      <c r="D275" s="28">
        <f>F275</f>
        <v>4.1265</v>
      </c>
      <c r="E275" s="28">
        <f>F275</f>
        <v>4.1265</v>
      </c>
      <c r="F275" s="28">
        <f>ROUND(4.1265,4)</f>
        <v>4.1265</v>
      </c>
      <c r="G275" s="25"/>
      <c r="H275" s="26"/>
    </row>
    <row r="276" spans="1:8" ht="12.75" customHeight="1">
      <c r="A276" s="23">
        <v>43269</v>
      </c>
      <c r="B276" s="23"/>
      <c r="C276" s="28">
        <f>ROUND(3.71315782309221,4)</f>
        <v>3.7132</v>
      </c>
      <c r="D276" s="28">
        <f>F276</f>
        <v>4.1862</v>
      </c>
      <c r="E276" s="28">
        <f>F276</f>
        <v>4.1862</v>
      </c>
      <c r="F276" s="28">
        <f>ROUND(4.1862,4)</f>
        <v>4.1862</v>
      </c>
      <c r="G276" s="25"/>
      <c r="H276" s="26"/>
    </row>
    <row r="277" spans="1:8" ht="12.75" customHeight="1">
      <c r="A277" s="23" t="s">
        <v>66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43087</v>
      </c>
      <c r="B278" s="23"/>
      <c r="C278" s="28">
        <f>ROUND(1.32705524,4)</f>
        <v>1.3271</v>
      </c>
      <c r="D278" s="28">
        <f>F278</f>
        <v>1.3376</v>
      </c>
      <c r="E278" s="28">
        <f>F278</f>
        <v>1.3376</v>
      </c>
      <c r="F278" s="28">
        <f>ROUND(1.3376,4)</f>
        <v>1.3376</v>
      </c>
      <c r="G278" s="25"/>
      <c r="H278" s="26"/>
    </row>
    <row r="279" spans="1:8" ht="12.75" customHeight="1">
      <c r="A279" s="23">
        <v>43178</v>
      </c>
      <c r="B279" s="23"/>
      <c r="C279" s="28">
        <f>ROUND(1.32705524,4)</f>
        <v>1.3271</v>
      </c>
      <c r="D279" s="28">
        <f>F279</f>
        <v>1.3469</v>
      </c>
      <c r="E279" s="28">
        <f>F279</f>
        <v>1.3469</v>
      </c>
      <c r="F279" s="28">
        <f>ROUND(1.3469,4)</f>
        <v>1.3469</v>
      </c>
      <c r="G279" s="25"/>
      <c r="H279" s="26"/>
    </row>
    <row r="280" spans="1:8" ht="12.75" customHeight="1">
      <c r="A280" s="23">
        <v>43269</v>
      </c>
      <c r="B280" s="23"/>
      <c r="C280" s="28">
        <f>ROUND(1.32705524,4)</f>
        <v>1.3271</v>
      </c>
      <c r="D280" s="28">
        <f>F280</f>
        <v>1.3572</v>
      </c>
      <c r="E280" s="28">
        <f>F280</f>
        <v>1.3572</v>
      </c>
      <c r="F280" s="28">
        <f>ROUND(1.3572,4)</f>
        <v>1.3572</v>
      </c>
      <c r="G280" s="25"/>
      <c r="H280" s="26"/>
    </row>
    <row r="281" spans="1:8" ht="12.75" customHeight="1">
      <c r="A281" s="23">
        <v>43360</v>
      </c>
      <c r="B281" s="23"/>
      <c r="C281" s="28">
        <f>ROUND(1.32705524,4)</f>
        <v>1.3271</v>
      </c>
      <c r="D281" s="28">
        <f>F281</f>
        <v>1.3794</v>
      </c>
      <c r="E281" s="28">
        <f>F281</f>
        <v>1.3794</v>
      </c>
      <c r="F281" s="28">
        <f>ROUND(1.3794,4)</f>
        <v>1.3794</v>
      </c>
      <c r="G281" s="25"/>
      <c r="H281" s="26"/>
    </row>
    <row r="282" spans="1:8" ht="12.75" customHeight="1">
      <c r="A282" s="23">
        <v>43448</v>
      </c>
      <c r="B282" s="23"/>
      <c r="C282" s="28">
        <f>ROUND(1.32705524,4)</f>
        <v>1.3271</v>
      </c>
      <c r="D282" s="28">
        <f>F282</f>
        <v>1.4578</v>
      </c>
      <c r="E282" s="28">
        <f>F282</f>
        <v>1.4578</v>
      </c>
      <c r="F282" s="28">
        <f>ROUND(1.4578,4)</f>
        <v>1.4578</v>
      </c>
      <c r="G282" s="25"/>
      <c r="H282" s="26"/>
    </row>
    <row r="283" spans="1:8" ht="12.75" customHeight="1">
      <c r="A283" s="23">
        <v>43630</v>
      </c>
      <c r="B283" s="23"/>
      <c r="C283" s="28">
        <f>ROUND(1.32705524,4)</f>
        <v>1.3271</v>
      </c>
      <c r="D283" s="28">
        <f>F283</f>
        <v>1.3732</v>
      </c>
      <c r="E283" s="28">
        <f>F283</f>
        <v>1.3732</v>
      </c>
      <c r="F283" s="28">
        <f>ROUND(1.3732,4)</f>
        <v>1.3732</v>
      </c>
      <c r="G283" s="25"/>
      <c r="H283" s="26"/>
    </row>
    <row r="284" spans="1:8" ht="12.75" customHeight="1">
      <c r="A284" s="23">
        <v>43724</v>
      </c>
      <c r="B284" s="23"/>
      <c r="C284" s="28">
        <f>ROUND(1.32705524,4)</f>
        <v>1.3271</v>
      </c>
      <c r="D284" s="28">
        <f>F284</f>
        <v>1.3567</v>
      </c>
      <c r="E284" s="28">
        <f>F284</f>
        <v>1.3567</v>
      </c>
      <c r="F284" s="28">
        <f>ROUND(1.3567,4)</f>
        <v>1.3567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43087</v>
      </c>
      <c r="B286" s="23"/>
      <c r="C286" s="28">
        <f>ROUND(10.9180275376241,4)</f>
        <v>10.918</v>
      </c>
      <c r="D286" s="28">
        <f>F286</f>
        <v>11.0551</v>
      </c>
      <c r="E286" s="28">
        <f>F286</f>
        <v>11.0551</v>
      </c>
      <c r="F286" s="28">
        <f>ROUND(11.0551,4)</f>
        <v>11.0551</v>
      </c>
      <c r="G286" s="25"/>
      <c r="H286" s="26"/>
    </row>
    <row r="287" spans="1:8" ht="12.75" customHeight="1">
      <c r="A287" s="23">
        <v>43178</v>
      </c>
      <c r="B287" s="23"/>
      <c r="C287" s="28">
        <f>ROUND(10.9180275376241,4)</f>
        <v>10.918</v>
      </c>
      <c r="D287" s="28">
        <f>F287</f>
        <v>11.2142</v>
      </c>
      <c r="E287" s="28">
        <f>F287</f>
        <v>11.2142</v>
      </c>
      <c r="F287" s="28">
        <f>ROUND(11.2142,4)</f>
        <v>11.2142</v>
      </c>
      <c r="G287" s="25"/>
      <c r="H287" s="26"/>
    </row>
    <row r="288" spans="1:8" ht="12.75" customHeight="1">
      <c r="A288" s="23">
        <v>43269</v>
      </c>
      <c r="B288" s="23"/>
      <c r="C288" s="28">
        <f>ROUND(10.9180275376241,4)</f>
        <v>10.918</v>
      </c>
      <c r="D288" s="28">
        <f>F288</f>
        <v>11.3663</v>
      </c>
      <c r="E288" s="28">
        <f>F288</f>
        <v>11.3663</v>
      </c>
      <c r="F288" s="28">
        <f>ROUND(11.3663,4)</f>
        <v>11.3663</v>
      </c>
      <c r="G288" s="25"/>
      <c r="H288" s="26"/>
    </row>
    <row r="289" spans="1:8" ht="12.75" customHeight="1">
      <c r="A289" s="23">
        <v>43360</v>
      </c>
      <c r="B289" s="23"/>
      <c r="C289" s="28">
        <f>ROUND(10.9180275376241,4)</f>
        <v>10.918</v>
      </c>
      <c r="D289" s="28">
        <f>F289</f>
        <v>11.3663</v>
      </c>
      <c r="E289" s="28">
        <f>F289</f>
        <v>11.3663</v>
      </c>
      <c r="F289" s="28">
        <f>ROUND(11.3663,4)</f>
        <v>11.3663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43087</v>
      </c>
      <c r="B291" s="23"/>
      <c r="C291" s="28">
        <f>ROUND(2.06952440925993,4)</f>
        <v>2.0695</v>
      </c>
      <c r="D291" s="28">
        <f>F291</f>
        <v>2.0598</v>
      </c>
      <c r="E291" s="28">
        <f>F291</f>
        <v>2.0598</v>
      </c>
      <c r="F291" s="28">
        <f>ROUND(2.0598,4)</f>
        <v>2.0598</v>
      </c>
      <c r="G291" s="25"/>
      <c r="H291" s="26"/>
    </row>
    <row r="292" spans="1:8" ht="12.75" customHeight="1">
      <c r="A292" s="23">
        <v>43178</v>
      </c>
      <c r="B292" s="23"/>
      <c r="C292" s="28">
        <f>ROUND(2.06952440925993,4)</f>
        <v>2.0695</v>
      </c>
      <c r="D292" s="28">
        <f>F292</f>
        <v>2.077</v>
      </c>
      <c r="E292" s="28">
        <f>F292</f>
        <v>2.077</v>
      </c>
      <c r="F292" s="28">
        <f>ROUND(2.077,4)</f>
        <v>2.077</v>
      </c>
      <c r="G292" s="25"/>
      <c r="H292" s="26"/>
    </row>
    <row r="293" spans="1:8" ht="12.75" customHeight="1">
      <c r="A293" s="23">
        <v>43269</v>
      </c>
      <c r="B293" s="23"/>
      <c r="C293" s="28">
        <f>ROUND(2.06952440925993,4)</f>
        <v>2.0695</v>
      </c>
      <c r="D293" s="28">
        <f>F293</f>
        <v>2.0933</v>
      </c>
      <c r="E293" s="28">
        <f>F293</f>
        <v>2.0933</v>
      </c>
      <c r="F293" s="28">
        <f>ROUND(2.0933,4)</f>
        <v>2.0933</v>
      </c>
      <c r="G293" s="25"/>
      <c r="H293" s="26"/>
    </row>
    <row r="294" spans="1:8" ht="12.75" customHeight="1">
      <c r="A294" s="23">
        <v>43360</v>
      </c>
      <c r="B294" s="23"/>
      <c r="C294" s="28">
        <f>ROUND(2.06952440925993,4)</f>
        <v>2.0695</v>
      </c>
      <c r="D294" s="28">
        <f>F294</f>
        <v>2.1094</v>
      </c>
      <c r="E294" s="28">
        <f>F294</f>
        <v>2.1094</v>
      </c>
      <c r="F294" s="28">
        <f>ROUND(2.1094,4)</f>
        <v>2.1094</v>
      </c>
      <c r="G294" s="25"/>
      <c r="H294" s="26"/>
    </row>
    <row r="295" spans="1:8" ht="12.75" customHeight="1">
      <c r="A295" s="23">
        <v>43630</v>
      </c>
      <c r="B295" s="23"/>
      <c r="C295" s="28">
        <f>ROUND(2.06952440925993,4)</f>
        <v>2.0695</v>
      </c>
      <c r="D295" s="28">
        <f>F295</f>
        <v>2.0556</v>
      </c>
      <c r="E295" s="28">
        <f>F295</f>
        <v>2.0556</v>
      </c>
      <c r="F295" s="28">
        <f>ROUND(2.0556,4)</f>
        <v>2.0556</v>
      </c>
      <c r="G295" s="25"/>
      <c r="H295" s="26"/>
    </row>
    <row r="296" spans="1:8" ht="12.75" customHeight="1">
      <c r="A296" s="23">
        <v>43724</v>
      </c>
      <c r="B296" s="23"/>
      <c r="C296" s="28">
        <f>ROUND(2.06952440925993,4)</f>
        <v>2.0695</v>
      </c>
      <c r="D296" s="28">
        <f>F296</f>
        <v>2.1261</v>
      </c>
      <c r="E296" s="28">
        <f>F296</f>
        <v>2.1261</v>
      </c>
      <c r="F296" s="28">
        <f>ROUND(2.1261,4)</f>
        <v>2.1261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43087</v>
      </c>
      <c r="B298" s="23"/>
      <c r="C298" s="28">
        <f>ROUND(2.15058578659392,4)</f>
        <v>2.1506</v>
      </c>
      <c r="D298" s="28">
        <f>F298</f>
        <v>2.1955</v>
      </c>
      <c r="E298" s="28">
        <f>F298</f>
        <v>2.1955</v>
      </c>
      <c r="F298" s="28">
        <f>ROUND(2.1955,4)</f>
        <v>2.1955</v>
      </c>
      <c r="G298" s="25"/>
      <c r="H298" s="26"/>
    </row>
    <row r="299" spans="1:8" ht="12.75" customHeight="1">
      <c r="A299" s="23">
        <v>43178</v>
      </c>
      <c r="B299" s="23"/>
      <c r="C299" s="28">
        <f>ROUND(2.15058578659392,4)</f>
        <v>2.1506</v>
      </c>
      <c r="D299" s="28">
        <f>F299</f>
        <v>2.2387</v>
      </c>
      <c r="E299" s="28">
        <f>F299</f>
        <v>2.2387</v>
      </c>
      <c r="F299" s="28">
        <f>ROUND(2.2387,4)</f>
        <v>2.2387</v>
      </c>
      <c r="G299" s="25"/>
      <c r="H299" s="26"/>
    </row>
    <row r="300" spans="1:8" ht="12.75" customHeight="1">
      <c r="A300" s="23">
        <v>43269</v>
      </c>
      <c r="B300" s="23"/>
      <c r="C300" s="28">
        <f>ROUND(2.15058578659392,4)</f>
        <v>2.1506</v>
      </c>
      <c r="D300" s="28">
        <f>F300</f>
        <v>2.2836</v>
      </c>
      <c r="E300" s="28">
        <f>F300</f>
        <v>2.2836</v>
      </c>
      <c r="F300" s="28">
        <f>ROUND(2.2836,4)</f>
        <v>2.2836</v>
      </c>
      <c r="G300" s="25"/>
      <c r="H300" s="26"/>
    </row>
    <row r="301" spans="1:8" ht="12.75" customHeight="1">
      <c r="A301" s="23">
        <v>43360</v>
      </c>
      <c r="B301" s="23"/>
      <c r="C301" s="28">
        <f>ROUND(2.15058578659392,4)</f>
        <v>2.1506</v>
      </c>
      <c r="D301" s="28">
        <f>F301</f>
        <v>2.3241</v>
      </c>
      <c r="E301" s="28">
        <f>F301</f>
        <v>2.3241</v>
      </c>
      <c r="F301" s="28">
        <f>ROUND(2.3241,4)</f>
        <v>2.3241</v>
      </c>
      <c r="G301" s="25"/>
      <c r="H301" s="26"/>
    </row>
    <row r="302" spans="1:8" ht="12.75" customHeight="1">
      <c r="A302" s="23">
        <v>43448</v>
      </c>
      <c r="B302" s="23"/>
      <c r="C302" s="28">
        <f>ROUND(2.15058578659392,4)</f>
        <v>2.1506</v>
      </c>
      <c r="D302" s="28">
        <f>F302</f>
        <v>2.4665</v>
      </c>
      <c r="E302" s="28">
        <f>F302</f>
        <v>2.4665</v>
      </c>
      <c r="F302" s="28">
        <f>ROUND(2.4665,4)</f>
        <v>2.4665</v>
      </c>
      <c r="G302" s="25"/>
      <c r="H302" s="26"/>
    </row>
    <row r="303" spans="1:8" ht="12.75" customHeight="1">
      <c r="A303" s="23">
        <v>43630</v>
      </c>
      <c r="B303" s="23"/>
      <c r="C303" s="28">
        <f>ROUND(2.15058578659392,4)</f>
        <v>2.1506</v>
      </c>
      <c r="D303" s="28">
        <f>F303</f>
        <v>2.4517</v>
      </c>
      <c r="E303" s="28">
        <f>F303</f>
        <v>2.4517</v>
      </c>
      <c r="F303" s="28">
        <f>ROUND(2.4517,4)</f>
        <v>2.4517</v>
      </c>
      <c r="G303" s="25"/>
      <c r="H303" s="26"/>
    </row>
    <row r="304" spans="1:8" ht="12.75" customHeight="1">
      <c r="A304" s="23">
        <v>43724</v>
      </c>
      <c r="B304" s="23"/>
      <c r="C304" s="28">
        <f>ROUND(2.15058578659392,4)</f>
        <v>2.1506</v>
      </c>
      <c r="D304" s="28">
        <f>F304</f>
        <v>2.5124</v>
      </c>
      <c r="E304" s="28">
        <f>F304</f>
        <v>2.5124</v>
      </c>
      <c r="F304" s="28">
        <f>ROUND(2.5124,4)</f>
        <v>2.5124</v>
      </c>
      <c r="G304" s="25"/>
      <c r="H304" s="26"/>
    </row>
    <row r="305" spans="1:8" ht="12.75" customHeight="1">
      <c r="A305" s="23" t="s">
        <v>70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ROUND(16.01604284,4)</f>
        <v>16.016</v>
      </c>
      <c r="D306" s="28">
        <f>F306</f>
        <v>16.2764</v>
      </c>
      <c r="E306" s="28">
        <f>F306</f>
        <v>16.2764</v>
      </c>
      <c r="F306" s="28">
        <f>ROUND(16.2764,4)</f>
        <v>16.2764</v>
      </c>
      <c r="G306" s="25"/>
      <c r="H306" s="26"/>
    </row>
    <row r="307" spans="1:8" ht="12.75" customHeight="1">
      <c r="A307" s="23">
        <v>43178</v>
      </c>
      <c r="B307" s="23"/>
      <c r="C307" s="28">
        <f>ROUND(16.01604284,4)</f>
        <v>16.016</v>
      </c>
      <c r="D307" s="28">
        <f>F307</f>
        <v>16.5947</v>
      </c>
      <c r="E307" s="28">
        <f>F307</f>
        <v>16.5947</v>
      </c>
      <c r="F307" s="28">
        <f>ROUND(16.5947,4)</f>
        <v>16.5947</v>
      </c>
      <c r="G307" s="25"/>
      <c r="H307" s="26"/>
    </row>
    <row r="308" spans="1:8" ht="12.75" customHeight="1">
      <c r="A308" s="23">
        <v>43269</v>
      </c>
      <c r="B308" s="23"/>
      <c r="C308" s="28">
        <f>ROUND(16.01604284,4)</f>
        <v>16.016</v>
      </c>
      <c r="D308" s="28">
        <f>F308</f>
        <v>16.9129</v>
      </c>
      <c r="E308" s="28">
        <f>F308</f>
        <v>16.9129</v>
      </c>
      <c r="F308" s="28">
        <f>ROUND(16.9129,4)</f>
        <v>16.9129</v>
      </c>
      <c r="G308" s="25"/>
      <c r="H308" s="26"/>
    </row>
    <row r="309" spans="1:8" ht="12.75" customHeight="1">
      <c r="A309" s="23">
        <v>43360</v>
      </c>
      <c r="B309" s="23"/>
      <c r="C309" s="28">
        <f>ROUND(16.01604284,4)</f>
        <v>16.016</v>
      </c>
      <c r="D309" s="28">
        <f>F309</f>
        <v>17.2338</v>
      </c>
      <c r="E309" s="28">
        <f>F309</f>
        <v>17.2338</v>
      </c>
      <c r="F309" s="28">
        <f>ROUND(17.2338,4)</f>
        <v>17.2338</v>
      </c>
      <c r="G309" s="25"/>
      <c r="H309" s="26"/>
    </row>
    <row r="310" spans="1:8" ht="12.75" customHeight="1">
      <c r="A310" s="23">
        <v>43448</v>
      </c>
      <c r="B310" s="23"/>
      <c r="C310" s="28">
        <f>ROUND(16.01604284,4)</f>
        <v>16.016</v>
      </c>
      <c r="D310" s="28">
        <f>F310</f>
        <v>17.5215</v>
      </c>
      <c r="E310" s="28">
        <f>F310</f>
        <v>17.5215</v>
      </c>
      <c r="F310" s="28">
        <f>ROUND(17.5215,4)</f>
        <v>17.5215</v>
      </c>
      <c r="G310" s="25"/>
      <c r="H310" s="26"/>
    </row>
    <row r="311" spans="1:8" ht="12.75" customHeight="1">
      <c r="A311" s="23">
        <v>43542</v>
      </c>
      <c r="B311" s="23"/>
      <c r="C311" s="28">
        <f>ROUND(16.01604284,4)</f>
        <v>16.016</v>
      </c>
      <c r="D311" s="28">
        <f>F311</f>
        <v>17.9104</v>
      </c>
      <c r="E311" s="28">
        <f>F311</f>
        <v>17.9104</v>
      </c>
      <c r="F311" s="28">
        <f>ROUND(17.9104,4)</f>
        <v>17.9104</v>
      </c>
      <c r="G311" s="25"/>
      <c r="H311" s="26"/>
    </row>
    <row r="312" spans="1:8" ht="12.75" customHeight="1">
      <c r="A312" s="23">
        <v>43630</v>
      </c>
      <c r="B312" s="23"/>
      <c r="C312" s="28">
        <f>ROUND(16.01604284,4)</f>
        <v>16.016</v>
      </c>
      <c r="D312" s="28">
        <f>F312</f>
        <v>18.3022</v>
      </c>
      <c r="E312" s="28">
        <f>F312</f>
        <v>18.3022</v>
      </c>
      <c r="F312" s="28">
        <f>ROUND(18.3022,4)</f>
        <v>18.3022</v>
      </c>
      <c r="G312" s="25"/>
      <c r="H312" s="26"/>
    </row>
    <row r="313" spans="1:8" ht="12.75" customHeight="1">
      <c r="A313" s="23">
        <v>43724</v>
      </c>
      <c r="B313" s="23"/>
      <c r="C313" s="28">
        <f>ROUND(16.01604284,4)</f>
        <v>16.016</v>
      </c>
      <c r="D313" s="28">
        <f>F313</f>
        <v>18.7253</v>
      </c>
      <c r="E313" s="28">
        <f>F313</f>
        <v>18.7253</v>
      </c>
      <c r="F313" s="28">
        <f>ROUND(18.7253,4)</f>
        <v>18.7253</v>
      </c>
      <c r="G313" s="25"/>
      <c r="H313" s="26"/>
    </row>
    <row r="314" spans="1:8" ht="12.75" customHeight="1">
      <c r="A314" s="23" t="s">
        <v>71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ROUND(14.0316872427984,4)</f>
        <v>14.0317</v>
      </c>
      <c r="D315" s="28">
        <f>F315</f>
        <v>14.273</v>
      </c>
      <c r="E315" s="28">
        <f>F315</f>
        <v>14.273</v>
      </c>
      <c r="F315" s="28">
        <f>ROUND(14.273,4)</f>
        <v>14.273</v>
      </c>
      <c r="G315" s="25"/>
      <c r="H315" s="26"/>
    </row>
    <row r="316" spans="1:8" ht="12.75" customHeight="1">
      <c r="A316" s="23">
        <v>43178</v>
      </c>
      <c r="B316" s="23"/>
      <c r="C316" s="28">
        <f>ROUND(14.0316872427984,4)</f>
        <v>14.0317</v>
      </c>
      <c r="D316" s="28">
        <f>F316</f>
        <v>14.5687</v>
      </c>
      <c r="E316" s="28">
        <f>F316</f>
        <v>14.5687</v>
      </c>
      <c r="F316" s="28">
        <f>ROUND(14.5687,4)</f>
        <v>14.5687</v>
      </c>
      <c r="G316" s="25"/>
      <c r="H316" s="26"/>
    </row>
    <row r="317" spans="1:8" ht="12.75" customHeight="1">
      <c r="A317" s="23">
        <v>43269</v>
      </c>
      <c r="B317" s="23"/>
      <c r="C317" s="28">
        <f>ROUND(14.0316872427984,4)</f>
        <v>14.0317</v>
      </c>
      <c r="D317" s="28">
        <f>F317</f>
        <v>14.8622</v>
      </c>
      <c r="E317" s="28">
        <f>F317</f>
        <v>14.8622</v>
      </c>
      <c r="F317" s="28">
        <f>ROUND(14.8622,4)</f>
        <v>14.8622</v>
      </c>
      <c r="G317" s="25"/>
      <c r="H317" s="26"/>
    </row>
    <row r="318" spans="1:8" ht="12.75" customHeight="1">
      <c r="A318" s="23">
        <v>43360</v>
      </c>
      <c r="B318" s="23"/>
      <c r="C318" s="28">
        <f>ROUND(14.0316872427984,4)</f>
        <v>14.0317</v>
      </c>
      <c r="D318" s="28">
        <f>F318</f>
        <v>15.1571</v>
      </c>
      <c r="E318" s="28">
        <f>F318</f>
        <v>15.1571</v>
      </c>
      <c r="F318" s="28">
        <f>ROUND(15.1571,4)</f>
        <v>15.1571</v>
      </c>
      <c r="G318" s="25"/>
      <c r="H318" s="26"/>
    </row>
    <row r="319" spans="1:8" ht="12.75" customHeight="1">
      <c r="A319" s="23">
        <v>43448</v>
      </c>
      <c r="B319" s="23"/>
      <c r="C319" s="28">
        <f>ROUND(14.0316872427984,4)</f>
        <v>14.0317</v>
      </c>
      <c r="D319" s="28">
        <f>F319</f>
        <v>15.4163</v>
      </c>
      <c r="E319" s="28">
        <f>F319</f>
        <v>15.4163</v>
      </c>
      <c r="F319" s="28">
        <f>ROUND(15.4163,4)</f>
        <v>15.4163</v>
      </c>
      <c r="G319" s="25"/>
      <c r="H319" s="26"/>
    </row>
    <row r="320" spans="1:8" ht="12.75" customHeight="1">
      <c r="A320" s="23">
        <v>43542</v>
      </c>
      <c r="B320" s="23"/>
      <c r="C320" s="28">
        <f>ROUND(14.0316872427984,4)</f>
        <v>14.0317</v>
      </c>
      <c r="D320" s="28">
        <f>F320</f>
        <v>16.105</v>
      </c>
      <c r="E320" s="28">
        <f>F320</f>
        <v>16.105</v>
      </c>
      <c r="F320" s="28">
        <f>ROUND(16.105,4)</f>
        <v>16.105</v>
      </c>
      <c r="G320" s="25"/>
      <c r="H320" s="26"/>
    </row>
    <row r="321" spans="1:8" ht="12.75" customHeight="1">
      <c r="A321" s="23">
        <v>43630</v>
      </c>
      <c r="B321" s="23"/>
      <c r="C321" s="28">
        <f>ROUND(14.0316872427984,4)</f>
        <v>14.0317</v>
      </c>
      <c r="D321" s="28">
        <f>F321</f>
        <v>15.6934</v>
      </c>
      <c r="E321" s="28">
        <f>F321</f>
        <v>15.6934</v>
      </c>
      <c r="F321" s="28">
        <f>ROUND(15.6934,4)</f>
        <v>15.6934</v>
      </c>
      <c r="G321" s="25"/>
      <c r="H321" s="26"/>
    </row>
    <row r="322" spans="1:8" ht="12.75" customHeight="1">
      <c r="A322" s="23">
        <v>43724</v>
      </c>
      <c r="B322" s="23"/>
      <c r="C322" s="28">
        <f>ROUND(14.0316872427984,4)</f>
        <v>14.0317</v>
      </c>
      <c r="D322" s="28">
        <f>F322</f>
        <v>15.7649</v>
      </c>
      <c r="E322" s="28">
        <f>F322</f>
        <v>15.7649</v>
      </c>
      <c r="F322" s="28">
        <f>ROUND(15.7649,4)</f>
        <v>15.7649</v>
      </c>
      <c r="G322" s="25"/>
      <c r="H322" s="26"/>
    </row>
    <row r="323" spans="1:8" ht="12.75" customHeight="1">
      <c r="A323" s="23" t="s">
        <v>72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ROUND(18.10687088,4)</f>
        <v>18.1069</v>
      </c>
      <c r="D324" s="28">
        <f>F324</f>
        <v>18.3676</v>
      </c>
      <c r="E324" s="28">
        <f>F324</f>
        <v>18.3676</v>
      </c>
      <c r="F324" s="28">
        <f>ROUND(18.3676,4)</f>
        <v>18.3676</v>
      </c>
      <c r="G324" s="25"/>
      <c r="H324" s="26"/>
    </row>
    <row r="325" spans="1:8" ht="12.75" customHeight="1">
      <c r="A325" s="23">
        <v>43178</v>
      </c>
      <c r="B325" s="23"/>
      <c r="C325" s="28">
        <f>ROUND(18.10687088,4)</f>
        <v>18.1069</v>
      </c>
      <c r="D325" s="28">
        <f>F325</f>
        <v>18.6775</v>
      </c>
      <c r="E325" s="28">
        <f>F325</f>
        <v>18.6775</v>
      </c>
      <c r="F325" s="28">
        <f>ROUND(18.6775,4)</f>
        <v>18.6775</v>
      </c>
      <c r="G325" s="25"/>
      <c r="H325" s="26"/>
    </row>
    <row r="326" spans="1:8" ht="12.75" customHeight="1">
      <c r="A326" s="23">
        <v>43269</v>
      </c>
      <c r="B326" s="23"/>
      <c r="C326" s="28">
        <f>ROUND(18.10687088,4)</f>
        <v>18.1069</v>
      </c>
      <c r="D326" s="28">
        <f>F326</f>
        <v>18.9803</v>
      </c>
      <c r="E326" s="28">
        <f>F326</f>
        <v>18.9803</v>
      </c>
      <c r="F326" s="28">
        <f>ROUND(18.9803,4)</f>
        <v>18.9803</v>
      </c>
      <c r="G326" s="25"/>
      <c r="H326" s="26"/>
    </row>
    <row r="327" spans="1:8" ht="12.75" customHeight="1">
      <c r="A327" s="23">
        <v>43360</v>
      </c>
      <c r="B327" s="23"/>
      <c r="C327" s="28">
        <f>ROUND(18.10687088,4)</f>
        <v>18.1069</v>
      </c>
      <c r="D327" s="28">
        <f>F327</f>
        <v>19.2803</v>
      </c>
      <c r="E327" s="28">
        <f>F327</f>
        <v>19.2803</v>
      </c>
      <c r="F327" s="28">
        <f>ROUND(19.2803,4)</f>
        <v>19.2803</v>
      </c>
      <c r="G327" s="25"/>
      <c r="H327" s="26"/>
    </row>
    <row r="328" spans="1:8" ht="12.75" customHeight="1">
      <c r="A328" s="23">
        <v>43448</v>
      </c>
      <c r="B328" s="23"/>
      <c r="C328" s="28">
        <f>ROUND(18.10687088,4)</f>
        <v>18.1069</v>
      </c>
      <c r="D328" s="28">
        <f>F328</f>
        <v>19.5858</v>
      </c>
      <c r="E328" s="28">
        <f>F328</f>
        <v>19.5858</v>
      </c>
      <c r="F328" s="28">
        <f>ROUND(19.5858,4)</f>
        <v>19.5858</v>
      </c>
      <c r="G328" s="25"/>
      <c r="H328" s="26"/>
    </row>
    <row r="329" spans="1:8" ht="12.75" customHeight="1">
      <c r="A329" s="23">
        <v>43542</v>
      </c>
      <c r="B329" s="23"/>
      <c r="C329" s="28">
        <f>ROUND(18.10687088,4)</f>
        <v>18.1069</v>
      </c>
      <c r="D329" s="28">
        <f>F329</f>
        <v>19.916</v>
      </c>
      <c r="E329" s="28">
        <f>F329</f>
        <v>19.916</v>
      </c>
      <c r="F329" s="28">
        <f>ROUND(19.916,4)</f>
        <v>19.916</v>
      </c>
      <c r="G329" s="25"/>
      <c r="H329" s="26"/>
    </row>
    <row r="330" spans="1:8" ht="12.75" customHeight="1">
      <c r="A330" s="23">
        <v>43630</v>
      </c>
      <c r="B330" s="23"/>
      <c r="C330" s="28">
        <f>ROUND(18.10687088,4)</f>
        <v>18.1069</v>
      </c>
      <c r="D330" s="28">
        <f>F330</f>
        <v>19.9701</v>
      </c>
      <c r="E330" s="28">
        <f>F330</f>
        <v>19.9701</v>
      </c>
      <c r="F330" s="28">
        <f>ROUND(19.9701,4)</f>
        <v>19.9701</v>
      </c>
      <c r="G330" s="25"/>
      <c r="H330" s="26"/>
    </row>
    <row r="331" spans="1:8" ht="12.75" customHeight="1">
      <c r="A331" s="23">
        <v>43724</v>
      </c>
      <c r="B331" s="23"/>
      <c r="C331" s="28">
        <f>ROUND(18.10687088,4)</f>
        <v>18.1069</v>
      </c>
      <c r="D331" s="28">
        <f>F331</f>
        <v>20.5625</v>
      </c>
      <c r="E331" s="28">
        <f>F331</f>
        <v>20.5625</v>
      </c>
      <c r="F331" s="28">
        <f>ROUND(20.5625,4)</f>
        <v>20.5625</v>
      </c>
      <c r="G331" s="25"/>
      <c r="H331" s="26"/>
    </row>
    <row r="332" spans="1:8" ht="12.75" customHeight="1">
      <c r="A332" s="23" t="s">
        <v>73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ROUND(1.74648175892846,4)</f>
        <v>1.7465</v>
      </c>
      <c r="D333" s="28">
        <f>F333</f>
        <v>1.7708</v>
      </c>
      <c r="E333" s="28">
        <f>F333</f>
        <v>1.7708</v>
      </c>
      <c r="F333" s="28">
        <f>ROUND(1.7708,4)</f>
        <v>1.7708</v>
      </c>
      <c r="G333" s="25"/>
      <c r="H333" s="26"/>
    </row>
    <row r="334" spans="1:8" ht="12.75" customHeight="1">
      <c r="A334" s="23">
        <v>43178</v>
      </c>
      <c r="B334" s="23"/>
      <c r="C334" s="28">
        <f>ROUND(1.74648175892846,4)</f>
        <v>1.7465</v>
      </c>
      <c r="D334" s="28">
        <f>F334</f>
        <v>1.7991</v>
      </c>
      <c r="E334" s="28">
        <f>F334</f>
        <v>1.7991</v>
      </c>
      <c r="F334" s="28">
        <f>ROUND(1.7991,4)</f>
        <v>1.7991</v>
      </c>
      <c r="G334" s="25"/>
      <c r="H334" s="26"/>
    </row>
    <row r="335" spans="1:8" ht="12.75" customHeight="1">
      <c r="A335" s="23">
        <v>43269</v>
      </c>
      <c r="B335" s="23"/>
      <c r="C335" s="28">
        <f>ROUND(1.74648175892846,4)</f>
        <v>1.7465</v>
      </c>
      <c r="D335" s="28">
        <f>F335</f>
        <v>1.8261</v>
      </c>
      <c r="E335" s="28">
        <f>F335</f>
        <v>1.8261</v>
      </c>
      <c r="F335" s="28">
        <f>ROUND(1.8261,4)</f>
        <v>1.8261</v>
      </c>
      <c r="G335" s="25"/>
      <c r="H335" s="26"/>
    </row>
    <row r="336" spans="1:8" ht="12.75" customHeight="1">
      <c r="A336" s="23">
        <v>43448</v>
      </c>
      <c r="B336" s="23"/>
      <c r="C336" s="28">
        <f>ROUND(1.74648175892846,4)</f>
        <v>1.7465</v>
      </c>
      <c r="D336" s="28">
        <f>F336</f>
        <v>1.9549</v>
      </c>
      <c r="E336" s="28">
        <f>F336</f>
        <v>1.9549</v>
      </c>
      <c r="F336" s="28">
        <f>ROUND(1.9549,4)</f>
        <v>1.9549</v>
      </c>
      <c r="G336" s="25"/>
      <c r="H336" s="26"/>
    </row>
    <row r="337" spans="1:8" ht="12.75" customHeight="1">
      <c r="A337" s="23">
        <v>43630</v>
      </c>
      <c r="B337" s="23"/>
      <c r="C337" s="28">
        <f>ROUND(1.74648175892846,4)</f>
        <v>1.7465</v>
      </c>
      <c r="D337" s="28">
        <f>F337</f>
        <v>1.8814</v>
      </c>
      <c r="E337" s="28">
        <f>F337</f>
        <v>1.8814</v>
      </c>
      <c r="F337" s="28">
        <f>ROUND(1.8814,4)</f>
        <v>1.8814</v>
      </c>
      <c r="G337" s="25"/>
      <c r="H337" s="26"/>
    </row>
    <row r="338" spans="1:8" ht="12.75" customHeight="1">
      <c r="A338" s="23">
        <v>43724</v>
      </c>
      <c r="B338" s="23"/>
      <c r="C338" s="28">
        <f>ROUND(1.74648175892846,4)</f>
        <v>1.7465</v>
      </c>
      <c r="D338" s="28">
        <f>F338</f>
        <v>1.9097</v>
      </c>
      <c r="E338" s="28">
        <f>F338</f>
        <v>1.9097</v>
      </c>
      <c r="F338" s="28">
        <f>ROUND(1.9097,4)</f>
        <v>1.9097</v>
      </c>
      <c r="G338" s="25"/>
      <c r="H338" s="26"/>
    </row>
    <row r="339" spans="1:8" ht="12.75" customHeight="1">
      <c r="A339" s="23" t="s">
        <v>74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43087</v>
      </c>
      <c r="B340" s="23"/>
      <c r="C340" s="30">
        <f>ROUND(0.121049030058125,6)</f>
        <v>0.121049</v>
      </c>
      <c r="D340" s="30">
        <f>F340</f>
        <v>0.122954</v>
      </c>
      <c r="E340" s="30">
        <f>F340</f>
        <v>0.122954</v>
      </c>
      <c r="F340" s="30">
        <f>ROUND(0.122954,6)</f>
        <v>0.122954</v>
      </c>
      <c r="G340" s="25"/>
      <c r="H340" s="26"/>
    </row>
    <row r="341" spans="1:8" ht="12.75" customHeight="1">
      <c r="A341" s="23">
        <v>43178</v>
      </c>
      <c r="B341" s="23"/>
      <c r="C341" s="30">
        <f>ROUND(0.121049030058125,6)</f>
        <v>0.121049</v>
      </c>
      <c r="D341" s="30">
        <f>F341</f>
        <v>0.125311</v>
      </c>
      <c r="E341" s="30">
        <f>F341</f>
        <v>0.125311</v>
      </c>
      <c r="F341" s="30">
        <f>ROUND(0.125311,6)</f>
        <v>0.125311</v>
      </c>
      <c r="G341" s="25"/>
      <c r="H341" s="26"/>
    </row>
    <row r="342" spans="1:8" ht="12.75" customHeight="1">
      <c r="A342" s="23">
        <v>43269</v>
      </c>
      <c r="B342" s="23"/>
      <c r="C342" s="30">
        <f>ROUND(0.121049030058125,6)</f>
        <v>0.121049</v>
      </c>
      <c r="D342" s="30">
        <f>F342</f>
        <v>0.127661</v>
      </c>
      <c r="E342" s="30">
        <f>F342</f>
        <v>0.127661</v>
      </c>
      <c r="F342" s="30">
        <f>ROUND(0.127661,6)</f>
        <v>0.127661</v>
      </c>
      <c r="G342" s="25"/>
      <c r="H342" s="26"/>
    </row>
    <row r="343" spans="1:8" ht="12.75" customHeight="1">
      <c r="A343" s="23">
        <v>43360</v>
      </c>
      <c r="B343" s="23"/>
      <c r="C343" s="30">
        <f>ROUND(0.121049030058125,6)</f>
        <v>0.121049</v>
      </c>
      <c r="D343" s="30">
        <f>F343</f>
        <v>0.13005</v>
      </c>
      <c r="E343" s="30">
        <f>F343</f>
        <v>0.13005</v>
      </c>
      <c r="F343" s="30">
        <f>ROUND(0.13005,6)</f>
        <v>0.13005</v>
      </c>
      <c r="G343" s="25"/>
      <c r="H343" s="26"/>
    </row>
    <row r="344" spans="1:8" ht="12.75" customHeight="1">
      <c r="A344" s="23">
        <v>43448</v>
      </c>
      <c r="B344" s="23"/>
      <c r="C344" s="30">
        <f>ROUND(0.121049030058125,6)</f>
        <v>0.121049</v>
      </c>
      <c r="D344" s="30">
        <f>F344</f>
        <v>0.13253</v>
      </c>
      <c r="E344" s="30">
        <f>F344</f>
        <v>0.13253</v>
      </c>
      <c r="F344" s="30">
        <f>ROUND(0.13253,6)</f>
        <v>0.13253</v>
      </c>
      <c r="G344" s="25"/>
      <c r="H344" s="26"/>
    </row>
    <row r="345" spans="1:8" ht="12.75" customHeight="1">
      <c r="A345" s="23">
        <v>43542</v>
      </c>
      <c r="B345" s="23"/>
      <c r="C345" s="30">
        <f>ROUND(0.121049030058125,6)</f>
        <v>0.121049</v>
      </c>
      <c r="D345" s="30">
        <f>F345</f>
        <v>0.138851</v>
      </c>
      <c r="E345" s="30">
        <f>F345</f>
        <v>0.138851</v>
      </c>
      <c r="F345" s="30">
        <f>ROUND(0.138851,6)</f>
        <v>0.138851</v>
      </c>
      <c r="G345" s="25"/>
      <c r="H345" s="26"/>
    </row>
    <row r="346" spans="1:8" ht="12.75" customHeight="1">
      <c r="A346" s="23">
        <v>43630</v>
      </c>
      <c r="B346" s="23"/>
      <c r="C346" s="30">
        <f>ROUND(0.121049030058125,6)</f>
        <v>0.121049</v>
      </c>
      <c r="D346" s="30">
        <f>F346</f>
        <v>0.134591</v>
      </c>
      <c r="E346" s="30">
        <f>F346</f>
        <v>0.134591</v>
      </c>
      <c r="F346" s="30">
        <f>ROUND(0.134591,6)</f>
        <v>0.134591</v>
      </c>
      <c r="G346" s="25"/>
      <c r="H346" s="26"/>
    </row>
    <row r="347" spans="1:8" ht="12.75" customHeight="1">
      <c r="A347" s="23">
        <v>43724</v>
      </c>
      <c r="B347" s="23"/>
      <c r="C347" s="30">
        <f>ROUND(0.121049030058125,6)</f>
        <v>0.121049</v>
      </c>
      <c r="D347" s="30">
        <f>F347</f>
        <v>0.135638</v>
      </c>
      <c r="E347" s="30">
        <f>F347</f>
        <v>0.135638</v>
      </c>
      <c r="F347" s="30">
        <f>ROUND(0.135638,6)</f>
        <v>0.135638</v>
      </c>
      <c r="G347" s="25"/>
      <c r="H347" s="26"/>
    </row>
    <row r="348" spans="1:8" ht="12.75" customHeight="1">
      <c r="A348" s="23" t="s">
        <v>75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43087</v>
      </c>
      <c r="B349" s="23"/>
      <c r="C349" s="28">
        <f>ROUND(0.132094915254237,4)</f>
        <v>0.1321</v>
      </c>
      <c r="D349" s="28">
        <f>F349</f>
        <v>0.1318</v>
      </c>
      <c r="E349" s="28">
        <f>F349</f>
        <v>0.1318</v>
      </c>
      <c r="F349" s="28">
        <f>ROUND(0.1318,4)</f>
        <v>0.1318</v>
      </c>
      <c r="G349" s="25"/>
      <c r="H349" s="26"/>
    </row>
    <row r="350" spans="1:8" ht="12.75" customHeight="1">
      <c r="A350" s="23">
        <v>43178</v>
      </c>
      <c r="B350" s="23"/>
      <c r="C350" s="28">
        <f>ROUND(0.132094915254237,4)</f>
        <v>0.1321</v>
      </c>
      <c r="D350" s="28">
        <f>F350</f>
        <v>0.1313</v>
      </c>
      <c r="E350" s="28">
        <f>F350</f>
        <v>0.1313</v>
      </c>
      <c r="F350" s="28">
        <f>ROUND(0.1313,4)</f>
        <v>0.1313</v>
      </c>
      <c r="G350" s="25"/>
      <c r="H350" s="26"/>
    </row>
    <row r="351" spans="1:8" ht="12.75" customHeight="1">
      <c r="A351" s="23">
        <v>43269</v>
      </c>
      <c r="B351" s="23"/>
      <c r="C351" s="28">
        <f>ROUND(0.132094915254237,4)</f>
        <v>0.1321</v>
      </c>
      <c r="D351" s="28">
        <f>F351</f>
        <v>0.1304</v>
      </c>
      <c r="E351" s="28">
        <f>F351</f>
        <v>0.1304</v>
      </c>
      <c r="F351" s="28">
        <f>ROUND(0.1304,4)</f>
        <v>0.1304</v>
      </c>
      <c r="G351" s="25"/>
      <c r="H351" s="26"/>
    </row>
    <row r="352" spans="1:8" ht="12.75" customHeight="1">
      <c r="A352" s="23">
        <v>43360</v>
      </c>
      <c r="B352" s="23"/>
      <c r="C352" s="28">
        <f>ROUND(0.132094915254237,4)</f>
        <v>0.1321</v>
      </c>
      <c r="D352" s="28">
        <f>F352</f>
        <v>0.1295</v>
      </c>
      <c r="E352" s="28">
        <f>F352</f>
        <v>0.1295</v>
      </c>
      <c r="F352" s="28">
        <f>ROUND(0.1295,4)</f>
        <v>0.1295</v>
      </c>
      <c r="G352" s="25"/>
      <c r="H352" s="26"/>
    </row>
    <row r="353" spans="1:8" ht="12.75" customHeight="1">
      <c r="A353" s="23">
        <v>43448</v>
      </c>
      <c r="B353" s="23"/>
      <c r="C353" s="28">
        <f>ROUND(0.132094915254237,4)</f>
        <v>0.1321</v>
      </c>
      <c r="D353" s="28">
        <f>F353</f>
        <v>0.1288</v>
      </c>
      <c r="E353" s="28">
        <f>F353</f>
        <v>0.1288</v>
      </c>
      <c r="F353" s="28">
        <f>ROUND(0.1288,4)</f>
        <v>0.1288</v>
      </c>
      <c r="G353" s="25"/>
      <c r="H353" s="26"/>
    </row>
    <row r="354" spans="1:8" ht="12.75" customHeight="1">
      <c r="A354" s="23">
        <v>43542</v>
      </c>
      <c r="B354" s="23"/>
      <c r="C354" s="28">
        <f>ROUND(0.132094915254237,4)</f>
        <v>0.1321</v>
      </c>
      <c r="D354" s="28">
        <f>F354</f>
        <v>0.128</v>
      </c>
      <c r="E354" s="28">
        <f>F354</f>
        <v>0.128</v>
      </c>
      <c r="F354" s="28">
        <f>ROUND(0.128,4)</f>
        <v>0.128</v>
      </c>
      <c r="G354" s="25"/>
      <c r="H354" s="26"/>
    </row>
    <row r="355" spans="1:8" ht="12.75" customHeight="1">
      <c r="A355" s="23">
        <v>43630</v>
      </c>
      <c r="B355" s="23"/>
      <c r="C355" s="28">
        <f>ROUND(0.132094915254237,4)</f>
        <v>0.1321</v>
      </c>
      <c r="D355" s="28">
        <f>F355</f>
        <v>0.124</v>
      </c>
      <c r="E355" s="28">
        <f>F355</f>
        <v>0.124</v>
      </c>
      <c r="F355" s="28">
        <f>ROUND(0.124,4)</f>
        <v>0.124</v>
      </c>
      <c r="G355" s="25"/>
      <c r="H355" s="26"/>
    </row>
    <row r="356" spans="1:8" ht="12.75" customHeight="1">
      <c r="A356" s="23">
        <v>43724</v>
      </c>
      <c r="B356" s="23"/>
      <c r="C356" s="28">
        <f>ROUND(0.132094915254237,4)</f>
        <v>0.1321</v>
      </c>
      <c r="D356" s="28">
        <f>F356</f>
        <v>0.1191</v>
      </c>
      <c r="E356" s="28">
        <f>F356</f>
        <v>0.1191</v>
      </c>
      <c r="F356" s="28">
        <f>ROUND(0.1191,4)</f>
        <v>0.1191</v>
      </c>
      <c r="G356" s="25"/>
      <c r="H356" s="26"/>
    </row>
    <row r="357" spans="1:8" ht="12.75" customHeight="1">
      <c r="A357" s="23" t="s">
        <v>76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43087</v>
      </c>
      <c r="B358" s="23"/>
      <c r="C358" s="28">
        <f>ROUND(1.70617228351973,4)</f>
        <v>1.7062</v>
      </c>
      <c r="D358" s="28">
        <f>F358</f>
        <v>1.7326</v>
      </c>
      <c r="E358" s="28">
        <f>F358</f>
        <v>1.7326</v>
      </c>
      <c r="F358" s="28">
        <f>ROUND(1.7326,4)</f>
        <v>1.7326</v>
      </c>
      <c r="G358" s="25"/>
      <c r="H358" s="26"/>
    </row>
    <row r="359" spans="1:8" ht="12.75" customHeight="1">
      <c r="A359" s="23">
        <v>43178</v>
      </c>
      <c r="B359" s="23"/>
      <c r="C359" s="28">
        <f>ROUND(1.70617228351973,4)</f>
        <v>1.7062</v>
      </c>
      <c r="D359" s="28">
        <f>F359</f>
        <v>1.7612</v>
      </c>
      <c r="E359" s="28">
        <f>F359</f>
        <v>1.7612</v>
      </c>
      <c r="F359" s="28">
        <f>ROUND(1.7612,4)</f>
        <v>1.7612</v>
      </c>
      <c r="G359" s="25"/>
      <c r="H359" s="26"/>
    </row>
    <row r="360" spans="1:8" ht="12.75" customHeight="1">
      <c r="A360" s="23">
        <v>43269</v>
      </c>
      <c r="B360" s="23"/>
      <c r="C360" s="28">
        <f>ROUND(1.70617228351973,4)</f>
        <v>1.7062</v>
      </c>
      <c r="D360" s="28">
        <f>F360</f>
        <v>1.7896</v>
      </c>
      <c r="E360" s="28">
        <f>F360</f>
        <v>1.7896</v>
      </c>
      <c r="F360" s="28">
        <f>ROUND(1.7896,4)</f>
        <v>1.7896</v>
      </c>
      <c r="G360" s="25"/>
      <c r="H360" s="26"/>
    </row>
    <row r="361" spans="1:8" ht="12.75" customHeight="1">
      <c r="A361" s="23">
        <v>43360</v>
      </c>
      <c r="B361" s="23"/>
      <c r="C361" s="28">
        <f>ROUND(1.70617228351973,4)</f>
        <v>1.7062</v>
      </c>
      <c r="D361" s="28">
        <f>F361</f>
        <v>1.8166</v>
      </c>
      <c r="E361" s="28">
        <f>F361</f>
        <v>1.8166</v>
      </c>
      <c r="F361" s="28">
        <f>ROUND(1.8166,4)</f>
        <v>1.8166</v>
      </c>
      <c r="G361" s="25"/>
      <c r="H361" s="26"/>
    </row>
    <row r="362" spans="1:8" ht="12.75" customHeight="1">
      <c r="A362" s="23">
        <v>43630</v>
      </c>
      <c r="B362" s="23"/>
      <c r="C362" s="28">
        <f>ROUND(1.70617228351973,4)</f>
        <v>1.7062</v>
      </c>
      <c r="D362" s="28">
        <f>F362</f>
        <v>1.8958</v>
      </c>
      <c r="E362" s="28">
        <f>F362</f>
        <v>1.8958</v>
      </c>
      <c r="F362" s="28">
        <f>ROUND(1.8958,4)</f>
        <v>1.8958</v>
      </c>
      <c r="G362" s="25"/>
      <c r="H362" s="26"/>
    </row>
    <row r="363" spans="1:8" ht="12.75" customHeight="1">
      <c r="A363" s="23">
        <v>43724</v>
      </c>
      <c r="B363" s="23"/>
      <c r="C363" s="28">
        <f>ROUND(1.70617228351973,4)</f>
        <v>1.7062</v>
      </c>
      <c r="D363" s="28">
        <f>F363</f>
        <v>1.9435</v>
      </c>
      <c r="E363" s="28">
        <f>F363</f>
        <v>1.9435</v>
      </c>
      <c r="F363" s="28">
        <f>ROUND(1.9435,4)</f>
        <v>1.9435</v>
      </c>
      <c r="G363" s="25"/>
      <c r="H363" s="26"/>
    </row>
    <row r="364" spans="1:8" ht="12.75" customHeight="1">
      <c r="A364" s="23" t="s">
        <v>77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43087</v>
      </c>
      <c r="B365" s="23"/>
      <c r="C365" s="28">
        <f>ROUND(9.83084704,4)</f>
        <v>9.8308</v>
      </c>
      <c r="D365" s="28">
        <f>F365</f>
        <v>9.9349</v>
      </c>
      <c r="E365" s="28">
        <f>F365</f>
        <v>9.9349</v>
      </c>
      <c r="F365" s="28">
        <f>ROUND(9.9349,4)</f>
        <v>9.9349</v>
      </c>
      <c r="G365" s="25"/>
      <c r="H365" s="26"/>
    </row>
    <row r="366" spans="1:8" ht="12.75" customHeight="1">
      <c r="A366" s="23">
        <v>43178</v>
      </c>
      <c r="B366" s="23"/>
      <c r="C366" s="28">
        <f>ROUND(9.83084704,4)</f>
        <v>9.8308</v>
      </c>
      <c r="D366" s="28">
        <f>F366</f>
        <v>10.0603</v>
      </c>
      <c r="E366" s="28">
        <f>F366</f>
        <v>10.0603</v>
      </c>
      <c r="F366" s="28">
        <f>ROUND(10.0603,4)</f>
        <v>10.0603</v>
      </c>
      <c r="G366" s="25"/>
      <c r="H366" s="26"/>
    </row>
    <row r="367" spans="1:8" ht="12.75" customHeight="1">
      <c r="A367" s="23">
        <v>43269</v>
      </c>
      <c r="B367" s="23"/>
      <c r="C367" s="28">
        <f>ROUND(9.83084704,4)</f>
        <v>9.8308</v>
      </c>
      <c r="D367" s="28">
        <f>F367</f>
        <v>10.1826</v>
      </c>
      <c r="E367" s="28">
        <f>F367</f>
        <v>10.1826</v>
      </c>
      <c r="F367" s="28">
        <f>ROUND(10.1826,4)</f>
        <v>10.1826</v>
      </c>
      <c r="G367" s="25"/>
      <c r="H367" s="26"/>
    </row>
    <row r="368" spans="1:8" ht="12.75" customHeight="1">
      <c r="A368" s="23">
        <v>43360</v>
      </c>
      <c r="B368" s="23"/>
      <c r="C368" s="28">
        <f>ROUND(9.83084704,4)</f>
        <v>9.8308</v>
      </c>
      <c r="D368" s="28">
        <f>F368</f>
        <v>10.3032</v>
      </c>
      <c r="E368" s="28">
        <f>F368</f>
        <v>10.3032</v>
      </c>
      <c r="F368" s="28">
        <f>ROUND(10.3032,4)</f>
        <v>10.3032</v>
      </c>
      <c r="G368" s="25"/>
      <c r="H368" s="26"/>
    </row>
    <row r="369" spans="1:8" ht="12.75" customHeight="1">
      <c r="A369" s="23">
        <v>43448</v>
      </c>
      <c r="B369" s="23"/>
      <c r="C369" s="28">
        <f>ROUND(9.83084704,4)</f>
        <v>9.8308</v>
      </c>
      <c r="D369" s="28">
        <f>F369</f>
        <v>10.855</v>
      </c>
      <c r="E369" s="28">
        <f>F369</f>
        <v>10.855</v>
      </c>
      <c r="F369" s="28">
        <f>ROUND(10.855,4)</f>
        <v>10.855</v>
      </c>
      <c r="G369" s="25"/>
      <c r="H369" s="26"/>
    </row>
    <row r="370" spans="1:8" ht="12.75" customHeight="1">
      <c r="A370" s="23">
        <v>43630</v>
      </c>
      <c r="B370" s="23"/>
      <c r="C370" s="28">
        <f>ROUND(9.83084704,4)</f>
        <v>9.8308</v>
      </c>
      <c r="D370" s="28">
        <f>F370</f>
        <v>10.4616</v>
      </c>
      <c r="E370" s="28">
        <f>F370</f>
        <v>10.4616</v>
      </c>
      <c r="F370" s="28">
        <f>ROUND(10.4616,4)</f>
        <v>10.4616</v>
      </c>
      <c r="G370" s="25"/>
      <c r="H370" s="26"/>
    </row>
    <row r="371" spans="1:8" ht="12.75" customHeight="1">
      <c r="A371" s="23">
        <v>43724</v>
      </c>
      <c r="B371" s="23"/>
      <c r="C371" s="28">
        <f>ROUND(9.83084704,4)</f>
        <v>9.8308</v>
      </c>
      <c r="D371" s="28">
        <f>F371</f>
        <v>10.6713</v>
      </c>
      <c r="E371" s="28">
        <f>F371</f>
        <v>10.6713</v>
      </c>
      <c r="F371" s="28">
        <f>ROUND(10.6713,4)</f>
        <v>10.6713</v>
      </c>
      <c r="G371" s="25"/>
      <c r="H371" s="26"/>
    </row>
    <row r="372" spans="1:8" ht="12.75" customHeight="1">
      <c r="A372" s="23" t="s">
        <v>78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43087</v>
      </c>
      <c r="B373" s="23"/>
      <c r="C373" s="28">
        <f>ROUND(10.0138032305433,4)</f>
        <v>10.0138</v>
      </c>
      <c r="D373" s="28">
        <f>F373</f>
        <v>10.1429</v>
      </c>
      <c r="E373" s="28">
        <f>F373</f>
        <v>10.1429</v>
      </c>
      <c r="F373" s="28">
        <f>ROUND(10.1429,4)</f>
        <v>10.1429</v>
      </c>
      <c r="G373" s="25"/>
      <c r="H373" s="26"/>
    </row>
    <row r="374" spans="1:8" ht="12.75" customHeight="1">
      <c r="A374" s="23">
        <v>43178</v>
      </c>
      <c r="B374" s="23"/>
      <c r="C374" s="28">
        <f>ROUND(10.0138032305433,4)</f>
        <v>10.0138</v>
      </c>
      <c r="D374" s="28">
        <f>F374</f>
        <v>10.2967</v>
      </c>
      <c r="E374" s="28">
        <f>F374</f>
        <v>10.2967</v>
      </c>
      <c r="F374" s="28">
        <f>ROUND(10.2967,4)</f>
        <v>10.2967</v>
      </c>
      <c r="G374" s="25"/>
      <c r="H374" s="26"/>
    </row>
    <row r="375" spans="1:8" ht="12.75" customHeight="1">
      <c r="A375" s="23">
        <v>43269</v>
      </c>
      <c r="B375" s="23"/>
      <c r="C375" s="28">
        <f>ROUND(10.0138032305433,4)</f>
        <v>10.0138</v>
      </c>
      <c r="D375" s="28">
        <f>F375</f>
        <v>10.4479</v>
      </c>
      <c r="E375" s="28">
        <f>F375</f>
        <v>10.4479</v>
      </c>
      <c r="F375" s="28">
        <f>ROUND(10.4479,4)</f>
        <v>10.4479</v>
      </c>
      <c r="G375" s="25"/>
      <c r="H375" s="26"/>
    </row>
    <row r="376" spans="1:8" ht="12.75" customHeight="1">
      <c r="A376" s="23">
        <v>43360</v>
      </c>
      <c r="B376" s="23"/>
      <c r="C376" s="28">
        <f>ROUND(10.0138032305433,4)</f>
        <v>10.0138</v>
      </c>
      <c r="D376" s="28">
        <f>F376</f>
        <v>10.5979</v>
      </c>
      <c r="E376" s="28">
        <f>F376</f>
        <v>10.5979</v>
      </c>
      <c r="F376" s="28">
        <f>ROUND(10.5979,4)</f>
        <v>10.5979</v>
      </c>
      <c r="G376" s="25"/>
      <c r="H376" s="26"/>
    </row>
    <row r="377" spans="1:8" ht="12.75" customHeight="1">
      <c r="A377" s="23">
        <v>43448</v>
      </c>
      <c r="B377" s="23"/>
      <c r="C377" s="28">
        <f>ROUND(10.0138032305433,4)</f>
        <v>10.0138</v>
      </c>
      <c r="D377" s="28">
        <f>F377</f>
        <v>11.1809</v>
      </c>
      <c r="E377" s="28">
        <f>F377</f>
        <v>11.1809</v>
      </c>
      <c r="F377" s="28">
        <f>ROUND(11.1809,4)</f>
        <v>11.1809</v>
      </c>
      <c r="G377" s="25"/>
      <c r="H377" s="26"/>
    </row>
    <row r="378" spans="1:8" ht="12.75" customHeight="1">
      <c r="A378" s="23">
        <v>43630</v>
      </c>
      <c r="B378" s="23"/>
      <c r="C378" s="28">
        <f>ROUND(10.0138032305433,4)</f>
        <v>10.0138</v>
      </c>
      <c r="D378" s="28">
        <f>F378</f>
        <v>10.8891</v>
      </c>
      <c r="E378" s="28">
        <f>F378</f>
        <v>10.8891</v>
      </c>
      <c r="F378" s="28">
        <f>ROUND(10.8891,4)</f>
        <v>10.8891</v>
      </c>
      <c r="G378" s="25"/>
      <c r="H378" s="26"/>
    </row>
    <row r="379" spans="1:8" ht="12.75" customHeight="1">
      <c r="A379" s="23">
        <v>43724</v>
      </c>
      <c r="B379" s="23"/>
      <c r="C379" s="28">
        <f>ROUND(10.0138032305433,4)</f>
        <v>10.0138</v>
      </c>
      <c r="D379" s="28">
        <f>F379</f>
        <v>11.0197</v>
      </c>
      <c r="E379" s="28">
        <f>F379</f>
        <v>11.0197</v>
      </c>
      <c r="F379" s="28">
        <f>ROUND(11.0197,4)</f>
        <v>11.0197</v>
      </c>
      <c r="G379" s="25"/>
      <c r="H379" s="26"/>
    </row>
    <row r="380" spans="1:8" ht="12.75" customHeight="1">
      <c r="A380" s="23" t="s">
        <v>79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43087</v>
      </c>
      <c r="B381" s="23"/>
      <c r="C381" s="28">
        <f>ROUND(3.81846687944454,4)</f>
        <v>3.8185</v>
      </c>
      <c r="D381" s="28">
        <f>F381</f>
        <v>3.781</v>
      </c>
      <c r="E381" s="28">
        <f>F381</f>
        <v>3.781</v>
      </c>
      <c r="F381" s="28">
        <f>ROUND(3.781,4)</f>
        <v>3.781</v>
      </c>
      <c r="G381" s="25"/>
      <c r="H381" s="26"/>
    </row>
    <row r="382" spans="1:8" ht="12.75" customHeight="1">
      <c r="A382" s="23">
        <v>43178</v>
      </c>
      <c r="B382" s="23"/>
      <c r="C382" s="28">
        <f>ROUND(3.81846687944454,4)</f>
        <v>3.8185</v>
      </c>
      <c r="D382" s="28">
        <f>F382</f>
        <v>3.739</v>
      </c>
      <c r="E382" s="28">
        <f>F382</f>
        <v>3.739</v>
      </c>
      <c r="F382" s="28">
        <f>ROUND(3.739,4)</f>
        <v>3.739</v>
      </c>
      <c r="G382" s="25"/>
      <c r="H382" s="26"/>
    </row>
    <row r="383" spans="1:8" ht="12.75" customHeight="1">
      <c r="A383" s="23">
        <v>43269</v>
      </c>
      <c r="B383" s="23"/>
      <c r="C383" s="28">
        <f>ROUND(3.81846687944454,4)</f>
        <v>3.8185</v>
      </c>
      <c r="D383" s="28">
        <f>F383</f>
        <v>3.6994</v>
      </c>
      <c r="E383" s="28">
        <f>F383</f>
        <v>3.6994</v>
      </c>
      <c r="F383" s="28">
        <f>ROUND(3.6994,4)</f>
        <v>3.6994</v>
      </c>
      <c r="G383" s="25"/>
      <c r="H383" s="26"/>
    </row>
    <row r="384" spans="1:8" ht="12.75" customHeight="1">
      <c r="A384" s="23">
        <v>43360</v>
      </c>
      <c r="B384" s="23"/>
      <c r="C384" s="28">
        <f>ROUND(3.81846687944454,4)</f>
        <v>3.8185</v>
      </c>
      <c r="D384" s="28">
        <f>F384</f>
        <v>3.6614</v>
      </c>
      <c r="E384" s="28">
        <f>F384</f>
        <v>3.6614</v>
      </c>
      <c r="F384" s="28">
        <f>ROUND(3.6614,4)</f>
        <v>3.6614</v>
      </c>
      <c r="G384" s="25"/>
      <c r="H384" s="26"/>
    </row>
    <row r="385" spans="1:8" ht="12.75" customHeight="1">
      <c r="A385" s="23">
        <v>43448</v>
      </c>
      <c r="B385" s="23"/>
      <c r="C385" s="28">
        <f>ROUND(3.81846687944454,4)</f>
        <v>3.8185</v>
      </c>
      <c r="D385" s="28">
        <f>F385</f>
        <v>3.7812</v>
      </c>
      <c r="E385" s="28">
        <f>F385</f>
        <v>3.7812</v>
      </c>
      <c r="F385" s="28">
        <f>ROUND(3.7812,4)</f>
        <v>3.7812</v>
      </c>
      <c r="G385" s="25"/>
      <c r="H385" s="26"/>
    </row>
    <row r="386" spans="1:8" ht="12.75" customHeight="1">
      <c r="A386" s="23">
        <v>43630</v>
      </c>
      <c r="B386" s="23"/>
      <c r="C386" s="28">
        <f>ROUND(3.81846687944454,4)</f>
        <v>3.8185</v>
      </c>
      <c r="D386" s="28">
        <f>F386</f>
        <v>3.5725</v>
      </c>
      <c r="E386" s="28">
        <f>F386</f>
        <v>3.5725</v>
      </c>
      <c r="F386" s="28">
        <f>ROUND(3.5725,4)</f>
        <v>3.5725</v>
      </c>
      <c r="G386" s="25"/>
      <c r="H386" s="26"/>
    </row>
    <row r="387" spans="1:8" ht="12.75" customHeight="1">
      <c r="A387" s="23">
        <v>43724</v>
      </c>
      <c r="B387" s="23"/>
      <c r="C387" s="28">
        <f>ROUND(3.81846687944454,4)</f>
        <v>3.8185</v>
      </c>
      <c r="D387" s="28">
        <f>F387</f>
        <v>3.5227</v>
      </c>
      <c r="E387" s="28">
        <f>F387</f>
        <v>3.5227</v>
      </c>
      <c r="F387" s="28">
        <f>ROUND(3.5227,4)</f>
        <v>3.5227</v>
      </c>
      <c r="G387" s="25"/>
      <c r="H387" s="26"/>
    </row>
    <row r="388" spans="1:8" ht="12.75" customHeight="1">
      <c r="A388" s="23" t="s">
        <v>80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ROUND(13.6388,4)</f>
        <v>13.6388</v>
      </c>
      <c r="D389" s="28">
        <f>F389</f>
        <v>13.8029</v>
      </c>
      <c r="E389" s="28">
        <f>F389</f>
        <v>13.8029</v>
      </c>
      <c r="F389" s="28">
        <f>ROUND(13.8029,4)</f>
        <v>13.8029</v>
      </c>
      <c r="G389" s="25"/>
      <c r="H389" s="26"/>
    </row>
    <row r="390" spans="1:8" ht="12.75" customHeight="1">
      <c r="A390" s="23">
        <v>43178</v>
      </c>
      <c r="B390" s="23"/>
      <c r="C390" s="28">
        <f>ROUND(13.6388,4)</f>
        <v>13.6388</v>
      </c>
      <c r="D390" s="28">
        <f>F390</f>
        <v>13.9963</v>
      </c>
      <c r="E390" s="28">
        <f>F390</f>
        <v>13.9963</v>
      </c>
      <c r="F390" s="28">
        <f>ROUND(13.9963,4)</f>
        <v>13.9963</v>
      </c>
      <c r="G390" s="25"/>
      <c r="H390" s="26"/>
    </row>
    <row r="391" spans="1:8" ht="12.75" customHeight="1">
      <c r="A391" s="23">
        <v>43269</v>
      </c>
      <c r="B391" s="23"/>
      <c r="C391" s="28">
        <f>ROUND(13.6388,4)</f>
        <v>13.6388</v>
      </c>
      <c r="D391" s="28">
        <f>F391</f>
        <v>14.1851</v>
      </c>
      <c r="E391" s="28">
        <f>F391</f>
        <v>14.1851</v>
      </c>
      <c r="F391" s="28">
        <f>ROUND(14.1851,4)</f>
        <v>14.1851</v>
      </c>
      <c r="G391" s="25"/>
      <c r="H391" s="26"/>
    </row>
    <row r="392" spans="1:8" ht="12.75" customHeight="1">
      <c r="A392" s="23">
        <v>43360</v>
      </c>
      <c r="B392" s="23"/>
      <c r="C392" s="28">
        <f>ROUND(13.6388,4)</f>
        <v>13.6388</v>
      </c>
      <c r="D392" s="28">
        <f>F392</f>
        <v>14.3713</v>
      </c>
      <c r="E392" s="28">
        <f>F392</f>
        <v>14.3713</v>
      </c>
      <c r="F392" s="28">
        <f>ROUND(14.3713,4)</f>
        <v>14.3713</v>
      </c>
      <c r="G392" s="25"/>
      <c r="H392" s="26"/>
    </row>
    <row r="393" spans="1:8" ht="12.75" customHeight="1">
      <c r="A393" s="23">
        <v>43630</v>
      </c>
      <c r="B393" s="23"/>
      <c r="C393" s="28">
        <f>ROUND(13.6388,4)</f>
        <v>13.6388</v>
      </c>
      <c r="D393" s="28">
        <f>F393</f>
        <v>14.8897</v>
      </c>
      <c r="E393" s="28">
        <f>F393</f>
        <v>14.8897</v>
      </c>
      <c r="F393" s="28">
        <v>14.8897</v>
      </c>
      <c r="G393" s="25"/>
      <c r="H393" s="26"/>
    </row>
    <row r="394" spans="1:8" ht="12.75" customHeight="1">
      <c r="A394" s="23">
        <v>43724</v>
      </c>
      <c r="B394" s="23"/>
      <c r="C394" s="28">
        <f>ROUND(13.6388,4)</f>
        <v>13.6388</v>
      </c>
      <c r="D394" s="28">
        <f>F394</f>
        <v>15.1569</v>
      </c>
      <c r="E394" s="28">
        <f>F394</f>
        <v>15.1569</v>
      </c>
      <c r="F394" s="28">
        <v>15.1569</v>
      </c>
      <c r="G394" s="25"/>
      <c r="H394" s="26"/>
    </row>
    <row r="395" spans="1:8" ht="12.75" customHeight="1">
      <c r="A395" s="23" t="s">
        <v>81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43087</v>
      </c>
      <c r="B396" s="23"/>
      <c r="C396" s="28">
        <f>ROUND(13.6388,4)</f>
        <v>13.6388</v>
      </c>
      <c r="D396" s="28">
        <f>F396</f>
        <v>13.8029</v>
      </c>
      <c r="E396" s="28">
        <f>F396</f>
        <v>13.8029</v>
      </c>
      <c r="F396" s="28">
        <f>ROUND(13.8029,4)</f>
        <v>13.8029</v>
      </c>
      <c r="G396" s="25"/>
      <c r="H396" s="26"/>
    </row>
    <row r="397" spans="1:8" ht="12.75" customHeight="1">
      <c r="A397" s="23">
        <v>43175</v>
      </c>
      <c r="B397" s="23"/>
      <c r="C397" s="28">
        <f>ROUND(13.6388,4)</f>
        <v>13.6388</v>
      </c>
      <c r="D397" s="28">
        <f>F397</f>
        <v>17.5004</v>
      </c>
      <c r="E397" s="28">
        <f>F397</f>
        <v>17.5004</v>
      </c>
      <c r="F397" s="28">
        <f>ROUND(17.5004,4)</f>
        <v>17.5004</v>
      </c>
      <c r="G397" s="25"/>
      <c r="H397" s="26"/>
    </row>
    <row r="398" spans="1:8" ht="12.75" customHeight="1">
      <c r="A398" s="23">
        <v>43178</v>
      </c>
      <c r="B398" s="23"/>
      <c r="C398" s="28">
        <f>ROUND(13.6388,4)</f>
        <v>13.6388</v>
      </c>
      <c r="D398" s="28">
        <f>F398</f>
        <v>13.9963</v>
      </c>
      <c r="E398" s="28">
        <f>F398</f>
        <v>13.9963</v>
      </c>
      <c r="F398" s="28">
        <f>ROUND(13.9963,4)</f>
        <v>13.9963</v>
      </c>
      <c r="G398" s="25"/>
      <c r="H398" s="26"/>
    </row>
    <row r="399" spans="1:8" ht="12.75" customHeight="1">
      <c r="A399" s="23">
        <v>43269</v>
      </c>
      <c r="B399" s="23"/>
      <c r="C399" s="28">
        <f>ROUND(13.6388,4)</f>
        <v>13.6388</v>
      </c>
      <c r="D399" s="28">
        <f>F399</f>
        <v>14.1851</v>
      </c>
      <c r="E399" s="28">
        <f>F399</f>
        <v>14.1851</v>
      </c>
      <c r="F399" s="28">
        <f>ROUND(14.1851,4)</f>
        <v>14.1851</v>
      </c>
      <c r="G399" s="25"/>
      <c r="H399" s="26"/>
    </row>
    <row r="400" spans="1:8" ht="12.75" customHeight="1">
      <c r="A400" s="23">
        <v>43360</v>
      </c>
      <c r="B400" s="23"/>
      <c r="C400" s="28">
        <f>ROUND(13.6388,4)</f>
        <v>13.6388</v>
      </c>
      <c r="D400" s="28">
        <f>F400</f>
        <v>14.3713</v>
      </c>
      <c r="E400" s="28">
        <f>F400</f>
        <v>14.3713</v>
      </c>
      <c r="F400" s="28">
        <f>ROUND(14.3713,4)</f>
        <v>14.3713</v>
      </c>
      <c r="G400" s="25"/>
      <c r="H400" s="26"/>
    </row>
    <row r="401" spans="1:8" ht="12.75" customHeight="1">
      <c r="A401" s="23">
        <v>43448</v>
      </c>
      <c r="B401" s="23"/>
      <c r="C401" s="28">
        <f>ROUND(13.6388,4)</f>
        <v>13.6388</v>
      </c>
      <c r="D401" s="28">
        <f>F401</f>
        <v>14.5597</v>
      </c>
      <c r="E401" s="28">
        <f>F401</f>
        <v>14.5597</v>
      </c>
      <c r="F401" s="28">
        <f>ROUND(14.5597,4)</f>
        <v>14.5597</v>
      </c>
      <c r="G401" s="25"/>
      <c r="H401" s="26"/>
    </row>
    <row r="402" spans="1:8" ht="12.75" customHeight="1">
      <c r="A402" s="23">
        <v>43542</v>
      </c>
      <c r="B402" s="23"/>
      <c r="C402" s="28">
        <f>ROUND(13.6388,4)</f>
        <v>13.6388</v>
      </c>
      <c r="D402" s="28">
        <f>F402</f>
        <v>14.7631</v>
      </c>
      <c r="E402" s="28">
        <f>F402</f>
        <v>14.7631</v>
      </c>
      <c r="F402" s="28">
        <f>ROUND(14.7631,4)</f>
        <v>14.7631</v>
      </c>
      <c r="G402" s="25"/>
      <c r="H402" s="26"/>
    </row>
    <row r="403" spans="1:8" ht="12.75" customHeight="1">
      <c r="A403" s="23">
        <v>43630</v>
      </c>
      <c r="B403" s="23"/>
      <c r="C403" s="28">
        <f>ROUND(13.6388,4)</f>
        <v>13.6388</v>
      </c>
      <c r="D403" s="28">
        <f>F403</f>
        <v>14.9535</v>
      </c>
      <c r="E403" s="28">
        <f>F403</f>
        <v>14.9535</v>
      </c>
      <c r="F403" s="28">
        <f>ROUND(14.9535,4)</f>
        <v>14.9535</v>
      </c>
      <c r="G403" s="25"/>
      <c r="H403" s="26"/>
    </row>
    <row r="404" spans="1:8" ht="12.75" customHeight="1">
      <c r="A404" s="23">
        <v>43724</v>
      </c>
      <c r="B404" s="23"/>
      <c r="C404" s="28">
        <f>ROUND(13.6388,4)</f>
        <v>13.6388</v>
      </c>
      <c r="D404" s="28">
        <f>F404</f>
        <v>15.1569</v>
      </c>
      <c r="E404" s="28">
        <f>F404</f>
        <v>15.1569</v>
      </c>
      <c r="F404" s="28">
        <f>ROUND(15.1569,4)</f>
        <v>15.1569</v>
      </c>
      <c r="G404" s="25"/>
      <c r="H404" s="26"/>
    </row>
    <row r="405" spans="1:8" ht="12.75" customHeight="1">
      <c r="A405" s="23">
        <v>43812</v>
      </c>
      <c r="B405" s="23"/>
      <c r="C405" s="28">
        <f>ROUND(13.6388,4)</f>
        <v>13.6388</v>
      </c>
      <c r="D405" s="28">
        <f>F405</f>
        <v>15.3765</v>
      </c>
      <c r="E405" s="28">
        <f>F405</f>
        <v>15.3765</v>
      </c>
      <c r="F405" s="28">
        <f>ROUND(15.3765,4)</f>
        <v>15.3765</v>
      </c>
      <c r="G405" s="25"/>
      <c r="H405" s="26"/>
    </row>
    <row r="406" spans="1:8" ht="12.75" customHeight="1">
      <c r="A406" s="23">
        <v>43906</v>
      </c>
      <c r="B406" s="23"/>
      <c r="C406" s="28">
        <f>ROUND(13.6388,4)</f>
        <v>13.6388</v>
      </c>
      <c r="D406" s="28">
        <f>F406</f>
        <v>15.6191</v>
      </c>
      <c r="E406" s="28">
        <f>F406</f>
        <v>15.6191</v>
      </c>
      <c r="F406" s="28">
        <f>ROUND(15.6191,4)</f>
        <v>15.6191</v>
      </c>
      <c r="G406" s="25"/>
      <c r="H406" s="26"/>
    </row>
    <row r="407" spans="1:8" ht="12.75" customHeight="1">
      <c r="A407" s="23">
        <v>43994</v>
      </c>
      <c r="B407" s="23"/>
      <c r="C407" s="28">
        <f>ROUND(13.6388,4)</f>
        <v>13.6388</v>
      </c>
      <c r="D407" s="28">
        <f>F407</f>
        <v>15.8463</v>
      </c>
      <c r="E407" s="28">
        <f>F407</f>
        <v>15.8463</v>
      </c>
      <c r="F407" s="28">
        <f>ROUND(15.8463,4)</f>
        <v>15.8463</v>
      </c>
      <c r="G407" s="25"/>
      <c r="H407" s="26"/>
    </row>
    <row r="408" spans="1:8" ht="12.75" customHeight="1">
      <c r="A408" s="23">
        <v>44088</v>
      </c>
      <c r="B408" s="23"/>
      <c r="C408" s="28">
        <f>ROUND(13.6388,4)</f>
        <v>13.6388</v>
      </c>
      <c r="D408" s="28">
        <f>F408</f>
        <v>16.089</v>
      </c>
      <c r="E408" s="28">
        <f>F408</f>
        <v>16.089</v>
      </c>
      <c r="F408" s="28">
        <f>ROUND(16.089,4)</f>
        <v>16.089</v>
      </c>
      <c r="G408" s="25"/>
      <c r="H408" s="26"/>
    </row>
    <row r="409" spans="1:8" ht="12.75" customHeight="1">
      <c r="A409" s="23">
        <v>44179</v>
      </c>
      <c r="B409" s="23"/>
      <c r="C409" s="28">
        <f>ROUND(13.6388,4)</f>
        <v>13.6388</v>
      </c>
      <c r="D409" s="28">
        <f>F409</f>
        <v>16.3239</v>
      </c>
      <c r="E409" s="28">
        <f>F409</f>
        <v>16.3239</v>
      </c>
      <c r="F409" s="28">
        <f>ROUND(16.3239,4)</f>
        <v>16.3239</v>
      </c>
      <c r="G409" s="25"/>
      <c r="H409" s="26"/>
    </row>
    <row r="410" spans="1:8" ht="12.75" customHeight="1">
      <c r="A410" s="23" t="s">
        <v>82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43087</v>
      </c>
      <c r="B411" s="23"/>
      <c r="C411" s="28">
        <f>ROUND(1.4060618556701,4)</f>
        <v>1.4061</v>
      </c>
      <c r="D411" s="28">
        <f>F411</f>
        <v>1.3912</v>
      </c>
      <c r="E411" s="28">
        <f>F411</f>
        <v>1.3912</v>
      </c>
      <c r="F411" s="28">
        <f>ROUND(1.3912,4)</f>
        <v>1.3912</v>
      </c>
      <c r="G411" s="25"/>
      <c r="H411" s="26"/>
    </row>
    <row r="412" spans="1:8" ht="12.75" customHeight="1">
      <c r="A412" s="23">
        <v>43178</v>
      </c>
      <c r="B412" s="23"/>
      <c r="C412" s="28">
        <f>ROUND(1.4060618556701,4)</f>
        <v>1.4061</v>
      </c>
      <c r="D412" s="28">
        <f>F412</f>
        <v>1.3735</v>
      </c>
      <c r="E412" s="28">
        <f>F412</f>
        <v>1.3735</v>
      </c>
      <c r="F412" s="28">
        <f>ROUND(1.3735,4)</f>
        <v>1.3735</v>
      </c>
      <c r="G412" s="25"/>
      <c r="H412" s="26"/>
    </row>
    <row r="413" spans="1:8" ht="12.75" customHeight="1">
      <c r="A413" s="23">
        <v>43269</v>
      </c>
      <c r="B413" s="23"/>
      <c r="C413" s="28">
        <f>ROUND(1.4060618556701,4)</f>
        <v>1.4061</v>
      </c>
      <c r="D413" s="28">
        <f>F413</f>
        <v>1.3565</v>
      </c>
      <c r="E413" s="28">
        <f>F413</f>
        <v>1.3565</v>
      </c>
      <c r="F413" s="28">
        <f>ROUND(1.3565,4)</f>
        <v>1.3565</v>
      </c>
      <c r="G413" s="25"/>
      <c r="H413" s="26"/>
    </row>
    <row r="414" spans="1:8" ht="12.75" customHeight="1">
      <c r="A414" s="23">
        <v>43360</v>
      </c>
      <c r="B414" s="23"/>
      <c r="C414" s="28">
        <f>ROUND(1.4060618556701,4)</f>
        <v>1.4061</v>
      </c>
      <c r="D414" s="28">
        <f>F414</f>
        <v>1.3307</v>
      </c>
      <c r="E414" s="28">
        <f>F414</f>
        <v>1.3307</v>
      </c>
      <c r="F414" s="28">
        <f>ROUND(1.3307,4)</f>
        <v>1.3307</v>
      </c>
      <c r="G414" s="25"/>
      <c r="H414" s="26"/>
    </row>
    <row r="415" spans="1:8" ht="12.75" customHeight="1">
      <c r="A415" s="23">
        <v>43448</v>
      </c>
      <c r="B415" s="23"/>
      <c r="C415" s="28">
        <f>ROUND(1.4060618556701,4)</f>
        <v>1.4061</v>
      </c>
      <c r="D415" s="28">
        <f>F415</f>
        <v>1.306</v>
      </c>
      <c r="E415" s="28">
        <f>F415</f>
        <v>1.306</v>
      </c>
      <c r="F415" s="28">
        <f>ROUND(1.306,4)</f>
        <v>1.306</v>
      </c>
      <c r="G415" s="25"/>
      <c r="H415" s="26"/>
    </row>
    <row r="416" spans="1:8" ht="12.75" customHeight="1">
      <c r="A416" s="23">
        <v>43630</v>
      </c>
      <c r="B416" s="23"/>
      <c r="C416" s="28">
        <f>ROUND(1.4060618556701,4)</f>
        <v>1.4061</v>
      </c>
      <c r="D416" s="28">
        <f>F416</f>
        <v>1.2164</v>
      </c>
      <c r="E416" s="28">
        <f>F416</f>
        <v>1.2164</v>
      </c>
      <c r="F416" s="28">
        <f>ROUND(1.2164,4)</f>
        <v>1.2164</v>
      </c>
      <c r="G416" s="25"/>
      <c r="H416" s="26"/>
    </row>
    <row r="417" spans="1:8" ht="12.75" customHeight="1">
      <c r="A417" s="23">
        <v>43724</v>
      </c>
      <c r="B417" s="23"/>
      <c r="C417" s="28">
        <f>ROUND(1.4060618556701,4)</f>
        <v>1.4061</v>
      </c>
      <c r="D417" s="28">
        <f>F417</f>
        <v>1.2269</v>
      </c>
      <c r="E417" s="28">
        <f>F417</f>
        <v>1.2269</v>
      </c>
      <c r="F417" s="28">
        <f>ROUND(1.2269,4)</f>
        <v>1.2269</v>
      </c>
      <c r="G417" s="25"/>
      <c r="H417" s="26"/>
    </row>
    <row r="418" spans="1:8" ht="12.75" customHeight="1">
      <c r="A418" s="23" t="s">
        <v>83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43041</v>
      </c>
      <c r="B419" s="23"/>
      <c r="C419" s="29">
        <f>ROUND(622.983,3)</f>
        <v>622.983</v>
      </c>
      <c r="D419" s="29">
        <f>F419</f>
        <v>626.829</v>
      </c>
      <c r="E419" s="29">
        <f>F419</f>
        <v>626.829</v>
      </c>
      <c r="F419" s="29">
        <f>ROUND(626.829,3)</f>
        <v>626.829</v>
      </c>
      <c r="G419" s="25"/>
      <c r="H419" s="26"/>
    </row>
    <row r="420" spans="1:8" ht="12.75" customHeight="1">
      <c r="A420" s="23">
        <v>43132</v>
      </c>
      <c r="B420" s="23"/>
      <c r="C420" s="29">
        <f>ROUND(622.983,3)</f>
        <v>622.983</v>
      </c>
      <c r="D420" s="29">
        <f>F420</f>
        <v>638.348</v>
      </c>
      <c r="E420" s="29">
        <f>F420</f>
        <v>638.348</v>
      </c>
      <c r="F420" s="29">
        <f>ROUND(638.348,3)</f>
        <v>638.348</v>
      </c>
      <c r="G420" s="25"/>
      <c r="H420" s="26"/>
    </row>
    <row r="421" spans="1:8" ht="12.75" customHeight="1">
      <c r="A421" s="23">
        <v>43223</v>
      </c>
      <c r="B421" s="23"/>
      <c r="C421" s="29">
        <f>ROUND(622.983,3)</f>
        <v>622.983</v>
      </c>
      <c r="D421" s="29">
        <f>F421</f>
        <v>650.222</v>
      </c>
      <c r="E421" s="29">
        <f>F421</f>
        <v>650.222</v>
      </c>
      <c r="F421" s="29">
        <f>ROUND(650.222,3)</f>
        <v>650.222</v>
      </c>
      <c r="G421" s="25"/>
      <c r="H421" s="26"/>
    </row>
    <row r="422" spans="1:8" ht="12.75" customHeight="1">
      <c r="A422" s="23">
        <v>43314</v>
      </c>
      <c r="B422" s="23"/>
      <c r="C422" s="29">
        <f>ROUND(622.983,3)</f>
        <v>622.983</v>
      </c>
      <c r="D422" s="29">
        <f>F422</f>
        <v>662.386</v>
      </c>
      <c r="E422" s="29">
        <f>F422</f>
        <v>662.386</v>
      </c>
      <c r="F422" s="29">
        <f>ROUND(662.386,3)</f>
        <v>662.386</v>
      </c>
      <c r="G422" s="25"/>
      <c r="H422" s="26"/>
    </row>
    <row r="423" spans="1:8" ht="12.75" customHeight="1">
      <c r="A423" s="23" t="s">
        <v>84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43041</v>
      </c>
      <c r="B424" s="23"/>
      <c r="C424" s="29">
        <f>ROUND(554.124,3)</f>
        <v>554.124</v>
      </c>
      <c r="D424" s="29">
        <f>F424</f>
        <v>557.545</v>
      </c>
      <c r="E424" s="29">
        <f>F424</f>
        <v>557.545</v>
      </c>
      <c r="F424" s="29">
        <f>ROUND(557.545,3)</f>
        <v>557.545</v>
      </c>
      <c r="G424" s="25"/>
      <c r="H424" s="26"/>
    </row>
    <row r="425" spans="1:8" ht="12.75" customHeight="1">
      <c r="A425" s="23">
        <v>43132</v>
      </c>
      <c r="B425" s="23"/>
      <c r="C425" s="29">
        <f>ROUND(554.124,3)</f>
        <v>554.124</v>
      </c>
      <c r="D425" s="29">
        <f>F425</f>
        <v>567.791</v>
      </c>
      <c r="E425" s="29">
        <f>F425</f>
        <v>567.791</v>
      </c>
      <c r="F425" s="29">
        <f>ROUND(567.791,3)</f>
        <v>567.791</v>
      </c>
      <c r="G425" s="25"/>
      <c r="H425" s="26"/>
    </row>
    <row r="426" spans="1:8" ht="12.75" customHeight="1">
      <c r="A426" s="23">
        <v>43223</v>
      </c>
      <c r="B426" s="23"/>
      <c r="C426" s="29">
        <f>ROUND(554.124,3)</f>
        <v>554.124</v>
      </c>
      <c r="D426" s="29">
        <f>F426</f>
        <v>578.352</v>
      </c>
      <c r="E426" s="29">
        <f>F426</f>
        <v>578.352</v>
      </c>
      <c r="F426" s="29">
        <f>ROUND(578.352,3)</f>
        <v>578.352</v>
      </c>
      <c r="G426" s="25"/>
      <c r="H426" s="26"/>
    </row>
    <row r="427" spans="1:8" ht="12.75" customHeight="1">
      <c r="A427" s="23">
        <v>43314</v>
      </c>
      <c r="B427" s="23"/>
      <c r="C427" s="29">
        <f>ROUND(554.124,3)</f>
        <v>554.124</v>
      </c>
      <c r="D427" s="29">
        <f>F427</f>
        <v>589.172</v>
      </c>
      <c r="E427" s="29">
        <f>F427</f>
        <v>589.172</v>
      </c>
      <c r="F427" s="29">
        <f>ROUND(589.172,3)</f>
        <v>589.172</v>
      </c>
      <c r="G427" s="25"/>
      <c r="H427" s="26"/>
    </row>
    <row r="428" spans="1:8" ht="12.75" customHeight="1">
      <c r="A428" s="23" t="s">
        <v>85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43041</v>
      </c>
      <c r="B429" s="23"/>
      <c r="C429" s="29">
        <f>ROUND(638.03,3)</f>
        <v>638.03</v>
      </c>
      <c r="D429" s="29">
        <f>F429</f>
        <v>641.969</v>
      </c>
      <c r="E429" s="29">
        <f>F429</f>
        <v>641.969</v>
      </c>
      <c r="F429" s="29">
        <f>ROUND(641.969,3)</f>
        <v>641.969</v>
      </c>
      <c r="G429" s="25"/>
      <c r="H429" s="26"/>
    </row>
    <row r="430" spans="1:8" ht="12.75" customHeight="1">
      <c r="A430" s="23">
        <v>43132</v>
      </c>
      <c r="B430" s="23"/>
      <c r="C430" s="29">
        <f>ROUND(638.03,3)</f>
        <v>638.03</v>
      </c>
      <c r="D430" s="29">
        <f>F430</f>
        <v>653.766</v>
      </c>
      <c r="E430" s="29">
        <f>F430</f>
        <v>653.766</v>
      </c>
      <c r="F430" s="29">
        <f>ROUND(653.766,3)</f>
        <v>653.766</v>
      </c>
      <c r="G430" s="25"/>
      <c r="H430" s="26"/>
    </row>
    <row r="431" spans="1:8" ht="12.75" customHeight="1">
      <c r="A431" s="23">
        <v>43223</v>
      </c>
      <c r="B431" s="23"/>
      <c r="C431" s="29">
        <f>ROUND(638.03,3)</f>
        <v>638.03</v>
      </c>
      <c r="D431" s="29">
        <f>F431</f>
        <v>665.927</v>
      </c>
      <c r="E431" s="29">
        <f>F431</f>
        <v>665.927</v>
      </c>
      <c r="F431" s="29">
        <f>ROUND(665.927,3)</f>
        <v>665.927</v>
      </c>
      <c r="G431" s="25"/>
      <c r="H431" s="26"/>
    </row>
    <row r="432" spans="1:8" ht="12.75" customHeight="1">
      <c r="A432" s="23">
        <v>43314</v>
      </c>
      <c r="B432" s="23"/>
      <c r="C432" s="29">
        <f>ROUND(638.03,3)</f>
        <v>638.03</v>
      </c>
      <c r="D432" s="29">
        <f>F432</f>
        <v>678.385</v>
      </c>
      <c r="E432" s="29">
        <f>F432</f>
        <v>678.385</v>
      </c>
      <c r="F432" s="29">
        <f>ROUND(678.385,3)</f>
        <v>678.385</v>
      </c>
      <c r="G432" s="25"/>
      <c r="H432" s="26"/>
    </row>
    <row r="433" spans="1:8" ht="12.75" customHeight="1">
      <c r="A433" s="23" t="s">
        <v>86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43041</v>
      </c>
      <c r="B434" s="23"/>
      <c r="C434" s="29">
        <f>ROUND(573.747,3)</f>
        <v>573.747</v>
      </c>
      <c r="D434" s="29">
        <f>F434</f>
        <v>577.289</v>
      </c>
      <c r="E434" s="29">
        <f>F434</f>
        <v>577.289</v>
      </c>
      <c r="F434" s="29">
        <f>ROUND(577.289,3)</f>
        <v>577.289</v>
      </c>
      <c r="G434" s="25"/>
      <c r="H434" s="26"/>
    </row>
    <row r="435" spans="1:8" ht="12.75" customHeight="1">
      <c r="A435" s="23">
        <v>43132</v>
      </c>
      <c r="B435" s="23"/>
      <c r="C435" s="29">
        <f>ROUND(573.747,3)</f>
        <v>573.747</v>
      </c>
      <c r="D435" s="29">
        <f>F435</f>
        <v>587.898</v>
      </c>
      <c r="E435" s="29">
        <f>F435</f>
        <v>587.898</v>
      </c>
      <c r="F435" s="29">
        <f>ROUND(587.898,3)</f>
        <v>587.898</v>
      </c>
      <c r="G435" s="25"/>
      <c r="H435" s="26"/>
    </row>
    <row r="436" spans="1:8" ht="12.75" customHeight="1">
      <c r="A436" s="23">
        <v>43223</v>
      </c>
      <c r="B436" s="23"/>
      <c r="C436" s="29">
        <f>ROUND(573.747,3)</f>
        <v>573.747</v>
      </c>
      <c r="D436" s="29">
        <f>F436</f>
        <v>598.833</v>
      </c>
      <c r="E436" s="29">
        <f>F436</f>
        <v>598.833</v>
      </c>
      <c r="F436" s="29">
        <f>ROUND(598.833,3)</f>
        <v>598.833</v>
      </c>
      <c r="G436" s="25"/>
      <c r="H436" s="26"/>
    </row>
    <row r="437" spans="1:8" ht="12.75" customHeight="1">
      <c r="A437" s="23">
        <v>43314</v>
      </c>
      <c r="B437" s="23"/>
      <c r="C437" s="29">
        <f>ROUND(573.747,3)</f>
        <v>573.747</v>
      </c>
      <c r="D437" s="29">
        <f>F437</f>
        <v>610.036</v>
      </c>
      <c r="E437" s="29">
        <f>F437</f>
        <v>610.036</v>
      </c>
      <c r="F437" s="29">
        <f>ROUND(610.036,3)</f>
        <v>610.036</v>
      </c>
      <c r="G437" s="25"/>
      <c r="H437" s="26"/>
    </row>
    <row r="438" spans="1:8" ht="12.75" customHeight="1">
      <c r="A438" s="23" t="s">
        <v>87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43041</v>
      </c>
      <c r="B439" s="23"/>
      <c r="C439" s="29">
        <f>ROUND(249.406855799865,3)</f>
        <v>249.407</v>
      </c>
      <c r="D439" s="29">
        <f>F439</f>
        <v>250.958</v>
      </c>
      <c r="E439" s="29">
        <f>F439</f>
        <v>250.958</v>
      </c>
      <c r="F439" s="29">
        <f>ROUND(250.958,3)</f>
        <v>250.958</v>
      </c>
      <c r="G439" s="25"/>
      <c r="H439" s="26"/>
    </row>
    <row r="440" spans="1:8" ht="12.75" customHeight="1">
      <c r="A440" s="23">
        <v>43132</v>
      </c>
      <c r="B440" s="23"/>
      <c r="C440" s="29">
        <f>ROUND(249.406855799865,3)</f>
        <v>249.407</v>
      </c>
      <c r="D440" s="29">
        <f>F440</f>
        <v>255.656</v>
      </c>
      <c r="E440" s="29">
        <f>F440</f>
        <v>255.656</v>
      </c>
      <c r="F440" s="29">
        <f>ROUND(255.656,3)</f>
        <v>255.656</v>
      </c>
      <c r="G440" s="25"/>
      <c r="H440" s="26"/>
    </row>
    <row r="441" spans="1:8" ht="12.75" customHeight="1">
      <c r="A441" s="23">
        <v>43223</v>
      </c>
      <c r="B441" s="23"/>
      <c r="C441" s="29">
        <f>ROUND(249.406855799865,3)</f>
        <v>249.407</v>
      </c>
      <c r="D441" s="29">
        <f>F441</f>
        <v>260.508</v>
      </c>
      <c r="E441" s="29">
        <f>F441</f>
        <v>260.508</v>
      </c>
      <c r="F441" s="29">
        <f>ROUND(260.508,3)</f>
        <v>260.508</v>
      </c>
      <c r="G441" s="25"/>
      <c r="H441" s="26"/>
    </row>
    <row r="442" spans="1:8" ht="12.75" customHeight="1">
      <c r="A442" s="23">
        <v>43314</v>
      </c>
      <c r="B442" s="23"/>
      <c r="C442" s="29">
        <f>ROUND(249.406855799865,3)</f>
        <v>249.407</v>
      </c>
      <c r="D442" s="29">
        <f>F442</f>
        <v>265.464</v>
      </c>
      <c r="E442" s="29">
        <f>F442</f>
        <v>265.464</v>
      </c>
      <c r="F442" s="29">
        <f>ROUND(265.464,3)</f>
        <v>265.464</v>
      </c>
      <c r="G442" s="25"/>
      <c r="H442" s="26"/>
    </row>
    <row r="443" spans="1:8" ht="12.75" customHeight="1">
      <c r="A443" s="23" t="s">
        <v>88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43041</v>
      </c>
      <c r="B444" s="23"/>
      <c r="C444" s="29">
        <f>ROUND(675.731,3)</f>
        <v>675.731</v>
      </c>
      <c r="D444" s="29">
        <f>F444</f>
        <v>709.665</v>
      </c>
      <c r="E444" s="29">
        <f>F444</f>
        <v>709.665</v>
      </c>
      <c r="F444" s="29">
        <f>ROUND(709.665,3)</f>
        <v>709.665</v>
      </c>
      <c r="G444" s="25"/>
      <c r="H444" s="26"/>
    </row>
    <row r="445" spans="1:8" ht="12.75" customHeight="1">
      <c r="A445" s="23">
        <v>43132</v>
      </c>
      <c r="B445" s="23"/>
      <c r="C445" s="29">
        <f>ROUND(675.731,3)</f>
        <v>675.731</v>
      </c>
      <c r="D445" s="29">
        <f>F445</f>
        <v>724.173</v>
      </c>
      <c r="E445" s="29">
        <f>F445</f>
        <v>724.173</v>
      </c>
      <c r="F445" s="29">
        <f>ROUND(724.173,3)</f>
        <v>724.173</v>
      </c>
      <c r="G445" s="25"/>
      <c r="H445" s="26"/>
    </row>
    <row r="446" spans="1:8" ht="12.75" customHeight="1">
      <c r="A446" s="23" t="s">
        <v>89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5">
        <f>ROUND(24023.8668209116,2)</f>
        <v>24023.87</v>
      </c>
      <c r="D447" s="25">
        <f>F447</f>
        <v>24383.25</v>
      </c>
      <c r="E447" s="25">
        <f>F447</f>
        <v>24383.25</v>
      </c>
      <c r="F447" s="25">
        <f>ROUND(24383.25,2)</f>
        <v>24383.25</v>
      </c>
      <c r="G447" s="25"/>
      <c r="H447" s="26"/>
    </row>
    <row r="448" spans="1:8" ht="12.75" customHeight="1">
      <c r="A448" s="23">
        <v>43178</v>
      </c>
      <c r="B448" s="23"/>
      <c r="C448" s="25">
        <f>ROUND(24023.8668209116,2)</f>
        <v>24023.87</v>
      </c>
      <c r="D448" s="25">
        <f>F448</f>
        <v>24770.54</v>
      </c>
      <c r="E448" s="25">
        <f>F448</f>
        <v>24770.54</v>
      </c>
      <c r="F448" s="25">
        <f>ROUND(24770.54,2)</f>
        <v>24770.54</v>
      </c>
      <c r="G448" s="25"/>
      <c r="H448" s="26"/>
    </row>
    <row r="449" spans="1:8" ht="12.75" customHeight="1">
      <c r="A449" s="23">
        <v>43269</v>
      </c>
      <c r="B449" s="23"/>
      <c r="C449" s="25">
        <f>ROUND(24023.8668209116,2)</f>
        <v>24023.87</v>
      </c>
      <c r="D449" s="25">
        <f>F449</f>
        <v>25153.17</v>
      </c>
      <c r="E449" s="25">
        <f>F449</f>
        <v>25153.17</v>
      </c>
      <c r="F449" s="25">
        <f>ROUND(25153.17,2)</f>
        <v>25153.17</v>
      </c>
      <c r="G449" s="25"/>
      <c r="H449" s="26"/>
    </row>
    <row r="450" spans="1:8" ht="12.75" customHeight="1">
      <c r="A450" s="23" t="s">
        <v>90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43026</v>
      </c>
      <c r="B451" s="23"/>
      <c r="C451" s="29">
        <f>ROUND(6.99167,3)</f>
        <v>6.992</v>
      </c>
      <c r="D451" s="29">
        <f>ROUND(7.07,3)</f>
        <v>7.07</v>
      </c>
      <c r="E451" s="29">
        <f>ROUND(6.97,3)</f>
        <v>6.97</v>
      </c>
      <c r="F451" s="29">
        <f>ROUND(7.02,3)</f>
        <v>7.02</v>
      </c>
      <c r="G451" s="25"/>
      <c r="H451" s="26"/>
    </row>
    <row r="452" spans="1:8" ht="12.75" customHeight="1">
      <c r="A452" s="23">
        <v>43054</v>
      </c>
      <c r="B452" s="23"/>
      <c r="C452" s="29">
        <f>ROUND(6.99167,3)</f>
        <v>6.992</v>
      </c>
      <c r="D452" s="29">
        <f>ROUND(7.05,3)</f>
        <v>7.05</v>
      </c>
      <c r="E452" s="29">
        <f>ROUND(6.95,3)</f>
        <v>6.95</v>
      </c>
      <c r="F452" s="29">
        <f>ROUND(7,3)</f>
        <v>7</v>
      </c>
      <c r="G452" s="25"/>
      <c r="H452" s="26"/>
    </row>
    <row r="453" spans="1:8" ht="12.75" customHeight="1">
      <c r="A453" s="23">
        <v>43089</v>
      </c>
      <c r="B453" s="23"/>
      <c r="C453" s="29">
        <f>ROUND(6.99167,3)</f>
        <v>6.992</v>
      </c>
      <c r="D453" s="29">
        <f>ROUND(6.95,3)</f>
        <v>6.95</v>
      </c>
      <c r="E453" s="29">
        <f>ROUND(6.85,3)</f>
        <v>6.85</v>
      </c>
      <c r="F453" s="29">
        <f>ROUND(6.9,3)</f>
        <v>6.9</v>
      </c>
      <c r="G453" s="25"/>
      <c r="H453" s="26"/>
    </row>
    <row r="454" spans="1:8" ht="12.75" customHeight="1">
      <c r="A454" s="23">
        <v>43117</v>
      </c>
      <c r="B454" s="23"/>
      <c r="C454" s="29">
        <f>ROUND(6.99167,3)</f>
        <v>6.992</v>
      </c>
      <c r="D454" s="29">
        <f>ROUND(6.91,3)</f>
        <v>6.91</v>
      </c>
      <c r="E454" s="29">
        <f>ROUND(6.81,3)</f>
        <v>6.81</v>
      </c>
      <c r="F454" s="29">
        <f>ROUND(6.86,3)</f>
        <v>6.86</v>
      </c>
      <c r="G454" s="25"/>
      <c r="H454" s="26"/>
    </row>
    <row r="455" spans="1:8" ht="12.75" customHeight="1">
      <c r="A455" s="23">
        <v>43152</v>
      </c>
      <c r="B455" s="23"/>
      <c r="C455" s="29">
        <f>ROUND(6.99167,3)</f>
        <v>6.992</v>
      </c>
      <c r="D455" s="29">
        <f>ROUND(6.84,3)</f>
        <v>6.84</v>
      </c>
      <c r="E455" s="29">
        <f>ROUND(6.74,3)</f>
        <v>6.74</v>
      </c>
      <c r="F455" s="29">
        <f>ROUND(6.79,3)</f>
        <v>6.79</v>
      </c>
      <c r="G455" s="25"/>
      <c r="H455" s="26"/>
    </row>
    <row r="456" spans="1:8" ht="12.75" customHeight="1">
      <c r="A456" s="23">
        <v>43179</v>
      </c>
      <c r="B456" s="23"/>
      <c r="C456" s="29">
        <f>ROUND(6.99167,3)</f>
        <v>6.992</v>
      </c>
      <c r="D456" s="29">
        <f>ROUND(6.8,3)</f>
        <v>6.8</v>
      </c>
      <c r="E456" s="29">
        <f>ROUND(6.7,3)</f>
        <v>6.7</v>
      </c>
      <c r="F456" s="29">
        <f>ROUND(6.75,3)</f>
        <v>6.75</v>
      </c>
      <c r="G456" s="25"/>
      <c r="H456" s="26"/>
    </row>
    <row r="457" spans="1:8" ht="12.75" customHeight="1">
      <c r="A457" s="23">
        <v>43208</v>
      </c>
      <c r="B457" s="23"/>
      <c r="C457" s="29">
        <f>ROUND(6.99167,3)</f>
        <v>6.992</v>
      </c>
      <c r="D457" s="29">
        <f>ROUND(6.75,3)</f>
        <v>6.75</v>
      </c>
      <c r="E457" s="29">
        <f>ROUND(6.65,3)</f>
        <v>6.65</v>
      </c>
      <c r="F457" s="29">
        <f>ROUND(6.7,3)</f>
        <v>6.7</v>
      </c>
      <c r="G457" s="25"/>
      <c r="H457" s="26"/>
    </row>
    <row r="458" spans="1:8" ht="12.75" customHeight="1">
      <c r="A458" s="23">
        <v>43269</v>
      </c>
      <c r="B458" s="23"/>
      <c r="C458" s="29">
        <f>ROUND(6.99167,3)</f>
        <v>6.992</v>
      </c>
      <c r="D458" s="29">
        <f>ROUND(7.51,3)</f>
        <v>7.51</v>
      </c>
      <c r="E458" s="29">
        <f>ROUND(7.41,3)</f>
        <v>7.41</v>
      </c>
      <c r="F458" s="29">
        <f>ROUND(7.46,3)</f>
        <v>7.46</v>
      </c>
      <c r="G458" s="25"/>
      <c r="H458" s="26"/>
    </row>
    <row r="459" spans="1:8" ht="12.75" customHeight="1">
      <c r="A459" s="23">
        <v>43271</v>
      </c>
      <c r="B459" s="23"/>
      <c r="C459" s="29">
        <f>ROUND(6.99167,3)</f>
        <v>6.992</v>
      </c>
      <c r="D459" s="29">
        <f>ROUND(6.72,3)</f>
        <v>6.72</v>
      </c>
      <c r="E459" s="29">
        <f>ROUND(6.62,3)</f>
        <v>6.62</v>
      </c>
      <c r="F459" s="29">
        <f>ROUND(6.67,3)</f>
        <v>6.67</v>
      </c>
      <c r="G459" s="25"/>
      <c r="H459" s="26"/>
    </row>
    <row r="460" spans="1:8" ht="12.75" customHeight="1">
      <c r="A460" s="23">
        <v>43362</v>
      </c>
      <c r="B460" s="23"/>
      <c r="C460" s="29">
        <f>ROUND(6.99167,3)</f>
        <v>6.992</v>
      </c>
      <c r="D460" s="29">
        <f>ROUND(6.72,3)</f>
        <v>6.72</v>
      </c>
      <c r="E460" s="29">
        <f>ROUND(6.62,3)</f>
        <v>6.62</v>
      </c>
      <c r="F460" s="29">
        <f>ROUND(6.67,3)</f>
        <v>6.67</v>
      </c>
      <c r="G460" s="25"/>
      <c r="H460" s="26"/>
    </row>
    <row r="461" spans="1:8" ht="12.75" customHeight="1">
      <c r="A461" s="23">
        <v>43453</v>
      </c>
      <c r="B461" s="23"/>
      <c r="C461" s="29">
        <f>ROUND(6.99167,3)</f>
        <v>6.992</v>
      </c>
      <c r="D461" s="29">
        <f>ROUND(6.74,3)</f>
        <v>6.74</v>
      </c>
      <c r="E461" s="29">
        <f>ROUND(6.64,3)</f>
        <v>6.64</v>
      </c>
      <c r="F461" s="29">
        <f>ROUND(6.69,3)</f>
        <v>6.69</v>
      </c>
      <c r="G461" s="25"/>
      <c r="H461" s="26"/>
    </row>
    <row r="462" spans="1:8" ht="12.75" customHeight="1">
      <c r="A462" s="23">
        <v>43544</v>
      </c>
      <c r="B462" s="23"/>
      <c r="C462" s="29">
        <f>ROUND(6.99167,3)</f>
        <v>6.992</v>
      </c>
      <c r="D462" s="29">
        <f>ROUND(6.78,3)</f>
        <v>6.78</v>
      </c>
      <c r="E462" s="29">
        <f>ROUND(6.68,3)</f>
        <v>6.68</v>
      </c>
      <c r="F462" s="29">
        <f>ROUND(6.73,3)</f>
        <v>6.73</v>
      </c>
      <c r="G462" s="25"/>
      <c r="H462" s="26"/>
    </row>
    <row r="463" spans="1:8" ht="12.75" customHeight="1">
      <c r="A463" s="23">
        <v>43635</v>
      </c>
      <c r="B463" s="23"/>
      <c r="C463" s="29">
        <f>ROUND(6.99167,3)</f>
        <v>6.992</v>
      </c>
      <c r="D463" s="29">
        <f>ROUND(6.85,3)</f>
        <v>6.85</v>
      </c>
      <c r="E463" s="29">
        <f>ROUND(6.75,3)</f>
        <v>6.75</v>
      </c>
      <c r="F463" s="29">
        <f>ROUND(6.8,3)</f>
        <v>6.8</v>
      </c>
      <c r="G463" s="25"/>
      <c r="H463" s="26"/>
    </row>
    <row r="464" spans="1:8" ht="12.75" customHeight="1">
      <c r="A464" s="23" t="s">
        <v>91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43041</v>
      </c>
      <c r="B465" s="23"/>
      <c r="C465" s="29">
        <f>ROUND(572.348,3)</f>
        <v>572.348</v>
      </c>
      <c r="D465" s="29">
        <f>F465</f>
        <v>575.881</v>
      </c>
      <c r="E465" s="29">
        <f>F465</f>
        <v>575.881</v>
      </c>
      <c r="F465" s="29">
        <f>ROUND(575.881,3)</f>
        <v>575.881</v>
      </c>
      <c r="G465" s="25"/>
      <c r="H465" s="26"/>
    </row>
    <row r="466" spans="1:8" ht="12.75" customHeight="1">
      <c r="A466" s="23">
        <v>43132</v>
      </c>
      <c r="B466" s="23"/>
      <c r="C466" s="29">
        <f>ROUND(572.348,3)</f>
        <v>572.348</v>
      </c>
      <c r="D466" s="29">
        <f>F466</f>
        <v>586.464</v>
      </c>
      <c r="E466" s="29">
        <f>F466</f>
        <v>586.464</v>
      </c>
      <c r="F466" s="29">
        <f>ROUND(586.464,3)</f>
        <v>586.464</v>
      </c>
      <c r="G466" s="25"/>
      <c r="H466" s="26"/>
    </row>
    <row r="467" spans="1:8" ht="12.75" customHeight="1">
      <c r="A467" s="23">
        <v>43223</v>
      </c>
      <c r="B467" s="23"/>
      <c r="C467" s="29">
        <f>ROUND(572.348,3)</f>
        <v>572.348</v>
      </c>
      <c r="D467" s="29">
        <f>F467</f>
        <v>597.373</v>
      </c>
      <c r="E467" s="29">
        <f>F467</f>
        <v>597.373</v>
      </c>
      <c r="F467" s="29">
        <f>ROUND(597.373,3)</f>
        <v>597.373</v>
      </c>
      <c r="G467" s="25"/>
      <c r="H467" s="26"/>
    </row>
    <row r="468" spans="1:8" ht="12.75" customHeight="1">
      <c r="A468" s="23">
        <v>43314</v>
      </c>
      <c r="B468" s="23"/>
      <c r="C468" s="29">
        <f>ROUND(572.348,3)</f>
        <v>572.348</v>
      </c>
      <c r="D468" s="29">
        <f>F468</f>
        <v>608.548</v>
      </c>
      <c r="E468" s="29">
        <f>F468</f>
        <v>608.548</v>
      </c>
      <c r="F468" s="29">
        <f>ROUND(608.548,3)</f>
        <v>608.548</v>
      </c>
      <c r="G468" s="25"/>
      <c r="H468" s="26"/>
    </row>
    <row r="469" spans="1:8" ht="12.75" customHeight="1">
      <c r="A469" s="23" t="s">
        <v>92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43090</v>
      </c>
      <c r="B470" s="23"/>
      <c r="C470" s="24">
        <f>ROUND(100.287267102272,5)</f>
        <v>100.28727</v>
      </c>
      <c r="D470" s="24">
        <f>F470</f>
        <v>99.75957</v>
      </c>
      <c r="E470" s="24">
        <f>F470</f>
        <v>99.75957</v>
      </c>
      <c r="F470" s="24">
        <f>ROUND(99.7595674987414,5)</f>
        <v>99.75957</v>
      </c>
      <c r="G470" s="25"/>
      <c r="H470" s="26"/>
    </row>
    <row r="471" spans="1:8" ht="12.75" customHeight="1">
      <c r="A471" s="23" t="s">
        <v>93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43174</v>
      </c>
      <c r="B472" s="23"/>
      <c r="C472" s="24">
        <f>ROUND(100.287267102272,5)</f>
        <v>100.28727</v>
      </c>
      <c r="D472" s="24">
        <f>F472</f>
        <v>99.66776</v>
      </c>
      <c r="E472" s="24">
        <f>F472</f>
        <v>99.66776</v>
      </c>
      <c r="F472" s="24">
        <f>ROUND(99.6677618221764,5)</f>
        <v>99.66776</v>
      </c>
      <c r="G472" s="25"/>
      <c r="H472" s="26"/>
    </row>
    <row r="473" spans="1:8" ht="12.75" customHeight="1">
      <c r="A473" s="23" t="s">
        <v>94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43272</v>
      </c>
      <c r="B474" s="23"/>
      <c r="C474" s="24">
        <f>ROUND(100.287267102272,5)</f>
        <v>100.28727</v>
      </c>
      <c r="D474" s="24">
        <f>F474</f>
        <v>99.76882</v>
      </c>
      <c r="E474" s="24">
        <f>F474</f>
        <v>99.76882</v>
      </c>
      <c r="F474" s="24">
        <f>ROUND(99.7688230192764,5)</f>
        <v>99.76882</v>
      </c>
      <c r="G474" s="25"/>
      <c r="H474" s="26"/>
    </row>
    <row r="475" spans="1:8" ht="12.75" customHeight="1">
      <c r="A475" s="23" t="s">
        <v>95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43363</v>
      </c>
      <c r="B476" s="23"/>
      <c r="C476" s="24">
        <f>ROUND(100.287267102272,5)</f>
        <v>100.28727</v>
      </c>
      <c r="D476" s="24">
        <f>F476</f>
        <v>99.86543</v>
      </c>
      <c r="E476" s="24">
        <f>F476</f>
        <v>99.86543</v>
      </c>
      <c r="F476" s="24">
        <f>ROUND(99.8654299441624,5)</f>
        <v>99.86543</v>
      </c>
      <c r="G476" s="25"/>
      <c r="H476" s="26"/>
    </row>
    <row r="477" spans="1:8" ht="12.75" customHeight="1">
      <c r="A477" s="23" t="s">
        <v>96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43087</v>
      </c>
      <c r="B478" s="23"/>
      <c r="C478" s="24">
        <f>ROUND(100.635274092239,5)</f>
        <v>100.63527</v>
      </c>
      <c r="D478" s="24">
        <f>F478</f>
        <v>99.79704</v>
      </c>
      <c r="E478" s="24">
        <f>F478</f>
        <v>99.79704</v>
      </c>
      <c r="F478" s="24">
        <f>ROUND(99.7970411097613,5)</f>
        <v>99.79704</v>
      </c>
      <c r="G478" s="25"/>
      <c r="H478" s="26"/>
    </row>
    <row r="479" spans="1:8" ht="12.75" customHeight="1">
      <c r="A479" s="23" t="s">
        <v>97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43175</v>
      </c>
      <c r="B480" s="23"/>
      <c r="C480" s="24">
        <f>ROUND(100.635274092239,5)</f>
        <v>100.63527</v>
      </c>
      <c r="D480" s="24">
        <f>F480</f>
        <v>98.95262</v>
      </c>
      <c r="E480" s="24">
        <f>F480</f>
        <v>98.95262</v>
      </c>
      <c r="F480" s="24">
        <f>ROUND(98.9526185366831,5)</f>
        <v>98.95262</v>
      </c>
      <c r="G480" s="25"/>
      <c r="H480" s="26"/>
    </row>
    <row r="481" spans="1:8" ht="12.75" customHeight="1">
      <c r="A481" s="23" t="s">
        <v>98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43266</v>
      </c>
      <c r="B482" s="23"/>
      <c r="C482" s="24">
        <f>ROUND(100.635274092239,5)</f>
        <v>100.63527</v>
      </c>
      <c r="D482" s="24">
        <f>F482</f>
        <v>98.46114</v>
      </c>
      <c r="E482" s="24">
        <f>F482</f>
        <v>98.46114</v>
      </c>
      <c r="F482" s="24">
        <f>ROUND(98.4611414191867,5)</f>
        <v>98.46114</v>
      </c>
      <c r="G482" s="25"/>
      <c r="H482" s="26"/>
    </row>
    <row r="483" spans="1:8" ht="12.75" customHeight="1">
      <c r="A483" s="23" t="s">
        <v>99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43364</v>
      </c>
      <c r="B484" s="23"/>
      <c r="C484" s="24">
        <f>ROUND(100.635274092239,5)</f>
        <v>100.63527</v>
      </c>
      <c r="D484" s="24">
        <f>F484</f>
        <v>98.33334</v>
      </c>
      <c r="E484" s="24">
        <f>F484</f>
        <v>98.33334</v>
      </c>
      <c r="F484" s="24">
        <f>ROUND(98.3333364318163,5)</f>
        <v>98.33334</v>
      </c>
      <c r="G484" s="25"/>
      <c r="H484" s="26"/>
    </row>
    <row r="485" spans="1:8" ht="12.75" customHeight="1">
      <c r="A485" s="23" t="s">
        <v>100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43455</v>
      </c>
      <c r="B486" s="23"/>
      <c r="C486" s="25">
        <f>ROUND(100.635274092239,2)</f>
        <v>100.64</v>
      </c>
      <c r="D486" s="25">
        <f>F486</f>
        <v>98.67</v>
      </c>
      <c r="E486" s="25">
        <f>F486</f>
        <v>98.67</v>
      </c>
      <c r="F486" s="25">
        <f>ROUND(98.6655585213809,2)</f>
        <v>98.67</v>
      </c>
      <c r="G486" s="25"/>
      <c r="H486" s="26"/>
    </row>
    <row r="487" spans="1:8" ht="12.75" customHeight="1">
      <c r="A487" s="23" t="s">
        <v>101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43539</v>
      </c>
      <c r="B488" s="23"/>
      <c r="C488" s="24">
        <f>ROUND(100.635274092239,5)</f>
        <v>100.63527</v>
      </c>
      <c r="D488" s="24">
        <f>F488</f>
        <v>99.01689</v>
      </c>
      <c r="E488" s="24">
        <f>F488</f>
        <v>99.01689</v>
      </c>
      <c r="F488" s="24">
        <f>ROUND(99.0168856101586,5)</f>
        <v>99.01689</v>
      </c>
      <c r="G488" s="25"/>
      <c r="H488" s="26"/>
    </row>
    <row r="489" spans="1:8" ht="12.75" customHeight="1">
      <c r="A489" s="23" t="s">
        <v>102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43637</v>
      </c>
      <c r="B490" s="23"/>
      <c r="C490" s="24">
        <f>ROUND(100.635274092239,5)</f>
        <v>100.63527</v>
      </c>
      <c r="D490" s="24">
        <f>F490</f>
        <v>99.35647</v>
      </c>
      <c r="E490" s="24">
        <f>F490</f>
        <v>99.35647</v>
      </c>
      <c r="F490" s="24">
        <f>ROUND(99.3564665999651,5)</f>
        <v>99.35647</v>
      </c>
      <c r="G490" s="25"/>
      <c r="H490" s="26"/>
    </row>
    <row r="491" spans="1:8" ht="12.75" customHeight="1">
      <c r="A491" s="23" t="s">
        <v>103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43728</v>
      </c>
      <c r="B492" s="23"/>
      <c r="C492" s="24">
        <f>ROUND(100.635274092239,5)</f>
        <v>100.63527</v>
      </c>
      <c r="D492" s="24">
        <f>F492</f>
        <v>99.71561</v>
      </c>
      <c r="E492" s="24">
        <f>F492</f>
        <v>99.71561</v>
      </c>
      <c r="F492" s="24">
        <f>ROUND(99.7156136504931,5)</f>
        <v>99.71561</v>
      </c>
      <c r="G492" s="25"/>
      <c r="H492" s="26"/>
    </row>
    <row r="493" spans="1:8" ht="12.75" customHeight="1">
      <c r="A493" s="23" t="s">
        <v>104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44182</v>
      </c>
      <c r="B494" s="23"/>
      <c r="C494" s="24">
        <f>ROUND(101.287813283414,5)</f>
        <v>101.28781</v>
      </c>
      <c r="D494" s="24">
        <f>F494</f>
        <v>95.8114</v>
      </c>
      <c r="E494" s="24">
        <f>F494</f>
        <v>95.8114</v>
      </c>
      <c r="F494" s="24">
        <f>ROUND(95.8113981227966,5)</f>
        <v>95.8114</v>
      </c>
      <c r="G494" s="25"/>
      <c r="H494" s="26"/>
    </row>
    <row r="495" spans="1:8" ht="12.75" customHeight="1">
      <c r="A495" s="23" t="s">
        <v>105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44271</v>
      </c>
      <c r="B496" s="23"/>
      <c r="C496" s="24">
        <f>ROUND(101.287813283414,5)</f>
        <v>101.28781</v>
      </c>
      <c r="D496" s="24">
        <f>F496</f>
        <v>95.02354</v>
      </c>
      <c r="E496" s="24">
        <f>F496</f>
        <v>95.02354</v>
      </c>
      <c r="F496" s="24">
        <f>ROUND(95.0235355196668,5)</f>
        <v>95.02354</v>
      </c>
      <c r="G496" s="25"/>
      <c r="H496" s="26"/>
    </row>
    <row r="497" spans="1:8" ht="12.75" customHeight="1">
      <c r="A497" s="23" t="s">
        <v>106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44362</v>
      </c>
      <c r="B498" s="23"/>
      <c r="C498" s="24">
        <f>ROUND(101.287813283414,5)</f>
        <v>101.28781</v>
      </c>
      <c r="D498" s="24">
        <f>F498</f>
        <v>94.20204</v>
      </c>
      <c r="E498" s="24">
        <f>F498</f>
        <v>94.20204</v>
      </c>
      <c r="F498" s="24">
        <f>ROUND(94.2020388877904,5)</f>
        <v>94.20204</v>
      </c>
      <c r="G498" s="25"/>
      <c r="H498" s="26"/>
    </row>
    <row r="499" spans="1:8" ht="12.75" customHeight="1">
      <c r="A499" s="23" t="s">
        <v>107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44460</v>
      </c>
      <c r="B500" s="23"/>
      <c r="C500" s="24">
        <f>ROUND(101.287813283414,5)</f>
        <v>101.28781</v>
      </c>
      <c r="D500" s="24">
        <f>F500</f>
        <v>94.35701</v>
      </c>
      <c r="E500" s="24">
        <f>F500</f>
        <v>94.35701</v>
      </c>
      <c r="F500" s="24">
        <f>ROUND(94.3570056185591,5)</f>
        <v>94.35701</v>
      </c>
      <c r="G500" s="25"/>
      <c r="H500" s="26"/>
    </row>
    <row r="501" spans="1:8" ht="12.75" customHeight="1">
      <c r="A501" s="23" t="s">
        <v>108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44551</v>
      </c>
      <c r="B502" s="23"/>
      <c r="C502" s="24">
        <f>ROUND(101.287813283414,5)</f>
        <v>101.28781</v>
      </c>
      <c r="D502" s="24">
        <f>F502</f>
        <v>96.53616</v>
      </c>
      <c r="E502" s="24">
        <f>F502</f>
        <v>96.53616</v>
      </c>
      <c r="F502" s="24">
        <f>ROUND(96.5361623073319,5)</f>
        <v>96.53616</v>
      </c>
      <c r="G502" s="25"/>
      <c r="H502" s="26"/>
    </row>
    <row r="503" spans="1:8" ht="12.75" customHeight="1">
      <c r="A503" s="23" t="s">
        <v>109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44635</v>
      </c>
      <c r="B504" s="23"/>
      <c r="C504" s="24">
        <f>ROUND(101.287813283414,5)</f>
        <v>101.28781</v>
      </c>
      <c r="D504" s="24">
        <f>F504</f>
        <v>96.66087</v>
      </c>
      <c r="E504" s="24">
        <f>F504</f>
        <v>96.66087</v>
      </c>
      <c r="F504" s="24">
        <f>ROUND(96.6608729213931,5)</f>
        <v>96.66087</v>
      </c>
      <c r="G504" s="25"/>
      <c r="H504" s="26"/>
    </row>
    <row r="505" spans="1:8" ht="12.75" customHeight="1">
      <c r="A505" s="23" t="s">
        <v>110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44733</v>
      </c>
      <c r="B506" s="23"/>
      <c r="C506" s="24">
        <f>ROUND(101.287813283414,5)</f>
        <v>101.28781</v>
      </c>
      <c r="D506" s="24">
        <f>F506</f>
        <v>97.83641</v>
      </c>
      <c r="E506" s="24">
        <f>F506</f>
        <v>97.83641</v>
      </c>
      <c r="F506" s="24">
        <f>ROUND(97.8364096858424,5)</f>
        <v>97.83641</v>
      </c>
      <c r="G506" s="25"/>
      <c r="H506" s="26"/>
    </row>
    <row r="507" spans="1:8" ht="12.75" customHeight="1">
      <c r="A507" s="23" t="s">
        <v>111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44824</v>
      </c>
      <c r="B508" s="23"/>
      <c r="C508" s="24">
        <f>ROUND(101.287813283414,5)</f>
        <v>101.28781</v>
      </c>
      <c r="D508" s="24">
        <f>F508</f>
        <v>100.03495</v>
      </c>
      <c r="E508" s="24">
        <f>F508</f>
        <v>100.03495</v>
      </c>
      <c r="F508" s="24">
        <f>ROUND(100.034947960099,5)</f>
        <v>100.03495</v>
      </c>
      <c r="G508" s="25"/>
      <c r="H508" s="26"/>
    </row>
    <row r="509" spans="1:8" ht="12.75" customHeight="1">
      <c r="A509" s="23" t="s">
        <v>112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46008</v>
      </c>
      <c r="B510" s="23"/>
      <c r="C510" s="24">
        <f>ROUND(101.233175152371,5)</f>
        <v>101.23318</v>
      </c>
      <c r="D510" s="24">
        <f>F510</f>
        <v>94.74389</v>
      </c>
      <c r="E510" s="24">
        <f>F510</f>
        <v>94.74389</v>
      </c>
      <c r="F510" s="24">
        <f>ROUND(94.7438871331254,5)</f>
        <v>94.74389</v>
      </c>
      <c r="G510" s="25"/>
      <c r="H510" s="26"/>
    </row>
    <row r="511" spans="1:8" ht="12.75" customHeight="1">
      <c r="A511" s="23" t="s">
        <v>113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46097</v>
      </c>
      <c r="B512" s="23"/>
      <c r="C512" s="24">
        <f>ROUND(101.233175152371,5)</f>
        <v>101.23318</v>
      </c>
      <c r="D512" s="24">
        <f>F512</f>
        <v>91.76058</v>
      </c>
      <c r="E512" s="24">
        <f>F512</f>
        <v>91.76058</v>
      </c>
      <c r="F512" s="24">
        <f>ROUND(91.7605830168809,5)</f>
        <v>91.76058</v>
      </c>
      <c r="G512" s="25"/>
      <c r="H512" s="26"/>
    </row>
    <row r="513" spans="1:8" ht="12.75" customHeight="1">
      <c r="A513" s="23" t="s">
        <v>114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46188</v>
      </c>
      <c r="B514" s="23"/>
      <c r="C514" s="24">
        <f>ROUND(101.233175152371,5)</f>
        <v>101.23318</v>
      </c>
      <c r="D514" s="24">
        <f>F514</f>
        <v>90.51384</v>
      </c>
      <c r="E514" s="24">
        <f>F514</f>
        <v>90.51384</v>
      </c>
      <c r="F514" s="24">
        <f>ROUND(90.5138439108793,5)</f>
        <v>90.51384</v>
      </c>
      <c r="G514" s="25"/>
      <c r="H514" s="26"/>
    </row>
    <row r="515" spans="1:8" ht="12.75" customHeight="1">
      <c r="A515" s="23" t="s">
        <v>115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46286</v>
      </c>
      <c r="B516" s="23"/>
      <c r="C516" s="24">
        <f>ROUND(101.233175152371,5)</f>
        <v>101.23318</v>
      </c>
      <c r="D516" s="24">
        <f>F516</f>
        <v>92.68045</v>
      </c>
      <c r="E516" s="24">
        <f>F516</f>
        <v>92.68045</v>
      </c>
      <c r="F516" s="24">
        <f>ROUND(92.6804514339693,5)</f>
        <v>92.68045</v>
      </c>
      <c r="G516" s="25"/>
      <c r="H516" s="26"/>
    </row>
    <row r="517" spans="1:8" ht="12.75" customHeight="1">
      <c r="A517" s="23" t="s">
        <v>116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46377</v>
      </c>
      <c r="B518" s="23"/>
      <c r="C518" s="24">
        <f>ROUND(101.233175152371,5)</f>
        <v>101.23318</v>
      </c>
      <c r="D518" s="24">
        <f>F518</f>
        <v>96.473</v>
      </c>
      <c r="E518" s="24">
        <f>F518</f>
        <v>96.473</v>
      </c>
      <c r="F518" s="24">
        <f>ROUND(96.4730018445679,5)</f>
        <v>96.473</v>
      </c>
      <c r="G518" s="25"/>
      <c r="H518" s="26"/>
    </row>
    <row r="519" spans="1:8" ht="12.75" customHeight="1">
      <c r="A519" s="23" t="s">
        <v>117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46461</v>
      </c>
      <c r="B520" s="23"/>
      <c r="C520" s="24">
        <f>ROUND(101.233175152371,5)</f>
        <v>101.23318</v>
      </c>
      <c r="D520" s="24">
        <f>F520</f>
        <v>95.05428</v>
      </c>
      <c r="E520" s="24">
        <f>F520</f>
        <v>95.05428</v>
      </c>
      <c r="F520" s="24">
        <f>ROUND(95.0542755741226,5)</f>
        <v>95.05428</v>
      </c>
      <c r="G520" s="25"/>
      <c r="H520" s="26"/>
    </row>
    <row r="521" spans="1:8" ht="12.75" customHeight="1">
      <c r="A521" s="23" t="s">
        <v>118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46559</v>
      </c>
      <c r="B522" s="23"/>
      <c r="C522" s="24">
        <f>ROUND(101.233175152371,5)</f>
        <v>101.23318</v>
      </c>
      <c r="D522" s="24">
        <f>F522</f>
        <v>97.12962</v>
      </c>
      <c r="E522" s="24">
        <f>F522</f>
        <v>97.12962</v>
      </c>
      <c r="F522" s="24">
        <f>ROUND(97.1296162612376,5)</f>
        <v>97.12962</v>
      </c>
      <c r="G522" s="25"/>
      <c r="H522" s="26"/>
    </row>
    <row r="523" spans="1:8" ht="12.75" customHeight="1">
      <c r="A523" s="23" t="s">
        <v>119</v>
      </c>
      <c r="B523" s="23"/>
      <c r="C523" s="27"/>
      <c r="D523" s="27"/>
      <c r="E523" s="27"/>
      <c r="F523" s="27"/>
      <c r="G523" s="25"/>
      <c r="H523" s="26"/>
    </row>
    <row r="524" spans="1:8" ht="12.75" customHeight="1" thickBot="1">
      <c r="A524" s="31">
        <v>46650</v>
      </c>
      <c r="B524" s="31"/>
      <c r="C524" s="32">
        <f>ROUND(101.233175152371,5)</f>
        <v>101.23318</v>
      </c>
      <c r="D524" s="32">
        <f>F524</f>
        <v>100.86505</v>
      </c>
      <c r="E524" s="32">
        <f>F524</f>
        <v>100.86505</v>
      </c>
      <c r="F524" s="32">
        <f>ROUND(100.86504918519,5)</f>
        <v>100.86505</v>
      </c>
      <c r="G524" s="33"/>
      <c r="H524" s="34"/>
    </row>
  </sheetData>
  <sheetProtection/>
  <mergeCells count="523"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20:B220"/>
    <mergeCell ref="A221:B221"/>
    <mergeCell ref="A222:B222"/>
    <mergeCell ref="A223:B223"/>
    <mergeCell ref="A224:B224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2017-10-02T16:12:30Z</dcterms:modified>
  <cp:category/>
  <cp:version/>
  <cp:contentType/>
  <cp:contentStatus/>
</cp:coreProperties>
</file>