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'Jerry'!$A$1:$H$556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<sst xmlns="http://schemas.openxmlformats.org/spreadsheetml/2006/main" count="119" uniqueCount="119">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</sst>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43052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ROUND(2.58,5)</f>
        <v>2.58</v>
      </c>
      <c r="D6" s="25">
        <f>F6</f>
        <v>2.58</v>
      </c>
      <c r="E6" s="25">
        <f>F6</f>
        <v>2.58</v>
      </c>
      <c r="F6" s="25">
        <f>ROUND(2.58,5)</f>
        <v>2.58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ROUND(2.71,5)</f>
        <v>2.71</v>
      </c>
      <c r="D8" s="25">
        <f>F8</f>
        <v>2.71</v>
      </c>
      <c r="E8" s="25">
        <f>F8</f>
        <v>2.71</v>
      </c>
      <c r="F8" s="25">
        <f>ROUND(2.71,5)</f>
        <v>2.71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ROUND(2.77,5)</f>
        <v>2.77</v>
      </c>
      <c r="D10" s="25">
        <f>F10</f>
        <v>2.77</v>
      </c>
      <c r="E10" s="25">
        <f>F10</f>
        <v>2.77</v>
      </c>
      <c r="F10" s="25">
        <f>ROUND(2.77,5)</f>
        <v>2.77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ROUND(3.32,5)</f>
        <v>3.32</v>
      </c>
      <c r="D12" s="25">
        <f>F12</f>
        <v>3.32</v>
      </c>
      <c r="E12" s="25">
        <f>F12</f>
        <v>3.32</v>
      </c>
      <c r="F12" s="25">
        <f>ROUND(3.32,5)</f>
        <v>3.32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ROUND(11.42,5)</f>
        <v>11.42</v>
      </c>
      <c r="D14" s="25">
        <f>F14</f>
        <v>11.42</v>
      </c>
      <c r="E14" s="25">
        <f>F14</f>
        <v>11.42</v>
      </c>
      <c r="F14" s="25">
        <f>ROUND(11.42,5)</f>
        <v>11.42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ROUND(8.785,5)</f>
        <v>8.785</v>
      </c>
      <c r="D16" s="25">
        <f>F16</f>
        <v>8.785</v>
      </c>
      <c r="E16" s="25">
        <f>F16</f>
        <v>8.785</v>
      </c>
      <c r="F16" s="25">
        <f>ROUND(8.785,5)</f>
        <v>8.785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ROUND(9.47,3)</f>
        <v>9.47</v>
      </c>
      <c r="D18" s="27">
        <f>F18</f>
        <v>9.47</v>
      </c>
      <c r="E18" s="27">
        <f>F18</f>
        <v>9.47</v>
      </c>
      <c r="F18" s="27">
        <f>ROUND(9.47,3)</f>
        <v>9.47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ROUND(2.52,3)</f>
        <v>2.52</v>
      </c>
      <c r="D20" s="27">
        <f>F20</f>
        <v>2.52</v>
      </c>
      <c r="E20" s="27">
        <f>F20</f>
        <v>2.52</v>
      </c>
      <c r="F20" s="27">
        <f>ROUND(2.52,3)</f>
        <v>2.52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ROUND(2.7,3)</f>
        <v>2.7</v>
      </c>
      <c r="D22" s="27">
        <f>F22</f>
        <v>2.7</v>
      </c>
      <c r="E22" s="27">
        <f>F22</f>
        <v>2.7</v>
      </c>
      <c r="F22" s="27">
        <f>ROUND(2.7,3)</f>
        <v>2.7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ROUND(7.845,3)</f>
        <v>7.845</v>
      </c>
      <c r="D24" s="27">
        <f>F24</f>
        <v>7.845</v>
      </c>
      <c r="E24" s="27">
        <f>F24</f>
        <v>7.845</v>
      </c>
      <c r="F24" s="27">
        <f>ROUND(7.845,3)</f>
        <v>7.845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ROUND(8.19,3)</f>
        <v>8.19</v>
      </c>
      <c r="D26" s="27">
        <f>F26</f>
        <v>8.19</v>
      </c>
      <c r="E26" s="27">
        <f>F26</f>
        <v>8.19</v>
      </c>
      <c r="F26" s="27">
        <f>ROUND(8.19,3)</f>
        <v>8.19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ROUND(8.43,3)</f>
        <v>8.43</v>
      </c>
      <c r="D28" s="27">
        <f>F28</f>
        <v>8.43</v>
      </c>
      <c r="E28" s="27">
        <f>F28</f>
        <v>8.43</v>
      </c>
      <c r="F28" s="27">
        <f>ROUND(8.43,3)</f>
        <v>8.43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ROUND(10.19,3)</f>
        <v>10.19</v>
      </c>
      <c r="D30" s="27">
        <f>F30</f>
        <v>10.19</v>
      </c>
      <c r="E30" s="27">
        <f>F30</f>
        <v>10.19</v>
      </c>
      <c r="F30" s="27">
        <f>ROUND(10.19,3)</f>
        <v>10.19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ROUND(2.6,3)</f>
        <v>2.6</v>
      </c>
      <c r="D32" s="27">
        <f>F32</f>
        <v>2.6</v>
      </c>
      <c r="E32" s="27">
        <f>F32</f>
        <v>2.6</v>
      </c>
      <c r="F32" s="27">
        <f>ROUND(2.6,3)</f>
        <v>2.6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ROUND(10.01,3)</f>
        <v>10.01</v>
      </c>
      <c r="D36" s="27">
        <f>F36</f>
        <v>10.01</v>
      </c>
      <c r="E36" s="27">
        <f>F36</f>
        <v>10.01</v>
      </c>
      <c r="F36" s="27">
        <f>ROUND(10.01,3)</f>
        <v>10.01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ROUND(2.58,5)</f>
        <v>2.58</v>
      </c>
      <c r="D38" s="25">
        <f>F38</f>
        <v>129.53898</v>
      </c>
      <c r="E38" s="25">
        <f>F38</f>
        <v>129.53898</v>
      </c>
      <c r="F38" s="25">
        <f>ROUND(129.53898,5)</f>
        <v>129.53898</v>
      </c>
      <c r="G38" s="24"/>
      <c r="H38" s="36"/>
    </row>
    <row r="39" spans="1:8" ht="12.75" customHeight="1">
      <c r="A39" s="22">
        <v>43223</v>
      </c>
      <c r="B39" s="22"/>
      <c r="C39" s="25">
        <f>ROUND(2.58,5)</f>
        <v>2.58</v>
      </c>
      <c r="D39" s="25">
        <f>F39</f>
        <v>131.96173</v>
      </c>
      <c r="E39" s="25">
        <f>F39</f>
        <v>131.96173</v>
      </c>
      <c r="F39" s="25">
        <f>ROUND(131.96173,5)</f>
        <v>131.96173</v>
      </c>
      <c r="G39" s="24"/>
      <c r="H39" s="36"/>
    </row>
    <row r="40" spans="1:8" ht="12.75" customHeight="1">
      <c r="A40" s="22">
        <v>43314</v>
      </c>
      <c r="B40" s="22"/>
      <c r="C40" s="25">
        <f>ROUND(2.58,5)</f>
        <v>2.58</v>
      </c>
      <c r="D40" s="25">
        <f>F40</f>
        <v>134.45292</v>
      </c>
      <c r="E40" s="25">
        <f>F40</f>
        <v>134.45292</v>
      </c>
      <c r="F40" s="25">
        <f>ROUND(134.45292,5)</f>
        <v>134.45292</v>
      </c>
      <c r="G40" s="24"/>
      <c r="H40" s="36"/>
    </row>
    <row r="41" spans="1:8" ht="12.75" customHeight="1">
      <c r="A41" s="22">
        <v>43405</v>
      </c>
      <c r="B41" s="22"/>
      <c r="C41" s="25">
        <f>ROUND(2.58,5)</f>
        <v>2.58</v>
      </c>
      <c r="D41" s="25">
        <f>F41</f>
        <v>137.06453</v>
      </c>
      <c r="E41" s="25">
        <f>F41</f>
        <v>137.06453</v>
      </c>
      <c r="F41" s="25">
        <f>ROUND(137.06453,5)</f>
        <v>137.06453</v>
      </c>
      <c r="G41" s="24"/>
      <c r="H41" s="36"/>
    </row>
    <row r="42" spans="1:8" ht="12.75" customHeight="1">
      <c r="A42" s="22">
        <v>43503</v>
      </c>
      <c r="B42" s="22"/>
      <c r="C42" s="25">
        <f>ROUND(2.58,5)</f>
        <v>2.58</v>
      </c>
      <c r="D42" s="25">
        <f>F42</f>
        <v>139.74956</v>
      </c>
      <c r="E42" s="25">
        <f>F42</f>
        <v>139.74956</v>
      </c>
      <c r="F42" s="25">
        <f>ROUND(139.74956,5)</f>
        <v>139.74956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ROUND(97.79026,5)</f>
        <v>97.79026</v>
      </c>
      <c r="D44" s="25">
        <f>F44</f>
        <v>99.41527</v>
      </c>
      <c r="E44" s="25">
        <f>F44</f>
        <v>99.41527</v>
      </c>
      <c r="F44" s="25">
        <f>ROUND(99.41527,5)</f>
        <v>99.41527</v>
      </c>
      <c r="G44" s="24"/>
      <c r="H44" s="36"/>
    </row>
    <row r="45" spans="1:8" ht="12.75" customHeight="1">
      <c r="A45" s="22">
        <v>43223</v>
      </c>
      <c r="B45" s="22"/>
      <c r="C45" s="25">
        <f>ROUND(97.79026,5)</f>
        <v>97.79026</v>
      </c>
      <c r="D45" s="25">
        <f>F45</f>
        <v>100.25657</v>
      </c>
      <c r="E45" s="25">
        <f>F45</f>
        <v>100.25657</v>
      </c>
      <c r="F45" s="25">
        <f>ROUND(100.25657,5)</f>
        <v>100.25657</v>
      </c>
      <c r="G45" s="24"/>
      <c r="H45" s="36"/>
    </row>
    <row r="46" spans="1:8" ht="12.75" customHeight="1">
      <c r="A46" s="22">
        <v>43314</v>
      </c>
      <c r="B46" s="22"/>
      <c r="C46" s="25">
        <f>ROUND(97.79026,5)</f>
        <v>97.79026</v>
      </c>
      <c r="D46" s="25">
        <f>F46</f>
        <v>102.183</v>
      </c>
      <c r="E46" s="25">
        <f>F46</f>
        <v>102.183</v>
      </c>
      <c r="F46" s="25">
        <f>ROUND(102.183,5)</f>
        <v>102.183</v>
      </c>
      <c r="G46" s="24"/>
      <c r="H46" s="36"/>
    </row>
    <row r="47" spans="1:8" ht="12.75" customHeight="1">
      <c r="A47" s="22">
        <v>43405</v>
      </c>
      <c r="B47" s="22"/>
      <c r="C47" s="25">
        <f>ROUND(97.79026,5)</f>
        <v>97.79026</v>
      </c>
      <c r="D47" s="25">
        <f>F47</f>
        <v>104.16779</v>
      </c>
      <c r="E47" s="25">
        <f>F47</f>
        <v>104.16779</v>
      </c>
      <c r="F47" s="25">
        <f>ROUND(104.16779,5)</f>
        <v>104.16779</v>
      </c>
      <c r="G47" s="24"/>
      <c r="H47" s="36"/>
    </row>
    <row r="48" spans="1:8" ht="12.75" customHeight="1">
      <c r="A48" s="22">
        <v>43503</v>
      </c>
      <c r="B48" s="22"/>
      <c r="C48" s="25">
        <f>ROUND(97.79026,5)</f>
        <v>97.79026</v>
      </c>
      <c r="D48" s="25">
        <f>F48</f>
        <v>106.20818</v>
      </c>
      <c r="E48" s="25">
        <f>F48</f>
        <v>106.20818</v>
      </c>
      <c r="F48" s="25">
        <f>ROUND(106.20818,5)</f>
        <v>106.20818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ROUND(9.92,5)</f>
        <v>9.92</v>
      </c>
      <c r="D50" s="25">
        <f>F50</f>
        <v>9.99457</v>
      </c>
      <c r="E50" s="25">
        <f>F50</f>
        <v>9.99457</v>
      </c>
      <c r="F50" s="25">
        <f>ROUND(9.99457,5)</f>
        <v>9.99457</v>
      </c>
      <c r="G50" s="24"/>
      <c r="H50" s="36"/>
    </row>
    <row r="51" spans="1:8" ht="12.75" customHeight="1">
      <c r="A51" s="22">
        <v>43223</v>
      </c>
      <c r="B51" s="22"/>
      <c r="C51" s="25">
        <f>ROUND(9.92,5)</f>
        <v>9.92</v>
      </c>
      <c r="D51" s="25">
        <f>F51</f>
        <v>10.08202</v>
      </c>
      <c r="E51" s="25">
        <f>F51</f>
        <v>10.08202</v>
      </c>
      <c r="F51" s="25">
        <f>ROUND(10.08202,5)</f>
        <v>10.08202</v>
      </c>
      <c r="G51" s="24"/>
      <c r="H51" s="36"/>
    </row>
    <row r="52" spans="1:8" ht="12.75" customHeight="1">
      <c r="A52" s="22">
        <v>43314</v>
      </c>
      <c r="B52" s="22"/>
      <c r="C52" s="25">
        <f>ROUND(9.92,5)</f>
        <v>9.92</v>
      </c>
      <c r="D52" s="25">
        <f>F52</f>
        <v>10.16953</v>
      </c>
      <c r="E52" s="25">
        <f>F52</f>
        <v>10.16953</v>
      </c>
      <c r="F52" s="25">
        <f>ROUND(10.16953,5)</f>
        <v>10.16953</v>
      </c>
      <c r="G52" s="24"/>
      <c r="H52" s="36"/>
    </row>
    <row r="53" spans="1:8" ht="12.75" customHeight="1">
      <c r="A53" s="22">
        <v>43405</v>
      </c>
      <c r="B53" s="22"/>
      <c r="C53" s="25">
        <f>ROUND(9.92,5)</f>
        <v>9.92</v>
      </c>
      <c r="D53" s="25">
        <f>F53</f>
        <v>10.2547</v>
      </c>
      <c r="E53" s="25">
        <f>F53</f>
        <v>10.2547</v>
      </c>
      <c r="F53" s="25">
        <f>ROUND(10.2547,5)</f>
        <v>10.2547</v>
      </c>
      <c r="G53" s="24"/>
      <c r="H53" s="36"/>
    </row>
    <row r="54" spans="1:8" ht="12.75" customHeight="1">
      <c r="A54" s="22">
        <v>43503</v>
      </c>
      <c r="B54" s="22"/>
      <c r="C54" s="25">
        <f>ROUND(9.92,5)</f>
        <v>9.92</v>
      </c>
      <c r="D54" s="25">
        <f>F54</f>
        <v>10.36402</v>
      </c>
      <c r="E54" s="25">
        <f>F54</f>
        <v>10.36402</v>
      </c>
      <c r="F54" s="25">
        <f>ROUND(10.36402,5)</f>
        <v>10.36402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ROUND(10.115,5)</f>
        <v>10.115</v>
      </c>
      <c r="D56" s="25">
        <f>F56</f>
        <v>10.19225</v>
      </c>
      <c r="E56" s="25">
        <f>F56</f>
        <v>10.19225</v>
      </c>
      <c r="F56" s="25">
        <f>ROUND(10.19225,5)</f>
        <v>10.19225</v>
      </c>
      <c r="G56" s="24"/>
      <c r="H56" s="36"/>
    </row>
    <row r="57" spans="1:8" ht="12.75" customHeight="1">
      <c r="A57" s="22">
        <v>43223</v>
      </c>
      <c r="B57" s="22"/>
      <c r="C57" s="25">
        <f>ROUND(10.115,5)</f>
        <v>10.115</v>
      </c>
      <c r="D57" s="25">
        <f>F57</f>
        <v>10.27852</v>
      </c>
      <c r="E57" s="25">
        <f>F57</f>
        <v>10.27852</v>
      </c>
      <c r="F57" s="25">
        <f>ROUND(10.27852,5)</f>
        <v>10.27852</v>
      </c>
      <c r="G57" s="24"/>
      <c r="H57" s="36"/>
    </row>
    <row r="58" spans="1:8" ht="12.75" customHeight="1">
      <c r="A58" s="22">
        <v>43314</v>
      </c>
      <c r="B58" s="22"/>
      <c r="C58" s="25">
        <f>ROUND(10.115,5)</f>
        <v>10.115</v>
      </c>
      <c r="D58" s="25">
        <f>F58</f>
        <v>10.36191</v>
      </c>
      <c r="E58" s="25">
        <f>F58</f>
        <v>10.36191</v>
      </c>
      <c r="F58" s="25">
        <f>ROUND(10.36191,5)</f>
        <v>10.36191</v>
      </c>
      <c r="G58" s="24"/>
      <c r="H58" s="36"/>
    </row>
    <row r="59" spans="1:8" ht="12.75" customHeight="1">
      <c r="A59" s="22">
        <v>43405</v>
      </c>
      <c r="B59" s="22"/>
      <c r="C59" s="25">
        <f>ROUND(10.115,5)</f>
        <v>10.115</v>
      </c>
      <c r="D59" s="25">
        <f>F59</f>
        <v>10.4507</v>
      </c>
      <c r="E59" s="25">
        <f>F59</f>
        <v>10.4507</v>
      </c>
      <c r="F59" s="25">
        <f>ROUND(10.4507,5)</f>
        <v>10.4507</v>
      </c>
      <c r="G59" s="24"/>
      <c r="H59" s="36"/>
    </row>
    <row r="60" spans="1:8" ht="12.75" customHeight="1">
      <c r="A60" s="22">
        <v>43503</v>
      </c>
      <c r="B60" s="22"/>
      <c r="C60" s="25">
        <f>ROUND(10.115,5)</f>
        <v>10.115</v>
      </c>
      <c r="D60" s="25">
        <f>F60</f>
        <v>10.56128</v>
      </c>
      <c r="E60" s="25">
        <f>F60</f>
        <v>10.56128</v>
      </c>
      <c r="F60" s="25">
        <f>ROUND(10.56128,5)</f>
        <v>10.56128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ROUND(101.39124,5)</f>
        <v>101.39124</v>
      </c>
      <c r="D62" s="25">
        <f>F62</f>
        <v>103.07608</v>
      </c>
      <c r="E62" s="25">
        <f>F62</f>
        <v>103.07608</v>
      </c>
      <c r="F62" s="25">
        <f>ROUND(103.07608,5)</f>
        <v>103.07608</v>
      </c>
      <c r="G62" s="24"/>
      <c r="H62" s="36"/>
    </row>
    <row r="63" spans="1:8" ht="12.75" customHeight="1">
      <c r="A63" s="22">
        <v>43223</v>
      </c>
      <c r="B63" s="22"/>
      <c r="C63" s="25">
        <f>ROUND(101.39124,5)</f>
        <v>101.39124</v>
      </c>
      <c r="D63" s="25">
        <f>F63</f>
        <v>103.91527</v>
      </c>
      <c r="E63" s="25">
        <f>F63</f>
        <v>103.91527</v>
      </c>
      <c r="F63" s="25">
        <f>ROUND(103.91527,5)</f>
        <v>103.91527</v>
      </c>
      <c r="G63" s="24"/>
      <c r="H63" s="36"/>
    </row>
    <row r="64" spans="1:8" ht="12.75" customHeight="1">
      <c r="A64" s="22">
        <v>43314</v>
      </c>
      <c r="B64" s="22"/>
      <c r="C64" s="25">
        <f>ROUND(101.39124,5)</f>
        <v>101.39124</v>
      </c>
      <c r="D64" s="25">
        <f>F64</f>
        <v>105.91207</v>
      </c>
      <c r="E64" s="25">
        <f>F64</f>
        <v>105.91207</v>
      </c>
      <c r="F64" s="25">
        <f>ROUND(105.91207,5)</f>
        <v>105.91207</v>
      </c>
      <c r="G64" s="24"/>
      <c r="H64" s="36"/>
    </row>
    <row r="65" spans="1:8" ht="12.75" customHeight="1">
      <c r="A65" s="22">
        <v>43405</v>
      </c>
      <c r="B65" s="22"/>
      <c r="C65" s="25">
        <f>ROUND(101.39124,5)</f>
        <v>101.39124</v>
      </c>
      <c r="D65" s="25">
        <f>F65</f>
        <v>107.9693</v>
      </c>
      <c r="E65" s="25">
        <f>F65</f>
        <v>107.9693</v>
      </c>
      <c r="F65" s="25">
        <f>ROUND(107.9693,5)</f>
        <v>107.9693</v>
      </c>
      <c r="G65" s="24"/>
      <c r="H65" s="36"/>
    </row>
    <row r="66" spans="1:8" ht="12.75" customHeight="1">
      <c r="A66" s="22">
        <v>43503</v>
      </c>
      <c r="B66" s="22"/>
      <c r="C66" s="25">
        <f>ROUND(101.39124,5)</f>
        <v>101.39124</v>
      </c>
      <c r="D66" s="25">
        <f>F66</f>
        <v>110.08427</v>
      </c>
      <c r="E66" s="25">
        <f>F66</f>
        <v>110.08427</v>
      </c>
      <c r="F66" s="25">
        <f>ROUND(110.08427,5)</f>
        <v>110.08427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ROUND(10.32,5)</f>
        <v>10.32</v>
      </c>
      <c r="D68" s="25">
        <f>F68</f>
        <v>10.39376</v>
      </c>
      <c r="E68" s="25">
        <f>F68</f>
        <v>10.39376</v>
      </c>
      <c r="F68" s="25">
        <f>ROUND(10.39376,5)</f>
        <v>10.39376</v>
      </c>
      <c r="G68" s="24"/>
      <c r="H68" s="36"/>
    </row>
    <row r="69" spans="1:8" ht="12.75" customHeight="1">
      <c r="A69" s="22">
        <v>43223</v>
      </c>
      <c r="B69" s="22"/>
      <c r="C69" s="25">
        <f>ROUND(10.32,5)</f>
        <v>10.32</v>
      </c>
      <c r="D69" s="25">
        <f>F69</f>
        <v>10.47908</v>
      </c>
      <c r="E69" s="25">
        <f>F69</f>
        <v>10.47908</v>
      </c>
      <c r="F69" s="25">
        <f>ROUND(10.47908,5)</f>
        <v>10.47908</v>
      </c>
      <c r="G69" s="24"/>
      <c r="H69" s="36"/>
    </row>
    <row r="70" spans="1:8" ht="12.75" customHeight="1">
      <c r="A70" s="22">
        <v>43314</v>
      </c>
      <c r="B70" s="22"/>
      <c r="C70" s="25">
        <f>ROUND(10.32,5)</f>
        <v>10.32</v>
      </c>
      <c r="D70" s="25">
        <f>F70</f>
        <v>10.56443</v>
      </c>
      <c r="E70" s="25">
        <f>F70</f>
        <v>10.56443</v>
      </c>
      <c r="F70" s="25">
        <f>ROUND(10.56443,5)</f>
        <v>10.56443</v>
      </c>
      <c r="G70" s="24"/>
      <c r="H70" s="36"/>
    </row>
    <row r="71" spans="1:8" ht="12.75" customHeight="1">
      <c r="A71" s="22">
        <v>43405</v>
      </c>
      <c r="B71" s="22"/>
      <c r="C71" s="25">
        <f>ROUND(10.32,5)</f>
        <v>10.32</v>
      </c>
      <c r="D71" s="25">
        <f>F71</f>
        <v>10.64689</v>
      </c>
      <c r="E71" s="25">
        <f>F71</f>
        <v>10.64689</v>
      </c>
      <c r="F71" s="25">
        <f>ROUND(10.64689,5)</f>
        <v>10.64689</v>
      </c>
      <c r="G71" s="24"/>
      <c r="H71" s="36"/>
    </row>
    <row r="72" spans="1:8" ht="12.75" customHeight="1">
      <c r="A72" s="22">
        <v>43503</v>
      </c>
      <c r="B72" s="22"/>
      <c r="C72" s="25">
        <f>ROUND(10.32,5)</f>
        <v>10.32</v>
      </c>
      <c r="D72" s="25">
        <f>F72</f>
        <v>10.75025</v>
      </c>
      <c r="E72" s="25">
        <f>F72</f>
        <v>10.75025</v>
      </c>
      <c r="F72" s="25">
        <f>ROUND(10.75025,5)</f>
        <v>10.75025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ROUND(2.71,5)</f>
        <v>2.71</v>
      </c>
      <c r="D74" s="25">
        <f>F74</f>
        <v>124.96848</v>
      </c>
      <c r="E74" s="25">
        <f>F74</f>
        <v>124.96848</v>
      </c>
      <c r="F74" s="25">
        <f>ROUND(124.96848,5)</f>
        <v>124.96848</v>
      </c>
      <c r="G74" s="24"/>
      <c r="H74" s="36"/>
    </row>
    <row r="75" spans="1:8" ht="12.75" customHeight="1">
      <c r="A75" s="22">
        <v>43223</v>
      </c>
      <c r="B75" s="22"/>
      <c r="C75" s="25">
        <f>ROUND(2.71,5)</f>
        <v>2.71</v>
      </c>
      <c r="D75" s="25">
        <f>F75</f>
        <v>127.30586</v>
      </c>
      <c r="E75" s="25">
        <f>F75</f>
        <v>127.30586</v>
      </c>
      <c r="F75" s="25">
        <f>ROUND(127.30586,5)</f>
        <v>127.30586</v>
      </c>
      <c r="G75" s="24"/>
      <c r="H75" s="36"/>
    </row>
    <row r="76" spans="1:8" ht="12.75" customHeight="1">
      <c r="A76" s="22">
        <v>43314</v>
      </c>
      <c r="B76" s="22"/>
      <c r="C76" s="25">
        <f>ROUND(2.71,5)</f>
        <v>2.71</v>
      </c>
      <c r="D76" s="25">
        <f>F76</f>
        <v>129.70198</v>
      </c>
      <c r="E76" s="25">
        <f>F76</f>
        <v>129.70198</v>
      </c>
      <c r="F76" s="25">
        <f>ROUND(129.70198,5)</f>
        <v>129.70198</v>
      </c>
      <c r="G76" s="24"/>
      <c r="H76" s="36"/>
    </row>
    <row r="77" spans="1:8" ht="12.75" customHeight="1">
      <c r="A77" s="22">
        <v>43405</v>
      </c>
      <c r="B77" s="22"/>
      <c r="C77" s="25">
        <f>ROUND(2.71,5)</f>
        <v>2.71</v>
      </c>
      <c r="D77" s="25">
        <f>F77</f>
        <v>132.2213</v>
      </c>
      <c r="E77" s="25">
        <f>F77</f>
        <v>132.2213</v>
      </c>
      <c r="F77" s="25">
        <f>ROUND(132.2213,5)</f>
        <v>132.2213</v>
      </c>
      <c r="G77" s="24"/>
      <c r="H77" s="36"/>
    </row>
    <row r="78" spans="1:8" ht="12.75" customHeight="1">
      <c r="A78" s="22">
        <v>43503</v>
      </c>
      <c r="B78" s="22"/>
      <c r="C78" s="25">
        <f>ROUND(2.71,5)</f>
        <v>2.71</v>
      </c>
      <c r="D78" s="25">
        <f>F78</f>
        <v>134.81138</v>
      </c>
      <c r="E78" s="25">
        <f>F78</f>
        <v>134.81138</v>
      </c>
      <c r="F78" s="25">
        <f>ROUND(134.81138,5)</f>
        <v>134.81138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ROUND(10.41,5)</f>
        <v>10.41</v>
      </c>
      <c r="D80" s="25">
        <f>F80</f>
        <v>10.48428</v>
      </c>
      <c r="E80" s="25">
        <f>F80</f>
        <v>10.48428</v>
      </c>
      <c r="F80" s="25">
        <f>ROUND(10.48428,5)</f>
        <v>10.48428</v>
      </c>
      <c r="G80" s="24"/>
      <c r="H80" s="36"/>
    </row>
    <row r="81" spans="1:8" ht="12.75" customHeight="1">
      <c r="A81" s="22">
        <v>43223</v>
      </c>
      <c r="B81" s="22"/>
      <c r="C81" s="25">
        <f>ROUND(10.41,5)</f>
        <v>10.41</v>
      </c>
      <c r="D81" s="25">
        <f>F81</f>
        <v>10.57003</v>
      </c>
      <c r="E81" s="25">
        <f>F81</f>
        <v>10.57003</v>
      </c>
      <c r="F81" s="25">
        <f>ROUND(10.57003,5)</f>
        <v>10.57003</v>
      </c>
      <c r="G81" s="24"/>
      <c r="H81" s="36"/>
    </row>
    <row r="82" spans="1:8" ht="12.75" customHeight="1">
      <c r="A82" s="22">
        <v>43314</v>
      </c>
      <c r="B82" s="22"/>
      <c r="C82" s="25">
        <f>ROUND(10.41,5)</f>
        <v>10.41</v>
      </c>
      <c r="D82" s="25">
        <f>F82</f>
        <v>10.65588</v>
      </c>
      <c r="E82" s="25">
        <f>F82</f>
        <v>10.65588</v>
      </c>
      <c r="F82" s="25">
        <f>ROUND(10.65588,5)</f>
        <v>10.65588</v>
      </c>
      <c r="G82" s="24"/>
      <c r="H82" s="36"/>
    </row>
    <row r="83" spans="1:8" ht="12.75" customHeight="1">
      <c r="A83" s="22">
        <v>43405</v>
      </c>
      <c r="B83" s="22"/>
      <c r="C83" s="25">
        <f>ROUND(10.41,5)</f>
        <v>10.41</v>
      </c>
      <c r="D83" s="25">
        <f>F83</f>
        <v>10.73875</v>
      </c>
      <c r="E83" s="25">
        <f>F83</f>
        <v>10.73875</v>
      </c>
      <c r="F83" s="25">
        <f>ROUND(10.73875,5)</f>
        <v>10.73875</v>
      </c>
      <c r="G83" s="24"/>
      <c r="H83" s="36"/>
    </row>
    <row r="84" spans="1:8" ht="12.75" customHeight="1">
      <c r="A84" s="22">
        <v>43503</v>
      </c>
      <c r="B84" s="22"/>
      <c r="C84" s="25">
        <f>ROUND(10.41,5)</f>
        <v>10.41</v>
      </c>
      <c r="D84" s="25">
        <f>F84</f>
        <v>10.84227</v>
      </c>
      <c r="E84" s="25">
        <f>F84</f>
        <v>10.84227</v>
      </c>
      <c r="F84" s="25">
        <f>ROUND(10.84227,5)</f>
        <v>10.84227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ROUND(10.43,5)</f>
        <v>10.43</v>
      </c>
      <c r="D86" s="25">
        <f>F86</f>
        <v>10.50204</v>
      </c>
      <c r="E86" s="25">
        <f>F86</f>
        <v>10.50204</v>
      </c>
      <c r="F86" s="25">
        <f>ROUND(10.50204,5)</f>
        <v>10.50204</v>
      </c>
      <c r="G86" s="24"/>
      <c r="H86" s="36"/>
    </row>
    <row r="87" spans="1:8" ht="12.75" customHeight="1">
      <c r="A87" s="22">
        <v>43223</v>
      </c>
      <c r="B87" s="22"/>
      <c r="C87" s="25">
        <f>ROUND(10.43,5)</f>
        <v>10.43</v>
      </c>
      <c r="D87" s="25">
        <f>F87</f>
        <v>10.58506</v>
      </c>
      <c r="E87" s="25">
        <f>F87</f>
        <v>10.58506</v>
      </c>
      <c r="F87" s="25">
        <f>ROUND(10.58506,5)</f>
        <v>10.58506</v>
      </c>
      <c r="G87" s="24"/>
      <c r="H87" s="36"/>
    </row>
    <row r="88" spans="1:8" ht="12.75" customHeight="1">
      <c r="A88" s="22">
        <v>43314</v>
      </c>
      <c r="B88" s="22"/>
      <c r="C88" s="25">
        <f>ROUND(10.43,5)</f>
        <v>10.43</v>
      </c>
      <c r="D88" s="25">
        <f>F88</f>
        <v>10.66808</v>
      </c>
      <c r="E88" s="25">
        <f>F88</f>
        <v>10.66808</v>
      </c>
      <c r="F88" s="25">
        <f>ROUND(10.66808,5)</f>
        <v>10.66808</v>
      </c>
      <c r="G88" s="24"/>
      <c r="H88" s="36"/>
    </row>
    <row r="89" spans="1:8" ht="12.75" customHeight="1">
      <c r="A89" s="22">
        <v>43405</v>
      </c>
      <c r="B89" s="22"/>
      <c r="C89" s="25">
        <f>ROUND(10.43,5)</f>
        <v>10.43</v>
      </c>
      <c r="D89" s="25">
        <f>F89</f>
        <v>10.74809</v>
      </c>
      <c r="E89" s="25">
        <f>F89</f>
        <v>10.74809</v>
      </c>
      <c r="F89" s="25">
        <f>ROUND(10.74809,5)</f>
        <v>10.74809</v>
      </c>
      <c r="G89" s="24"/>
      <c r="H89" s="36"/>
    </row>
    <row r="90" spans="1:8" ht="12.75" customHeight="1">
      <c r="A90" s="22">
        <v>43503</v>
      </c>
      <c r="B90" s="22"/>
      <c r="C90" s="25">
        <f>ROUND(10.43,5)</f>
        <v>10.43</v>
      </c>
      <c r="D90" s="25">
        <f>F90</f>
        <v>10.84786</v>
      </c>
      <c r="E90" s="25">
        <f>F90</f>
        <v>10.84786</v>
      </c>
      <c r="F90" s="25">
        <f>ROUND(10.84786,5)</f>
        <v>10.84786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ROUND(119.14201,5)</f>
        <v>119.14201</v>
      </c>
      <c r="D92" s="25">
        <f>F92</f>
        <v>121.12187</v>
      </c>
      <c r="E92" s="25">
        <f>F92</f>
        <v>121.12187</v>
      </c>
      <c r="F92" s="25">
        <f>ROUND(121.12187,5)</f>
        <v>121.12187</v>
      </c>
      <c r="G92" s="24"/>
      <c r="H92" s="36"/>
    </row>
    <row r="93" spans="1:8" ht="12.75" customHeight="1">
      <c r="A93" s="22">
        <v>43223</v>
      </c>
      <c r="B93" s="22"/>
      <c r="C93" s="25">
        <f>ROUND(119.14201,5)</f>
        <v>119.14201</v>
      </c>
      <c r="D93" s="25">
        <f>F93</f>
        <v>121.78735</v>
      </c>
      <c r="E93" s="25">
        <f>F93</f>
        <v>121.78735</v>
      </c>
      <c r="F93" s="25">
        <f>ROUND(121.78735,5)</f>
        <v>121.78735</v>
      </c>
      <c r="G93" s="24"/>
      <c r="H93" s="36"/>
    </row>
    <row r="94" spans="1:8" ht="12.75" customHeight="1">
      <c r="A94" s="22">
        <v>43314</v>
      </c>
      <c r="B94" s="22"/>
      <c r="C94" s="25">
        <f>ROUND(119.14201,5)</f>
        <v>119.14201</v>
      </c>
      <c r="D94" s="25">
        <f>F94</f>
        <v>124.12762</v>
      </c>
      <c r="E94" s="25">
        <f>F94</f>
        <v>124.12762</v>
      </c>
      <c r="F94" s="25">
        <f>ROUND(124.12762,5)</f>
        <v>124.12762</v>
      </c>
      <c r="G94" s="24"/>
      <c r="H94" s="36"/>
    </row>
    <row r="95" spans="1:8" ht="12.75" customHeight="1">
      <c r="A95" s="22">
        <v>43405</v>
      </c>
      <c r="B95" s="22"/>
      <c r="C95" s="25">
        <f>ROUND(119.14201,5)</f>
        <v>119.14201</v>
      </c>
      <c r="D95" s="25">
        <f>F95</f>
        <v>126.53864</v>
      </c>
      <c r="E95" s="25">
        <f>F95</f>
        <v>126.53864</v>
      </c>
      <c r="F95" s="25">
        <f>ROUND(126.53864,5)</f>
        <v>126.53864</v>
      </c>
      <c r="G95" s="24"/>
      <c r="H95" s="36"/>
    </row>
    <row r="96" spans="1:8" ht="12.75" customHeight="1">
      <c r="A96" s="22">
        <v>43503</v>
      </c>
      <c r="B96" s="22"/>
      <c r="C96" s="25">
        <f>ROUND(119.14201,5)</f>
        <v>119.14201</v>
      </c>
      <c r="D96" s="25">
        <f>F96</f>
        <v>129.01704</v>
      </c>
      <c r="E96" s="25">
        <f>F96</f>
        <v>129.01704</v>
      </c>
      <c r="F96" s="25">
        <f>ROUND(129.01704,5)</f>
        <v>129.01704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ROUND(2.77,5)</f>
        <v>2.77</v>
      </c>
      <c r="D98" s="25">
        <f>F98</f>
        <v>126.81261</v>
      </c>
      <c r="E98" s="25">
        <f>F98</f>
        <v>126.81261</v>
      </c>
      <c r="F98" s="25">
        <f>ROUND(126.81261,5)</f>
        <v>126.81261</v>
      </c>
      <c r="G98" s="24"/>
      <c r="H98" s="36"/>
    </row>
    <row r="99" spans="1:8" ht="12.75" customHeight="1">
      <c r="A99" s="22">
        <v>43223</v>
      </c>
      <c r="B99" s="22"/>
      <c r="C99" s="25">
        <f>ROUND(2.77,5)</f>
        <v>2.77</v>
      </c>
      <c r="D99" s="25">
        <f>F99</f>
        <v>129.18453</v>
      </c>
      <c r="E99" s="25">
        <f>F99</f>
        <v>129.18453</v>
      </c>
      <c r="F99" s="25">
        <f>ROUND(129.18453,5)</f>
        <v>129.18453</v>
      </c>
      <c r="G99" s="24"/>
      <c r="H99" s="36"/>
    </row>
    <row r="100" spans="1:8" ht="12.75" customHeight="1">
      <c r="A100" s="22">
        <v>43314</v>
      </c>
      <c r="B100" s="22"/>
      <c r="C100" s="25">
        <f>ROUND(2.77,5)</f>
        <v>2.77</v>
      </c>
      <c r="D100" s="25">
        <f>F100</f>
        <v>129.93355</v>
      </c>
      <c r="E100" s="25">
        <f>F100</f>
        <v>129.93355</v>
      </c>
      <c r="F100" s="25">
        <f>ROUND(129.93355,5)</f>
        <v>129.93355</v>
      </c>
      <c r="G100" s="24"/>
      <c r="H100" s="36"/>
    </row>
    <row r="101" spans="1:8" ht="12.75" customHeight="1">
      <c r="A101" s="22">
        <v>43405</v>
      </c>
      <c r="B101" s="22"/>
      <c r="C101" s="25">
        <f>ROUND(2.77,5)</f>
        <v>2.77</v>
      </c>
      <c r="D101" s="25">
        <f>F101</f>
        <v>132.45728</v>
      </c>
      <c r="E101" s="25">
        <f>F101</f>
        <v>132.45728</v>
      </c>
      <c r="F101" s="25">
        <f>ROUND(132.45728,5)</f>
        <v>132.45728</v>
      </c>
      <c r="G101" s="24"/>
      <c r="H101" s="36"/>
    </row>
    <row r="102" spans="1:8" ht="12.75" customHeight="1">
      <c r="A102" s="22">
        <v>43503</v>
      </c>
      <c r="B102" s="22"/>
      <c r="C102" s="25">
        <f>ROUND(2.77,5)</f>
        <v>2.77</v>
      </c>
      <c r="D102" s="25">
        <f>F102</f>
        <v>135.05065</v>
      </c>
      <c r="E102" s="25">
        <f>F102</f>
        <v>135.05065</v>
      </c>
      <c r="F102" s="25">
        <f>ROUND(135.05065,5)</f>
        <v>135.05065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ROUND(3.32,5)</f>
        <v>3.32</v>
      </c>
      <c r="D104" s="25">
        <f>F104</f>
        <v>128.32966</v>
      </c>
      <c r="E104" s="25">
        <f>F104</f>
        <v>128.32966</v>
      </c>
      <c r="F104" s="25">
        <f>ROUND(128.32966,5)</f>
        <v>128.32966</v>
      </c>
      <c r="G104" s="24"/>
      <c r="H104" s="36"/>
    </row>
    <row r="105" spans="1:8" ht="12.75" customHeight="1">
      <c r="A105" s="22">
        <v>43223</v>
      </c>
      <c r="B105" s="22"/>
      <c r="C105" s="25">
        <f>ROUND(3.32,5)</f>
        <v>3.32</v>
      </c>
      <c r="D105" s="25">
        <f>F105</f>
        <v>128.97034</v>
      </c>
      <c r="E105" s="25">
        <f>F105</f>
        <v>128.97034</v>
      </c>
      <c r="F105" s="25">
        <f>ROUND(128.97034,5)</f>
        <v>128.97034</v>
      </c>
      <c r="G105" s="24"/>
      <c r="H105" s="36"/>
    </row>
    <row r="106" spans="1:8" ht="12.75" customHeight="1">
      <c r="A106" s="22">
        <v>43314</v>
      </c>
      <c r="B106" s="22"/>
      <c r="C106" s="25">
        <f>ROUND(3.32,5)</f>
        <v>3.32</v>
      </c>
      <c r="D106" s="25">
        <f>F106</f>
        <v>131.44863</v>
      </c>
      <c r="E106" s="25">
        <f>F106</f>
        <v>131.44863</v>
      </c>
      <c r="F106" s="25">
        <f>ROUND(131.44863,5)</f>
        <v>131.44863</v>
      </c>
      <c r="G106" s="24"/>
      <c r="H106" s="36"/>
    </row>
    <row r="107" spans="1:8" ht="12.75" customHeight="1">
      <c r="A107" s="22">
        <v>43405</v>
      </c>
      <c r="B107" s="22"/>
      <c r="C107" s="25">
        <f>ROUND(3.32,5)</f>
        <v>3.32</v>
      </c>
      <c r="D107" s="25">
        <f>F107</f>
        <v>134.00184</v>
      </c>
      <c r="E107" s="25">
        <f>F107</f>
        <v>134.00184</v>
      </c>
      <c r="F107" s="25">
        <f>ROUND(134.00184,5)</f>
        <v>134.00184</v>
      </c>
      <c r="G107" s="24"/>
      <c r="H107" s="36"/>
    </row>
    <row r="108" spans="1:8" ht="12.75" customHeight="1">
      <c r="A108" s="22">
        <v>43503</v>
      </c>
      <c r="B108" s="22"/>
      <c r="C108" s="25">
        <f>ROUND(3.32,5)</f>
        <v>3.32</v>
      </c>
      <c r="D108" s="25">
        <f>F108</f>
        <v>136.62614</v>
      </c>
      <c r="E108" s="25">
        <f>F108</f>
        <v>136.62614</v>
      </c>
      <c r="F108" s="25">
        <f>ROUND(136.62614,5)</f>
        <v>136.62614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ROUND(11.42,5)</f>
        <v>11.42</v>
      </c>
      <c r="D110" s="25">
        <f>F110</f>
        <v>11.53596</v>
      </c>
      <c r="E110" s="25">
        <f>F110</f>
        <v>11.53596</v>
      </c>
      <c r="F110" s="25">
        <f>ROUND(11.53596,5)</f>
        <v>11.53596</v>
      </c>
      <c r="G110" s="24"/>
      <c r="H110" s="36"/>
    </row>
    <row r="111" spans="1:8" ht="12.75" customHeight="1">
      <c r="A111" s="22">
        <v>43223</v>
      </c>
      <c r="B111" s="22"/>
      <c r="C111" s="25">
        <f>ROUND(11.42,5)</f>
        <v>11.42</v>
      </c>
      <c r="D111" s="25">
        <f>F111</f>
        <v>11.66305</v>
      </c>
      <c r="E111" s="25">
        <f>F111</f>
        <v>11.66305</v>
      </c>
      <c r="F111" s="25">
        <f>ROUND(11.66305,5)</f>
        <v>11.66305</v>
      </c>
      <c r="G111" s="24"/>
      <c r="H111" s="36"/>
    </row>
    <row r="112" spans="1:8" ht="12.75" customHeight="1">
      <c r="A112" s="22">
        <v>43314</v>
      </c>
      <c r="B112" s="22"/>
      <c r="C112" s="25">
        <f>ROUND(11.42,5)</f>
        <v>11.42</v>
      </c>
      <c r="D112" s="25">
        <f>F112</f>
        <v>11.78832</v>
      </c>
      <c r="E112" s="25">
        <f>F112</f>
        <v>11.78832</v>
      </c>
      <c r="F112" s="25">
        <f>ROUND(11.78832,5)</f>
        <v>11.78832</v>
      </c>
      <c r="G112" s="24"/>
      <c r="H112" s="36"/>
    </row>
    <row r="113" spans="1:8" ht="12.75" customHeight="1">
      <c r="A113" s="22">
        <v>43405</v>
      </c>
      <c r="B113" s="22"/>
      <c r="C113" s="25">
        <f>ROUND(11.42,5)</f>
        <v>11.42</v>
      </c>
      <c r="D113" s="25">
        <f>F113</f>
        <v>11.92272</v>
      </c>
      <c r="E113" s="25">
        <f>F113</f>
        <v>11.92272</v>
      </c>
      <c r="F113" s="25">
        <f>ROUND(11.92272,5)</f>
        <v>11.92272</v>
      </c>
      <c r="G113" s="24"/>
      <c r="H113" s="36"/>
    </row>
    <row r="114" spans="1:8" ht="12.75" customHeight="1">
      <c r="A114" s="22">
        <v>43503</v>
      </c>
      <c r="B114" s="22"/>
      <c r="C114" s="25">
        <f>ROUND(11.42,5)</f>
        <v>11.42</v>
      </c>
      <c r="D114" s="25">
        <f>F114</f>
        <v>12.08748</v>
      </c>
      <c r="E114" s="25">
        <f>F114</f>
        <v>12.08748</v>
      </c>
      <c r="F114" s="25">
        <f>ROUND(12.08748,5)</f>
        <v>12.08748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ROUND(11.63,5)</f>
        <v>11.63</v>
      </c>
      <c r="D116" s="25">
        <f>F116</f>
        <v>11.74145</v>
      </c>
      <c r="E116" s="25">
        <f>F116</f>
        <v>11.74145</v>
      </c>
      <c r="F116" s="25">
        <f>ROUND(11.74145,5)</f>
        <v>11.74145</v>
      </c>
      <c r="G116" s="24"/>
      <c r="H116" s="36"/>
    </row>
    <row r="117" spans="1:8" ht="12.75" customHeight="1">
      <c r="A117" s="22">
        <v>43223</v>
      </c>
      <c r="B117" s="22"/>
      <c r="C117" s="25">
        <f>ROUND(11.63,5)</f>
        <v>11.63</v>
      </c>
      <c r="D117" s="25">
        <f>F117</f>
        <v>11.86952</v>
      </c>
      <c r="E117" s="25">
        <f>F117</f>
        <v>11.86952</v>
      </c>
      <c r="F117" s="25">
        <f>ROUND(11.86952,5)</f>
        <v>11.86952</v>
      </c>
      <c r="G117" s="24"/>
      <c r="H117" s="36"/>
    </row>
    <row r="118" spans="1:8" ht="12.75" customHeight="1">
      <c r="A118" s="22">
        <v>43314</v>
      </c>
      <c r="B118" s="22"/>
      <c r="C118" s="25">
        <f>ROUND(11.63,5)</f>
        <v>11.63</v>
      </c>
      <c r="D118" s="25">
        <f>F118</f>
        <v>11.99351</v>
      </c>
      <c r="E118" s="25">
        <f>F118</f>
        <v>11.99351</v>
      </c>
      <c r="F118" s="25">
        <f>ROUND(11.99351,5)</f>
        <v>11.99351</v>
      </c>
      <c r="G118" s="24"/>
      <c r="H118" s="36"/>
    </row>
    <row r="119" spans="1:8" ht="12.75" customHeight="1">
      <c r="A119" s="22">
        <v>43405</v>
      </c>
      <c r="B119" s="22"/>
      <c r="C119" s="25">
        <f>ROUND(11.63,5)</f>
        <v>11.63</v>
      </c>
      <c r="D119" s="25">
        <f>F119</f>
        <v>12.1259</v>
      </c>
      <c r="E119" s="25">
        <f>F119</f>
        <v>12.1259</v>
      </c>
      <c r="F119" s="25">
        <f>ROUND(12.1259,5)</f>
        <v>12.1259</v>
      </c>
      <c r="G119" s="24"/>
      <c r="H119" s="36"/>
    </row>
    <row r="120" spans="1:8" ht="12.75" customHeight="1">
      <c r="A120" s="22">
        <v>43503</v>
      </c>
      <c r="B120" s="22"/>
      <c r="C120" s="25">
        <f>ROUND(11.63,5)</f>
        <v>11.63</v>
      </c>
      <c r="D120" s="25">
        <f>F120</f>
        <v>12.28254</v>
      </c>
      <c r="E120" s="25">
        <f>F120</f>
        <v>12.28254</v>
      </c>
      <c r="F120" s="25">
        <f>ROUND(12.28254,5)</f>
        <v>12.28254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ROUND(8.785,5)</f>
        <v>8.785</v>
      </c>
      <c r="D122" s="25">
        <f>F122</f>
        <v>8.86204</v>
      </c>
      <c r="E122" s="25">
        <f>F122</f>
        <v>8.86204</v>
      </c>
      <c r="F122" s="25">
        <f>ROUND(8.86204,5)</f>
        <v>8.86204</v>
      </c>
      <c r="G122" s="24"/>
      <c r="H122" s="36"/>
    </row>
    <row r="123" spans="1:8" ht="12.75" customHeight="1">
      <c r="A123" s="22">
        <v>43223</v>
      </c>
      <c r="B123" s="22"/>
      <c r="C123" s="25">
        <f>ROUND(8.785,5)</f>
        <v>8.785</v>
      </c>
      <c r="D123" s="25">
        <f>F123</f>
        <v>8.94327</v>
      </c>
      <c r="E123" s="25">
        <f>F123</f>
        <v>8.94327</v>
      </c>
      <c r="F123" s="25">
        <f>ROUND(8.94327,5)</f>
        <v>8.94327</v>
      </c>
      <c r="G123" s="24"/>
      <c r="H123" s="36"/>
    </row>
    <row r="124" spans="1:8" ht="12.75" customHeight="1">
      <c r="A124" s="22">
        <v>43314</v>
      </c>
      <c r="B124" s="22"/>
      <c r="C124" s="25">
        <f>ROUND(8.785,5)</f>
        <v>8.785</v>
      </c>
      <c r="D124" s="25">
        <f>F124</f>
        <v>9.02141</v>
      </c>
      <c r="E124" s="25">
        <f>F124</f>
        <v>9.02141</v>
      </c>
      <c r="F124" s="25">
        <f>ROUND(9.02141,5)</f>
        <v>9.02141</v>
      </c>
      <c r="G124" s="24"/>
      <c r="H124" s="36"/>
    </row>
    <row r="125" spans="1:8" ht="12.75" customHeight="1">
      <c r="A125" s="22">
        <v>43405</v>
      </c>
      <c r="B125" s="22"/>
      <c r="C125" s="25">
        <f>ROUND(8.785,5)</f>
        <v>8.785</v>
      </c>
      <c r="D125" s="25">
        <f>F125</f>
        <v>9.11661</v>
      </c>
      <c r="E125" s="25">
        <f>F125</f>
        <v>9.11661</v>
      </c>
      <c r="F125" s="25">
        <f>ROUND(9.11661,5)</f>
        <v>9.11661</v>
      </c>
      <c r="G125" s="24"/>
      <c r="H125" s="36"/>
    </row>
    <row r="126" spans="1:8" ht="12.75" customHeight="1">
      <c r="A126" s="22">
        <v>43503</v>
      </c>
      <c r="B126" s="22"/>
      <c r="C126" s="25">
        <f>ROUND(8.785,5)</f>
        <v>8.785</v>
      </c>
      <c r="D126" s="25">
        <f>F126</f>
        <v>9.25742</v>
      </c>
      <c r="E126" s="25">
        <f>F126</f>
        <v>9.25742</v>
      </c>
      <c r="F126" s="25">
        <f>ROUND(9.25742,5)</f>
        <v>9.25742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ROUND(10.26,5)</f>
        <v>10.26</v>
      </c>
      <c r="D128" s="25">
        <f>F128</f>
        <v>10.33933</v>
      </c>
      <c r="E128" s="25">
        <f>F128</f>
        <v>10.33933</v>
      </c>
      <c r="F128" s="25">
        <f>ROUND(10.33933,5)</f>
        <v>10.33933</v>
      </c>
      <c r="G128" s="24"/>
      <c r="H128" s="36"/>
    </row>
    <row r="129" spans="1:8" ht="12.75" customHeight="1">
      <c r="A129" s="22">
        <v>43223</v>
      </c>
      <c r="B129" s="22"/>
      <c r="C129" s="25">
        <f>ROUND(10.26,5)</f>
        <v>10.26</v>
      </c>
      <c r="D129" s="25">
        <f>F129</f>
        <v>10.42317</v>
      </c>
      <c r="E129" s="25">
        <f>F129</f>
        <v>10.42317</v>
      </c>
      <c r="F129" s="25">
        <f>ROUND(10.42317,5)</f>
        <v>10.42317</v>
      </c>
      <c r="G129" s="24"/>
      <c r="H129" s="36"/>
    </row>
    <row r="130" spans="1:8" ht="12.75" customHeight="1">
      <c r="A130" s="22">
        <v>43314</v>
      </c>
      <c r="B130" s="22"/>
      <c r="C130" s="25">
        <f>ROUND(10.26,5)</f>
        <v>10.26</v>
      </c>
      <c r="D130" s="25">
        <f>F130</f>
        <v>10.50512</v>
      </c>
      <c r="E130" s="25">
        <f>F130</f>
        <v>10.50512</v>
      </c>
      <c r="F130" s="25">
        <f>ROUND(10.50512,5)</f>
        <v>10.50512</v>
      </c>
      <c r="G130" s="24"/>
      <c r="H130" s="36"/>
    </row>
    <row r="131" spans="1:8" ht="12.75" customHeight="1">
      <c r="A131" s="22">
        <v>43405</v>
      </c>
      <c r="B131" s="22"/>
      <c r="C131" s="25">
        <f>ROUND(10.26,5)</f>
        <v>10.26</v>
      </c>
      <c r="D131" s="25">
        <f>F131</f>
        <v>10.5939</v>
      </c>
      <c r="E131" s="25">
        <f>F131</f>
        <v>10.5939</v>
      </c>
      <c r="F131" s="25">
        <f>ROUND(10.5939,5)</f>
        <v>10.5939</v>
      </c>
      <c r="G131" s="24"/>
      <c r="H131" s="36"/>
    </row>
    <row r="132" spans="1:8" ht="12.75" customHeight="1">
      <c r="A132" s="22">
        <v>43503</v>
      </c>
      <c r="B132" s="22"/>
      <c r="C132" s="25">
        <f>ROUND(10.26,5)</f>
        <v>10.26</v>
      </c>
      <c r="D132" s="25">
        <f>F132</f>
        <v>10.70546</v>
      </c>
      <c r="E132" s="25">
        <f>F132</f>
        <v>10.70546</v>
      </c>
      <c r="F132" s="25">
        <f>ROUND(10.70546,5)</f>
        <v>10.70546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ROUND(9.47,5)</f>
        <v>9.47</v>
      </c>
      <c r="D134" s="25">
        <f>F134</f>
        <v>9.54775</v>
      </c>
      <c r="E134" s="25">
        <f>F134</f>
        <v>9.54775</v>
      </c>
      <c r="F134" s="25">
        <f>ROUND(9.54775,5)</f>
        <v>9.54775</v>
      </c>
      <c r="G134" s="24"/>
      <c r="H134" s="36"/>
    </row>
    <row r="135" spans="1:8" ht="12.75" customHeight="1">
      <c r="A135" s="22">
        <v>43223</v>
      </c>
      <c r="B135" s="22"/>
      <c r="C135" s="25">
        <f>ROUND(9.47,5)</f>
        <v>9.47</v>
      </c>
      <c r="D135" s="25">
        <f>F135</f>
        <v>9.63702</v>
      </c>
      <c r="E135" s="25">
        <f>F135</f>
        <v>9.63702</v>
      </c>
      <c r="F135" s="25">
        <f>ROUND(9.63702,5)</f>
        <v>9.63702</v>
      </c>
      <c r="G135" s="24"/>
      <c r="H135" s="36"/>
    </row>
    <row r="136" spans="1:8" ht="12.75" customHeight="1">
      <c r="A136" s="22">
        <v>43314</v>
      </c>
      <c r="B136" s="22"/>
      <c r="C136" s="25">
        <f>ROUND(9.47,5)</f>
        <v>9.47</v>
      </c>
      <c r="D136" s="25">
        <f>F136</f>
        <v>9.72388</v>
      </c>
      <c r="E136" s="25">
        <f>F136</f>
        <v>9.72388</v>
      </c>
      <c r="F136" s="25">
        <f>ROUND(9.72388,5)</f>
        <v>9.72388</v>
      </c>
      <c r="G136" s="24"/>
      <c r="H136" s="36"/>
    </row>
    <row r="137" spans="1:8" ht="12.75" customHeight="1">
      <c r="A137" s="22">
        <v>43405</v>
      </c>
      <c r="B137" s="22"/>
      <c r="C137" s="25">
        <f>ROUND(9.47,5)</f>
        <v>9.47</v>
      </c>
      <c r="D137" s="25">
        <f>F137</f>
        <v>9.81609</v>
      </c>
      <c r="E137" s="25">
        <f>F137</f>
        <v>9.81609</v>
      </c>
      <c r="F137" s="25">
        <f>ROUND(9.81609,5)</f>
        <v>9.81609</v>
      </c>
      <c r="G137" s="24"/>
      <c r="H137" s="36"/>
    </row>
    <row r="138" spans="1:8" ht="12.75" customHeight="1">
      <c r="A138" s="22">
        <v>43503</v>
      </c>
      <c r="B138" s="22"/>
      <c r="C138" s="25">
        <f>ROUND(9.47,5)</f>
        <v>9.47</v>
      </c>
      <c r="D138" s="25">
        <f>F138</f>
        <v>9.93728</v>
      </c>
      <c r="E138" s="25">
        <f>F138</f>
        <v>9.93728</v>
      </c>
      <c r="F138" s="25">
        <f>ROUND(9.93728,5)</f>
        <v>9.93728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ROUND(2.52,5)</f>
        <v>2.52</v>
      </c>
      <c r="D140" s="25">
        <f>F140</f>
        <v>296.58695</v>
      </c>
      <c r="E140" s="25">
        <f>F140</f>
        <v>296.58695</v>
      </c>
      <c r="F140" s="25">
        <f>ROUND(296.58695,5)</f>
        <v>296.58695</v>
      </c>
      <c r="G140" s="24"/>
      <c r="H140" s="36"/>
    </row>
    <row r="141" spans="1:8" ht="12.75" customHeight="1">
      <c r="A141" s="22">
        <v>43223</v>
      </c>
      <c r="B141" s="22"/>
      <c r="C141" s="25">
        <f>ROUND(2.52,5)</f>
        <v>2.52</v>
      </c>
      <c r="D141" s="25">
        <f>F141</f>
        <v>302.13397</v>
      </c>
      <c r="E141" s="25">
        <f>F141</f>
        <v>302.13397</v>
      </c>
      <c r="F141" s="25">
        <f>ROUND(302.13397,5)</f>
        <v>302.13397</v>
      </c>
      <c r="G141" s="24"/>
      <c r="H141" s="36"/>
    </row>
    <row r="142" spans="1:8" ht="12.75" customHeight="1">
      <c r="A142" s="22">
        <v>43314</v>
      </c>
      <c r="B142" s="22"/>
      <c r="C142" s="25">
        <f>ROUND(2.52,5)</f>
        <v>2.52</v>
      </c>
      <c r="D142" s="25">
        <f>F142</f>
        <v>300.73967</v>
      </c>
      <c r="E142" s="25">
        <f>F142</f>
        <v>300.73967</v>
      </c>
      <c r="F142" s="25">
        <f>ROUND(300.73967,5)</f>
        <v>300.73967</v>
      </c>
      <c r="G142" s="24"/>
      <c r="H142" s="36"/>
    </row>
    <row r="143" spans="1:8" ht="12.75" customHeight="1">
      <c r="A143" s="22">
        <v>43405</v>
      </c>
      <c r="B143" s="22"/>
      <c r="C143" s="25">
        <f>ROUND(2.52,5)</f>
        <v>2.52</v>
      </c>
      <c r="D143" s="25">
        <f>F143</f>
        <v>306.58089</v>
      </c>
      <c r="E143" s="25">
        <f>F143</f>
        <v>306.58089</v>
      </c>
      <c r="F143" s="25">
        <f>ROUND(306.58089,5)</f>
        <v>306.58089</v>
      </c>
      <c r="G143" s="24"/>
      <c r="H143" s="36"/>
    </row>
    <row r="144" spans="1:8" ht="12.75" customHeight="1">
      <c r="A144" s="22">
        <v>43503</v>
      </c>
      <c r="B144" s="22"/>
      <c r="C144" s="25">
        <f>ROUND(2.52,5)</f>
        <v>2.52</v>
      </c>
      <c r="D144" s="25">
        <f>F144</f>
        <v>312.58134</v>
      </c>
      <c r="E144" s="25">
        <f>F144</f>
        <v>312.58134</v>
      </c>
      <c r="F144" s="25">
        <f>ROUND(312.58134,5)</f>
        <v>312.58134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ROUND(2.7,5)</f>
        <v>2.7</v>
      </c>
      <c r="D146" s="25">
        <f>F146</f>
        <v>236.4392</v>
      </c>
      <c r="E146" s="25">
        <f>F146</f>
        <v>236.4392</v>
      </c>
      <c r="F146" s="25">
        <f>ROUND(236.4392,5)</f>
        <v>236.4392</v>
      </c>
      <c r="G146" s="24"/>
      <c r="H146" s="36"/>
    </row>
    <row r="147" spans="1:8" ht="12.75" customHeight="1">
      <c r="A147" s="22">
        <v>43223</v>
      </c>
      <c r="B147" s="22"/>
      <c r="C147" s="25">
        <f>ROUND(2.7,5)</f>
        <v>2.7</v>
      </c>
      <c r="D147" s="25">
        <f>F147</f>
        <v>240.86121</v>
      </c>
      <c r="E147" s="25">
        <f>F147</f>
        <v>240.86121</v>
      </c>
      <c r="F147" s="25">
        <f>ROUND(240.86121,5)</f>
        <v>240.86121</v>
      </c>
      <c r="G147" s="24"/>
      <c r="H147" s="36"/>
    </row>
    <row r="148" spans="1:8" ht="12.75" customHeight="1">
      <c r="A148" s="22">
        <v>43314</v>
      </c>
      <c r="B148" s="22"/>
      <c r="C148" s="25">
        <f>ROUND(2.7,5)</f>
        <v>2.7</v>
      </c>
      <c r="D148" s="25">
        <f>F148</f>
        <v>241.6652</v>
      </c>
      <c r="E148" s="25">
        <f>F148</f>
        <v>241.6652</v>
      </c>
      <c r="F148" s="25">
        <f>ROUND(241.6652,5)</f>
        <v>241.6652</v>
      </c>
      <c r="G148" s="24"/>
      <c r="H148" s="36"/>
    </row>
    <row r="149" spans="1:8" ht="12.75" customHeight="1">
      <c r="A149" s="22">
        <v>43405</v>
      </c>
      <c r="B149" s="22"/>
      <c r="C149" s="25">
        <f>ROUND(2.7,5)</f>
        <v>2.7</v>
      </c>
      <c r="D149" s="25">
        <f>F149</f>
        <v>246.35913</v>
      </c>
      <c r="E149" s="25">
        <f>F149</f>
        <v>246.35913</v>
      </c>
      <c r="F149" s="25">
        <f>ROUND(246.35913,5)</f>
        <v>246.35913</v>
      </c>
      <c r="G149" s="24"/>
      <c r="H149" s="36"/>
    </row>
    <row r="150" spans="1:8" ht="12.75" customHeight="1">
      <c r="A150" s="22">
        <v>43503</v>
      </c>
      <c r="B150" s="22"/>
      <c r="C150" s="25">
        <f>ROUND(2.7,5)</f>
        <v>2.7</v>
      </c>
      <c r="D150" s="25">
        <f>F150</f>
        <v>251.18264</v>
      </c>
      <c r="E150" s="25">
        <f>F150</f>
        <v>251.18264</v>
      </c>
      <c r="F150" s="25">
        <f>ROUND(251.18264,5)</f>
        <v>251.18264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ROUND(7.845,5)</f>
        <v>7.845</v>
      </c>
      <c r="D154" s="25">
        <f>F154</f>
        <v>7.95134</v>
      </c>
      <c r="E154" s="25">
        <f>F154</f>
        <v>7.95134</v>
      </c>
      <c r="F154" s="25">
        <f>ROUND(7.95134,5)</f>
        <v>7.95134</v>
      </c>
      <c r="G154" s="24"/>
      <c r="H154" s="36"/>
    </row>
    <row r="155" spans="1:8" ht="12.75" customHeight="1">
      <c r="A155" s="22">
        <v>43223</v>
      </c>
      <c r="B155" s="22"/>
      <c r="C155" s="25">
        <f>ROUND(7.845,5)</f>
        <v>7.845</v>
      </c>
      <c r="D155" s="25">
        <f>F155</f>
        <v>8.13527</v>
      </c>
      <c r="E155" s="25">
        <f>F155</f>
        <v>8.13527</v>
      </c>
      <c r="F155" s="25">
        <f>ROUND(8.13527,5)</f>
        <v>8.13527</v>
      </c>
      <c r="G155" s="24"/>
      <c r="H155" s="36"/>
    </row>
    <row r="156" spans="1:8" ht="12.75" customHeight="1">
      <c r="A156" s="22">
        <v>43314</v>
      </c>
      <c r="B156" s="22"/>
      <c r="C156" s="25">
        <f>ROUND(7.845,5)</f>
        <v>7.845</v>
      </c>
      <c r="D156" s="25">
        <f>F156</f>
        <v>8.37439</v>
      </c>
      <c r="E156" s="25">
        <f>F156</f>
        <v>8.37439</v>
      </c>
      <c r="F156" s="25">
        <f>ROUND(8.37439,5)</f>
        <v>8.37439</v>
      </c>
      <c r="G156" s="24"/>
      <c r="H156" s="36"/>
    </row>
    <row r="157" spans="1:8" ht="12.75" customHeight="1">
      <c r="A157" s="22">
        <v>43405</v>
      </c>
      <c r="B157" s="22"/>
      <c r="C157" s="25">
        <f>ROUND(7.845,5)</f>
        <v>7.845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ROUND(7.845,5)</f>
        <v>7.845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ROUND(8.19,5)</f>
        <v>8.19</v>
      </c>
      <c r="D160" s="25">
        <f>F160</f>
        <v>8.27888</v>
      </c>
      <c r="E160" s="25">
        <f>F160</f>
        <v>8.27888</v>
      </c>
      <c r="F160" s="25">
        <f>ROUND(8.27888,5)</f>
        <v>8.27888</v>
      </c>
      <c r="G160" s="24"/>
      <c r="H160" s="36"/>
    </row>
    <row r="161" spans="1:8" ht="12.75" customHeight="1">
      <c r="A161" s="22">
        <v>43223</v>
      </c>
      <c r="B161" s="22"/>
      <c r="C161" s="25">
        <f>ROUND(8.19,5)</f>
        <v>8.19</v>
      </c>
      <c r="D161" s="25">
        <f>F161</f>
        <v>8.40799</v>
      </c>
      <c r="E161" s="25">
        <f>F161</f>
        <v>8.40799</v>
      </c>
      <c r="F161" s="25">
        <f>ROUND(8.40799,5)</f>
        <v>8.40799</v>
      </c>
      <c r="G161" s="24"/>
      <c r="H161" s="36"/>
    </row>
    <row r="162" spans="1:8" ht="12.75" customHeight="1">
      <c r="A162" s="22">
        <v>43314</v>
      </c>
      <c r="B162" s="22"/>
      <c r="C162" s="25">
        <f>ROUND(8.19,5)</f>
        <v>8.19</v>
      </c>
      <c r="D162" s="25">
        <f>F162</f>
        <v>8.54831</v>
      </c>
      <c r="E162" s="25">
        <f>F162</f>
        <v>8.54831</v>
      </c>
      <c r="F162" s="25">
        <f>ROUND(8.54831,5)</f>
        <v>8.54831</v>
      </c>
      <c r="G162" s="24"/>
      <c r="H162" s="36"/>
    </row>
    <row r="163" spans="1:8" ht="12.75" customHeight="1">
      <c r="A163" s="22">
        <v>43405</v>
      </c>
      <c r="B163" s="22"/>
      <c r="C163" s="25">
        <f>ROUND(8.19,5)</f>
        <v>8.19</v>
      </c>
      <c r="D163" s="25">
        <f>F163</f>
        <v>8.72526</v>
      </c>
      <c r="E163" s="25">
        <f>F163</f>
        <v>8.72526</v>
      </c>
      <c r="F163" s="25">
        <f>ROUND(8.72526,5)</f>
        <v>8.72526</v>
      </c>
      <c r="G163" s="24"/>
      <c r="H163" s="36"/>
    </row>
    <row r="164" spans="1:8" ht="12.75" customHeight="1">
      <c r="A164" s="22">
        <v>43503</v>
      </c>
      <c r="B164" s="22"/>
      <c r="C164" s="25">
        <f>ROUND(8.19,5)</f>
        <v>8.19</v>
      </c>
      <c r="D164" s="25">
        <f>F164</f>
        <v>9.11622</v>
      </c>
      <c r="E164" s="25">
        <f>F164</f>
        <v>9.11622</v>
      </c>
      <c r="F164" s="25">
        <f>ROUND(9.11622,5)</f>
        <v>9.11622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ROUND(8.43,5)</f>
        <v>8.43</v>
      </c>
      <c r="D166" s="25">
        <f>F166</f>
        <v>8.51022</v>
      </c>
      <c r="E166" s="25">
        <f>F166</f>
        <v>8.51022</v>
      </c>
      <c r="F166" s="25">
        <f>ROUND(8.51022,5)</f>
        <v>8.51022</v>
      </c>
      <c r="G166" s="24"/>
      <c r="H166" s="36"/>
    </row>
    <row r="167" spans="1:8" ht="12.75" customHeight="1">
      <c r="A167" s="22">
        <v>43223</v>
      </c>
      <c r="B167" s="22"/>
      <c r="C167" s="25">
        <f>ROUND(8.43,5)</f>
        <v>8.43</v>
      </c>
      <c r="D167" s="25">
        <f>F167</f>
        <v>8.60484</v>
      </c>
      <c r="E167" s="25">
        <f>F167</f>
        <v>8.60484</v>
      </c>
      <c r="F167" s="25">
        <f>ROUND(8.60484,5)</f>
        <v>8.60484</v>
      </c>
      <c r="G167" s="24"/>
      <c r="H167" s="36"/>
    </row>
    <row r="168" spans="1:8" ht="12.75" customHeight="1">
      <c r="A168" s="22">
        <v>43314</v>
      </c>
      <c r="B168" s="22"/>
      <c r="C168" s="25">
        <f>ROUND(8.43,5)</f>
        <v>8.43</v>
      </c>
      <c r="D168" s="25">
        <f>F168</f>
        <v>8.69763</v>
      </c>
      <c r="E168" s="25">
        <f>F168</f>
        <v>8.69763</v>
      </c>
      <c r="F168" s="25">
        <f>ROUND(8.69763,5)</f>
        <v>8.69763</v>
      </c>
      <c r="G168" s="24"/>
      <c r="H168" s="36"/>
    </row>
    <row r="169" spans="1:8" ht="12.75" customHeight="1">
      <c r="A169" s="22">
        <v>43405</v>
      </c>
      <c r="B169" s="22"/>
      <c r="C169" s="25">
        <f>ROUND(8.43,5)</f>
        <v>8.43</v>
      </c>
      <c r="D169" s="25">
        <f>F169</f>
        <v>8.81408</v>
      </c>
      <c r="E169" s="25">
        <f>F169</f>
        <v>8.81408</v>
      </c>
      <c r="F169" s="25">
        <f>ROUND(8.81408,5)</f>
        <v>8.81408</v>
      </c>
      <c r="G169" s="24"/>
      <c r="H169" s="36"/>
    </row>
    <row r="170" spans="1:8" ht="12.75" customHeight="1">
      <c r="A170" s="22">
        <v>43503</v>
      </c>
      <c r="B170" s="22"/>
      <c r="C170" s="25">
        <f>ROUND(8.43,5)</f>
        <v>8.43</v>
      </c>
      <c r="D170" s="25">
        <f>F170</f>
        <v>9.00938</v>
      </c>
      <c r="E170" s="25">
        <f>F170</f>
        <v>9.00938</v>
      </c>
      <c r="F170" s="25">
        <f>ROUND(9.00938,5)</f>
        <v>9.00938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ROUND(10.19,5)</f>
        <v>10.19</v>
      </c>
      <c r="D172" s="25">
        <f>F172</f>
        <v>10.258</v>
      </c>
      <c r="E172" s="25">
        <f>F172</f>
        <v>10.258</v>
      </c>
      <c r="F172" s="25">
        <f>ROUND(10.258,5)</f>
        <v>10.258</v>
      </c>
      <c r="G172" s="24"/>
      <c r="H172" s="36"/>
    </row>
    <row r="173" spans="1:8" ht="12.75" customHeight="1">
      <c r="A173" s="22">
        <v>43223</v>
      </c>
      <c r="B173" s="22"/>
      <c r="C173" s="25">
        <f>ROUND(10.19,5)</f>
        <v>10.19</v>
      </c>
      <c r="D173" s="25">
        <f>F173</f>
        <v>10.33344</v>
      </c>
      <c r="E173" s="25">
        <f>F173</f>
        <v>10.33344</v>
      </c>
      <c r="F173" s="25">
        <f>ROUND(10.33344,5)</f>
        <v>10.33344</v>
      </c>
      <c r="G173" s="24"/>
      <c r="H173" s="36"/>
    </row>
    <row r="174" spans="1:8" ht="12.75" customHeight="1">
      <c r="A174" s="22">
        <v>43314</v>
      </c>
      <c r="B174" s="22"/>
      <c r="C174" s="25">
        <f>ROUND(10.19,5)</f>
        <v>10.19</v>
      </c>
      <c r="D174" s="25">
        <f>F174</f>
        <v>10.40589</v>
      </c>
      <c r="E174" s="25">
        <f>F174</f>
        <v>10.40589</v>
      </c>
      <c r="F174" s="25">
        <f>ROUND(10.40589,5)</f>
        <v>10.40589</v>
      </c>
      <c r="G174" s="24"/>
      <c r="H174" s="36"/>
    </row>
    <row r="175" spans="1:8" ht="12.75" customHeight="1">
      <c r="A175" s="22">
        <v>43405</v>
      </c>
      <c r="B175" s="22"/>
      <c r="C175" s="25">
        <f>ROUND(10.19,5)</f>
        <v>10.19</v>
      </c>
      <c r="D175" s="25">
        <f>F175</f>
        <v>10.48239</v>
      </c>
      <c r="E175" s="25">
        <f>F175</f>
        <v>10.48239</v>
      </c>
      <c r="F175" s="25">
        <f>ROUND(10.48239,5)</f>
        <v>10.48239</v>
      </c>
      <c r="G175" s="24"/>
      <c r="H175" s="36"/>
    </row>
    <row r="176" spans="1:8" ht="12.75" customHeight="1">
      <c r="A176" s="22">
        <v>43503</v>
      </c>
      <c r="B176" s="22"/>
      <c r="C176" s="25">
        <f>ROUND(10.19,5)</f>
        <v>10.19</v>
      </c>
      <c r="D176" s="25">
        <f>F176</f>
        <v>10.57672</v>
      </c>
      <c r="E176" s="25">
        <f>F176</f>
        <v>10.57672</v>
      </c>
      <c r="F176" s="25">
        <f>ROUND(10.57672,5)</f>
        <v>10.57672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ROUND(2.6,5)</f>
        <v>2.6</v>
      </c>
      <c r="D178" s="25">
        <f>F178</f>
        <v>186.38417</v>
      </c>
      <c r="E178" s="25">
        <f>F178</f>
        <v>186.38417</v>
      </c>
      <c r="F178" s="25">
        <f>ROUND(186.38417,5)</f>
        <v>186.38417</v>
      </c>
      <c r="G178" s="24"/>
      <c r="H178" s="36"/>
    </row>
    <row r="179" spans="1:8" ht="12.75" customHeight="1">
      <c r="A179" s="22">
        <v>43223</v>
      </c>
      <c r="B179" s="22"/>
      <c r="C179" s="25">
        <f>ROUND(2.6,5)</f>
        <v>2.6</v>
      </c>
      <c r="D179" s="25">
        <f>F179</f>
        <v>187.44505</v>
      </c>
      <c r="E179" s="25">
        <f>F179</f>
        <v>187.44505</v>
      </c>
      <c r="F179" s="25">
        <f>ROUND(187.44505,5)</f>
        <v>187.44505</v>
      </c>
      <c r="G179" s="24"/>
      <c r="H179" s="36"/>
    </row>
    <row r="180" spans="1:8" ht="12.75" customHeight="1">
      <c r="A180" s="22">
        <v>43314</v>
      </c>
      <c r="B180" s="22"/>
      <c r="C180" s="25">
        <f>ROUND(2.6,5)</f>
        <v>2.6</v>
      </c>
      <c r="D180" s="25">
        <f>F180</f>
        <v>191.04699</v>
      </c>
      <c r="E180" s="25">
        <f>F180</f>
        <v>191.04699</v>
      </c>
      <c r="F180" s="25">
        <f>ROUND(191.04699,5)</f>
        <v>191.04699</v>
      </c>
      <c r="G180" s="24"/>
      <c r="H180" s="36"/>
    </row>
    <row r="181" spans="1:8" ht="12.75" customHeight="1">
      <c r="A181" s="22">
        <v>43405</v>
      </c>
      <c r="B181" s="22"/>
      <c r="C181" s="25">
        <f>ROUND(2.6,5)</f>
        <v>2.6</v>
      </c>
      <c r="D181" s="25">
        <f>F181</f>
        <v>194.75784</v>
      </c>
      <c r="E181" s="25">
        <f>F181</f>
        <v>194.75784</v>
      </c>
      <c r="F181" s="25">
        <f>ROUND(194.75784,5)</f>
        <v>194.75784</v>
      </c>
      <c r="G181" s="24"/>
      <c r="H181" s="36"/>
    </row>
    <row r="182" spans="1:8" ht="12.75" customHeight="1">
      <c r="A182" s="22">
        <v>43503</v>
      </c>
      <c r="B182" s="22"/>
      <c r="C182" s="25">
        <f>ROUND(2.6,5)</f>
        <v>2.6</v>
      </c>
      <c r="D182" s="25">
        <f>F182</f>
        <v>198.5724</v>
      </c>
      <c r="E182" s="25">
        <f>F182</f>
        <v>198.5724</v>
      </c>
      <c r="F182" s="25">
        <f>ROUND(198.5724,5)</f>
        <v>198.5724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ROUND(2.5,5)</f>
        <v>2.5</v>
      </c>
      <c r="D184" s="25">
        <f>F184</f>
        <v>150.48711</v>
      </c>
      <c r="E184" s="25">
        <f>F184</f>
        <v>150.48711</v>
      </c>
      <c r="F184" s="25">
        <f>ROUND(150.48711,5)</f>
        <v>150.48711</v>
      </c>
      <c r="G184" s="24"/>
      <c r="H184" s="36"/>
    </row>
    <row r="185" spans="1:8" ht="12.75" customHeight="1">
      <c r="A185" s="22">
        <v>43223</v>
      </c>
      <c r="B185" s="22"/>
      <c r="C185" s="25">
        <f>ROUND(2.5,5)</f>
        <v>2.5</v>
      </c>
      <c r="D185" s="25">
        <f>F185</f>
        <v>153.30165</v>
      </c>
      <c r="E185" s="25">
        <f>F185</f>
        <v>153.30165</v>
      </c>
      <c r="F185" s="25">
        <f>ROUND(153.30165,5)</f>
        <v>153.30165</v>
      </c>
      <c r="G185" s="24"/>
      <c r="H185" s="36"/>
    </row>
    <row r="186" spans="1:8" ht="12.75" customHeight="1">
      <c r="A186" s="22">
        <v>43314</v>
      </c>
      <c r="B186" s="22"/>
      <c r="C186" s="25">
        <f>ROUND(2.5,5)</f>
        <v>2.5</v>
      </c>
      <c r="D186" s="25">
        <f>F186</f>
        <v>156.1796</v>
      </c>
      <c r="E186" s="25">
        <f>F186</f>
        <v>156.1796</v>
      </c>
      <c r="F186" s="25">
        <f>ROUND(156.1796,5)</f>
        <v>156.1796</v>
      </c>
      <c r="G186" s="24"/>
      <c r="H186" s="36"/>
    </row>
    <row r="187" spans="1:8" ht="12.75" customHeight="1">
      <c r="A187" s="22">
        <v>43405</v>
      </c>
      <c r="B187" s="22"/>
      <c r="C187" s="25">
        <f>ROUND(2.5,5)</f>
        <v>2.5</v>
      </c>
      <c r="D187" s="25">
        <f>F187</f>
        <v>159.21322</v>
      </c>
      <c r="E187" s="25">
        <f>F187</f>
        <v>159.21322</v>
      </c>
      <c r="F187" s="25">
        <f>ROUND(159.21322,5)</f>
        <v>159.21322</v>
      </c>
      <c r="G187" s="24"/>
      <c r="H187" s="36"/>
    </row>
    <row r="188" spans="1:8" ht="12.75" customHeight="1">
      <c r="A188" s="22">
        <v>43503</v>
      </c>
      <c r="B188" s="22"/>
      <c r="C188" s="25">
        <f>ROUND(2.5,5)</f>
        <v>2.5</v>
      </c>
      <c r="D188" s="25">
        <f>F188</f>
        <v>162.33197</v>
      </c>
      <c r="E188" s="25">
        <f>F188</f>
        <v>162.33197</v>
      </c>
      <c r="F188" s="25">
        <f>ROUND(162.33197,5)</f>
        <v>162.33197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ROUND(10.01,5)</f>
        <v>10.01</v>
      </c>
      <c r="D190" s="25">
        <f>F190</f>
        <v>10.08622</v>
      </c>
      <c r="E190" s="25">
        <f>F190</f>
        <v>10.08622</v>
      </c>
      <c r="F190" s="25">
        <f>ROUND(10.08622,5)</f>
        <v>10.08622</v>
      </c>
      <c r="G190" s="24"/>
      <c r="H190" s="36"/>
    </row>
    <row r="191" spans="1:8" ht="12.75" customHeight="1">
      <c r="A191" s="22">
        <v>43223</v>
      </c>
      <c r="B191" s="22"/>
      <c r="C191" s="25">
        <f>ROUND(10.01,5)</f>
        <v>10.01</v>
      </c>
      <c r="D191" s="25">
        <f>F191</f>
        <v>10.16677</v>
      </c>
      <c r="E191" s="25">
        <f>F191</f>
        <v>10.16677</v>
      </c>
      <c r="F191" s="25">
        <f>ROUND(10.16677,5)</f>
        <v>10.16677</v>
      </c>
      <c r="G191" s="24"/>
      <c r="H191" s="36"/>
    </row>
    <row r="192" spans="1:8" ht="12.75" customHeight="1">
      <c r="A192" s="22">
        <v>43314</v>
      </c>
      <c r="B192" s="22"/>
      <c r="C192" s="25">
        <f>ROUND(10.01,5)</f>
        <v>10.01</v>
      </c>
      <c r="D192" s="25">
        <f>F192</f>
        <v>10.24523</v>
      </c>
      <c r="E192" s="25">
        <f>F192</f>
        <v>10.24523</v>
      </c>
      <c r="F192" s="25">
        <f>ROUND(10.24523,5)</f>
        <v>10.24523</v>
      </c>
      <c r="G192" s="24"/>
      <c r="H192" s="36"/>
    </row>
    <row r="193" spans="1:8" ht="12.75" customHeight="1">
      <c r="A193" s="22">
        <v>43405</v>
      </c>
      <c r="B193" s="22"/>
      <c r="C193" s="25">
        <f>ROUND(10.01,5)</f>
        <v>10.01</v>
      </c>
      <c r="D193" s="25">
        <f>F193</f>
        <v>10.33109</v>
      </c>
      <c r="E193" s="25">
        <f>F193</f>
        <v>10.33109</v>
      </c>
      <c r="F193" s="25">
        <f>ROUND(10.33109,5)</f>
        <v>10.33109</v>
      </c>
      <c r="G193" s="24"/>
      <c r="H193" s="36"/>
    </row>
    <row r="194" spans="1:8" ht="12.75" customHeight="1">
      <c r="A194" s="22">
        <v>43503</v>
      </c>
      <c r="B194" s="22"/>
      <c r="C194" s="25">
        <f>ROUND(10.01,5)</f>
        <v>10.01</v>
      </c>
      <c r="D194" s="25">
        <f>F194</f>
        <v>10.44031</v>
      </c>
      <c r="E194" s="25">
        <f>F194</f>
        <v>10.44031</v>
      </c>
      <c r="F194" s="25">
        <f>ROUND(10.44031,5)</f>
        <v>10.44031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ROUND(10.32,5)</f>
        <v>10.32</v>
      </c>
      <c r="D196" s="25">
        <f>F196</f>
        <v>10.39022</v>
      </c>
      <c r="E196" s="25">
        <f>F196</f>
        <v>10.39022</v>
      </c>
      <c r="F196" s="25">
        <f>ROUND(10.39022,5)</f>
        <v>10.39022</v>
      </c>
      <c r="G196" s="24"/>
      <c r="H196" s="36"/>
    </row>
    <row r="197" spans="1:8" ht="12.75" customHeight="1">
      <c r="A197" s="22">
        <v>43223</v>
      </c>
      <c r="B197" s="22"/>
      <c r="C197" s="25">
        <f>ROUND(10.32,5)</f>
        <v>10.32</v>
      </c>
      <c r="D197" s="25">
        <f>F197</f>
        <v>10.46408</v>
      </c>
      <c r="E197" s="25">
        <f>F197</f>
        <v>10.46408</v>
      </c>
      <c r="F197" s="25">
        <f>ROUND(10.46408,5)</f>
        <v>10.46408</v>
      </c>
      <c r="G197" s="24"/>
      <c r="H197" s="36"/>
    </row>
    <row r="198" spans="1:8" ht="12.75" customHeight="1">
      <c r="A198" s="22">
        <v>43314</v>
      </c>
      <c r="B198" s="22"/>
      <c r="C198" s="25">
        <f>ROUND(10.32,5)</f>
        <v>10.32</v>
      </c>
      <c r="D198" s="25">
        <f>F198</f>
        <v>10.53585</v>
      </c>
      <c r="E198" s="25">
        <f>F198</f>
        <v>10.53585</v>
      </c>
      <c r="F198" s="25">
        <f>ROUND(10.53585,5)</f>
        <v>10.53585</v>
      </c>
      <c r="G198" s="24"/>
      <c r="H198" s="36"/>
    </row>
    <row r="199" spans="1:8" ht="12.75" customHeight="1">
      <c r="A199" s="22">
        <v>43405</v>
      </c>
      <c r="B199" s="22"/>
      <c r="C199" s="25">
        <f>ROUND(10.32,5)</f>
        <v>10.32</v>
      </c>
      <c r="D199" s="25">
        <f>F199</f>
        <v>10.61307</v>
      </c>
      <c r="E199" s="25">
        <f>F199</f>
        <v>10.61307</v>
      </c>
      <c r="F199" s="25">
        <f>ROUND(10.61307,5)</f>
        <v>10.61307</v>
      </c>
      <c r="G199" s="24"/>
      <c r="H199" s="36"/>
    </row>
    <row r="200" spans="1:8" ht="12.75" customHeight="1">
      <c r="A200" s="22">
        <v>43503</v>
      </c>
      <c r="B200" s="22"/>
      <c r="C200" s="25">
        <f>ROUND(10.32,5)</f>
        <v>10.32</v>
      </c>
      <c r="D200" s="25">
        <f>F200</f>
        <v>10.70929</v>
      </c>
      <c r="E200" s="25">
        <f>F200</f>
        <v>10.70929</v>
      </c>
      <c r="F200" s="25">
        <f>ROUND(10.70929,5)</f>
        <v>10.70929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ROUND(10.38,5)</f>
        <v>10.38</v>
      </c>
      <c r="D202" s="25">
        <f>F202</f>
        <v>10.45271</v>
      </c>
      <c r="E202" s="25">
        <f>F202</f>
        <v>10.45271</v>
      </c>
      <c r="F202" s="25">
        <f>ROUND(10.45271,5)</f>
        <v>10.45271</v>
      </c>
      <c r="G202" s="24"/>
      <c r="H202" s="36"/>
    </row>
    <row r="203" spans="1:8" ht="12.75" customHeight="1">
      <c r="A203" s="22">
        <v>43223</v>
      </c>
      <c r="B203" s="22"/>
      <c r="C203" s="25">
        <f>ROUND(10.38,5)</f>
        <v>10.38</v>
      </c>
      <c r="D203" s="25">
        <f>F203</f>
        <v>10.52929</v>
      </c>
      <c r="E203" s="25">
        <f>F203</f>
        <v>10.52929</v>
      </c>
      <c r="F203" s="25">
        <f>ROUND(10.52929,5)</f>
        <v>10.52929</v>
      </c>
      <c r="G203" s="24"/>
      <c r="H203" s="36"/>
    </row>
    <row r="204" spans="1:8" ht="12.75" customHeight="1">
      <c r="A204" s="22">
        <v>43314</v>
      </c>
      <c r="B204" s="22"/>
      <c r="C204" s="25">
        <f>ROUND(10.38,5)</f>
        <v>10.38</v>
      </c>
      <c r="D204" s="25">
        <f>F204</f>
        <v>10.6039</v>
      </c>
      <c r="E204" s="25">
        <f>F204</f>
        <v>10.6039</v>
      </c>
      <c r="F204" s="25">
        <f>ROUND(10.6039,5)</f>
        <v>10.6039</v>
      </c>
      <c r="G204" s="24"/>
      <c r="H204" s="36"/>
    </row>
    <row r="205" spans="1:8" ht="12.75" customHeight="1">
      <c r="A205" s="22">
        <v>43405</v>
      </c>
      <c r="B205" s="22"/>
      <c r="C205" s="25">
        <f>ROUND(10.38,5)</f>
        <v>10.38</v>
      </c>
      <c r="D205" s="25">
        <f>F205</f>
        <v>10.6841</v>
      </c>
      <c r="E205" s="25">
        <f>F205</f>
        <v>10.6841</v>
      </c>
      <c r="F205" s="25">
        <f>ROUND(10.6841,5)</f>
        <v>10.6841</v>
      </c>
      <c r="G205" s="24"/>
      <c r="H205" s="36"/>
    </row>
    <row r="206" spans="1:8" ht="12.75" customHeight="1">
      <c r="A206" s="22">
        <v>43503</v>
      </c>
      <c r="B206" s="22"/>
      <c r="C206" s="25">
        <f>ROUND(10.38,5)</f>
        <v>10.38</v>
      </c>
      <c r="D206" s="25">
        <f>F206</f>
        <v>10.784</v>
      </c>
      <c r="E206" s="25">
        <f>F206</f>
        <v>10.784</v>
      </c>
      <c r="F206" s="25">
        <f>ROUND(10.784,5)</f>
        <v>10.784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ROUND(11.097393205,4)</f>
        <v>11.0974</v>
      </c>
      <c r="D208" s="26">
        <f>F208</f>
        <v>11.1709</v>
      </c>
      <c r="E208" s="26">
        <f>F208</f>
        <v>11.1709</v>
      </c>
      <c r="F208" s="26">
        <f>ROUND(11.1709,4)</f>
        <v>11.1709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43054</v>
      </c>
      <c r="B210" s="22"/>
      <c r="C210" s="26">
        <f>ROUND(16.944074895,4)</f>
        <v>16.9441</v>
      </c>
      <c r="D210" s="26">
        <f>F210</f>
        <v>16.9477</v>
      </c>
      <c r="E210" s="26">
        <f>F210</f>
        <v>16.9477</v>
      </c>
      <c r="F210" s="26">
        <f>ROUND(16.9477,4)</f>
        <v>16.9477</v>
      </c>
      <c r="G210" s="24"/>
      <c r="H210" s="36"/>
    </row>
    <row r="211" spans="1:8" ht="12.75" customHeight="1">
      <c r="A211" s="22">
        <v>43067</v>
      </c>
      <c r="B211" s="22"/>
      <c r="C211" s="26">
        <f>ROUND(16.944074895,4)</f>
        <v>16.9441</v>
      </c>
      <c r="D211" s="26">
        <f>F211</f>
        <v>16.9916</v>
      </c>
      <c r="E211" s="26">
        <f>F211</f>
        <v>16.9916</v>
      </c>
      <c r="F211" s="26">
        <f>ROUND(16.9916,4)</f>
        <v>16.9916</v>
      </c>
      <c r="G211" s="24"/>
      <c r="H211" s="36"/>
    </row>
    <row r="212" spans="1:8" ht="12.75" customHeight="1">
      <c r="A212" s="22">
        <v>43084</v>
      </c>
      <c r="B212" s="22"/>
      <c r="C212" s="26">
        <f>ROUND(16.944074895,4)</f>
        <v>16.9441</v>
      </c>
      <c r="D212" s="26">
        <f>F212</f>
        <v>17.0122</v>
      </c>
      <c r="E212" s="26">
        <f>F212</f>
        <v>17.0122</v>
      </c>
      <c r="F212" s="26">
        <f>ROUND(17.0122,4)</f>
        <v>17.0122</v>
      </c>
      <c r="G212" s="24"/>
      <c r="H212" s="36"/>
    </row>
    <row r="213" spans="1:8" ht="12.75" customHeight="1">
      <c r="A213" s="22">
        <v>43096</v>
      </c>
      <c r="B213" s="22"/>
      <c r="C213" s="26">
        <f>ROUND(16.944074895,4)</f>
        <v>16.9441</v>
      </c>
      <c r="D213" s="26">
        <f>F213</f>
        <v>17.1047</v>
      </c>
      <c r="E213" s="26">
        <f>F213</f>
        <v>17.1047</v>
      </c>
      <c r="F213" s="26">
        <f>ROUND(17.1047,4)</f>
        <v>17.1047</v>
      </c>
      <c r="G213" s="24"/>
      <c r="H213" s="36"/>
    </row>
    <row r="214" spans="1:8" ht="12.75" customHeight="1">
      <c r="A214" s="22">
        <v>43131</v>
      </c>
      <c r="B214" s="22"/>
      <c r="C214" s="26">
        <f>ROUND(16.944074895,4)</f>
        <v>16.9441</v>
      </c>
      <c r="D214" s="26">
        <f>F214</f>
        <v>17.2451</v>
      </c>
      <c r="E214" s="26">
        <f>F214</f>
        <v>17.2451</v>
      </c>
      <c r="F214" s="26">
        <f>ROUND(17.2451,4)</f>
        <v>17.2451</v>
      </c>
      <c r="G214" s="24"/>
      <c r="H214" s="36"/>
    </row>
    <row r="215" spans="1:8" ht="12.75" customHeight="1">
      <c r="A215" s="22">
        <v>43159</v>
      </c>
      <c r="B215" s="22"/>
      <c r="C215" s="26">
        <f>ROUND(16.944074895,4)</f>
        <v>16.9441</v>
      </c>
      <c r="D215" s="26">
        <f>F215</f>
        <v>17.352</v>
      </c>
      <c r="E215" s="26">
        <f>F215</f>
        <v>17.352</v>
      </c>
      <c r="F215" s="26">
        <f>ROUND(17.352,4)</f>
        <v>17.352</v>
      </c>
      <c r="G215" s="24"/>
      <c r="H215" s="36"/>
    </row>
    <row r="216" spans="1:8" ht="12.75" customHeight="1">
      <c r="A216" s="22" t="s">
        <v>59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43070</v>
      </c>
      <c r="B217" s="22"/>
      <c r="C217" s="26">
        <f>ROUND(19.01482611,4)</f>
        <v>19.0148</v>
      </c>
      <c r="D217" s="26">
        <f>F217</f>
        <v>19.073</v>
      </c>
      <c r="E217" s="26">
        <f>F217</f>
        <v>19.073</v>
      </c>
      <c r="F217" s="26">
        <f>ROUND(19.073,4)</f>
        <v>19.073</v>
      </c>
      <c r="G217" s="24"/>
      <c r="H217" s="36"/>
    </row>
    <row r="218" spans="1:8" ht="12.75" customHeight="1">
      <c r="A218" s="22">
        <v>43084</v>
      </c>
      <c r="B218" s="22"/>
      <c r="C218" s="26">
        <f>ROUND(19.01482611,4)</f>
        <v>19.0148</v>
      </c>
      <c r="D218" s="26">
        <f>F218</f>
        <v>19.1248</v>
      </c>
      <c r="E218" s="26">
        <f>F218</f>
        <v>19.1248</v>
      </c>
      <c r="F218" s="26">
        <f>ROUND(19.1248,4)</f>
        <v>19.1248</v>
      </c>
      <c r="G218" s="24"/>
      <c r="H218" s="36"/>
    </row>
    <row r="219" spans="1:8" ht="12.75" customHeight="1">
      <c r="A219" s="22">
        <v>43131</v>
      </c>
      <c r="B219" s="22"/>
      <c r="C219" s="26">
        <f>ROUND(19.01482611,4)</f>
        <v>19.0148</v>
      </c>
      <c r="D219" s="26">
        <f>F219</f>
        <v>19.3102</v>
      </c>
      <c r="E219" s="26">
        <f>F219</f>
        <v>19.3102</v>
      </c>
      <c r="F219" s="26">
        <f>ROUND(19.3102,4)</f>
        <v>19.3102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43052</v>
      </c>
      <c r="B221" s="22"/>
      <c r="C221" s="26">
        <f>ROUND(14.527,4)</f>
        <v>14.527</v>
      </c>
      <c r="D221" s="26">
        <f>F221</f>
        <v>14.527</v>
      </c>
      <c r="E221" s="26">
        <f>F221</f>
        <v>14.527</v>
      </c>
      <c r="F221" s="26">
        <f>ROUND(14.527,4)</f>
        <v>14.527</v>
      </c>
      <c r="G221" s="24"/>
      <c r="H221" s="36"/>
    </row>
    <row r="222" spans="1:8" ht="12.75" customHeight="1">
      <c r="A222" s="22">
        <v>43054</v>
      </c>
      <c r="B222" s="22"/>
      <c r="C222" s="26">
        <f>ROUND(14.527,4)</f>
        <v>14.527</v>
      </c>
      <c r="D222" s="26">
        <f>F222</f>
        <v>14.5294</v>
      </c>
      <c r="E222" s="26">
        <f>F222</f>
        <v>14.5294</v>
      </c>
      <c r="F222" s="26">
        <f>ROUND(14.5294,4)</f>
        <v>14.5294</v>
      </c>
      <c r="G222" s="24"/>
      <c r="H222" s="36"/>
    </row>
    <row r="223" spans="1:8" ht="12.75" customHeight="1">
      <c r="A223" s="22">
        <v>43055</v>
      </c>
      <c r="B223" s="22"/>
      <c r="C223" s="26">
        <f>ROUND(14.527,4)</f>
        <v>14.527</v>
      </c>
      <c r="D223" s="26">
        <f>F223</f>
        <v>14.5294</v>
      </c>
      <c r="E223" s="26">
        <f>F223</f>
        <v>14.5294</v>
      </c>
      <c r="F223" s="26">
        <f>ROUND(14.5294,4)</f>
        <v>14.5294</v>
      </c>
      <c r="G223" s="24"/>
      <c r="H223" s="36"/>
    </row>
    <row r="224" spans="1:8" ht="12.75" customHeight="1">
      <c r="A224" s="22">
        <v>43056</v>
      </c>
      <c r="B224" s="22"/>
      <c r="C224" s="26">
        <f>ROUND(14.527,4)</f>
        <v>14.527</v>
      </c>
      <c r="D224" s="26">
        <f>F224</f>
        <v>14.5318</v>
      </c>
      <c r="E224" s="26">
        <f>F224</f>
        <v>14.5318</v>
      </c>
      <c r="F224" s="26">
        <f>ROUND(14.5318,4)</f>
        <v>14.5318</v>
      </c>
      <c r="G224" s="24"/>
      <c r="H224" s="36"/>
    </row>
    <row r="225" spans="1:8" ht="12.75" customHeight="1">
      <c r="A225" s="22">
        <v>43062</v>
      </c>
      <c r="B225" s="22"/>
      <c r="C225" s="26">
        <f>ROUND(14.527,4)</f>
        <v>14.527</v>
      </c>
      <c r="D225" s="26">
        <f>F225</f>
        <v>14.5462</v>
      </c>
      <c r="E225" s="26">
        <f>F225</f>
        <v>14.5462</v>
      </c>
      <c r="F225" s="26">
        <f>ROUND(14.5462,4)</f>
        <v>14.5462</v>
      </c>
      <c r="G225" s="24"/>
      <c r="H225" s="36"/>
    </row>
    <row r="226" spans="1:8" ht="12.75" customHeight="1">
      <c r="A226" s="22">
        <v>43066</v>
      </c>
      <c r="B226" s="22"/>
      <c r="C226" s="26">
        <f>ROUND(14.527,4)</f>
        <v>14.527</v>
      </c>
      <c r="D226" s="26">
        <f>F226</f>
        <v>14.556</v>
      </c>
      <c r="E226" s="26">
        <f>F226</f>
        <v>14.556</v>
      </c>
      <c r="F226" s="26">
        <f>ROUND(14.556,4)</f>
        <v>14.556</v>
      </c>
      <c r="G226" s="24"/>
      <c r="H226" s="36"/>
    </row>
    <row r="227" spans="1:8" ht="12.75" customHeight="1">
      <c r="A227" s="22">
        <v>43067</v>
      </c>
      <c r="B227" s="22"/>
      <c r="C227" s="26">
        <f>ROUND(14.527,4)</f>
        <v>14.527</v>
      </c>
      <c r="D227" s="26">
        <f>F227</f>
        <v>14.5585</v>
      </c>
      <c r="E227" s="26">
        <f>F227</f>
        <v>14.5585</v>
      </c>
      <c r="F227" s="26">
        <f>ROUND(14.5585,4)</f>
        <v>14.5585</v>
      </c>
      <c r="G227" s="24"/>
      <c r="H227" s="36"/>
    </row>
    <row r="228" spans="1:8" ht="12.75" customHeight="1">
      <c r="A228" s="22">
        <v>43069</v>
      </c>
      <c r="B228" s="22"/>
      <c r="C228" s="26">
        <f>ROUND(14.527,4)</f>
        <v>14.527</v>
      </c>
      <c r="D228" s="26">
        <f>F228</f>
        <v>14.5634</v>
      </c>
      <c r="E228" s="26">
        <f>F228</f>
        <v>14.5634</v>
      </c>
      <c r="F228" s="26">
        <f>ROUND(14.5634,4)</f>
        <v>14.5634</v>
      </c>
      <c r="G228" s="24"/>
      <c r="H228" s="36"/>
    </row>
    <row r="229" spans="1:8" ht="12.75" customHeight="1">
      <c r="A229" s="22">
        <v>43073</v>
      </c>
      <c r="B229" s="22"/>
      <c r="C229" s="26">
        <f>ROUND(14.527,4)</f>
        <v>14.527</v>
      </c>
      <c r="D229" s="26">
        <f>F229</f>
        <v>14.5732</v>
      </c>
      <c r="E229" s="26">
        <f>F229</f>
        <v>14.5732</v>
      </c>
      <c r="F229" s="26">
        <f>ROUND(14.5732,4)</f>
        <v>14.5732</v>
      </c>
      <c r="G229" s="24"/>
      <c r="H229" s="36"/>
    </row>
    <row r="230" spans="1:8" ht="12.75" customHeight="1">
      <c r="A230" s="22">
        <v>43083</v>
      </c>
      <c r="B230" s="22"/>
      <c r="C230" s="26">
        <f>ROUND(14.527,4)</f>
        <v>14.527</v>
      </c>
      <c r="D230" s="26">
        <f>F230</f>
        <v>14.5977</v>
      </c>
      <c r="E230" s="26">
        <f>F230</f>
        <v>14.5977</v>
      </c>
      <c r="F230" s="26">
        <f>ROUND(14.5977,4)</f>
        <v>14.5977</v>
      </c>
      <c r="G230" s="24"/>
      <c r="H230" s="36"/>
    </row>
    <row r="231" spans="1:8" ht="12.75" customHeight="1">
      <c r="A231" s="22">
        <v>43084</v>
      </c>
      <c r="B231" s="22"/>
      <c r="C231" s="26">
        <f>ROUND(14.527,4)</f>
        <v>14.527</v>
      </c>
      <c r="D231" s="26">
        <f>F231</f>
        <v>14.6001</v>
      </c>
      <c r="E231" s="26">
        <f>F231</f>
        <v>14.6001</v>
      </c>
      <c r="F231" s="26">
        <f>ROUND(14.6001,4)</f>
        <v>14.6001</v>
      </c>
      <c r="G231" s="24"/>
      <c r="H231" s="36"/>
    </row>
    <row r="232" spans="1:8" ht="12.75" customHeight="1">
      <c r="A232" s="22">
        <v>43091</v>
      </c>
      <c r="B232" s="22"/>
      <c r="C232" s="26">
        <f>ROUND(14.527,4)</f>
        <v>14.527</v>
      </c>
      <c r="D232" s="26">
        <f>F232</f>
        <v>14.6171</v>
      </c>
      <c r="E232" s="26">
        <f>F232</f>
        <v>14.6171</v>
      </c>
      <c r="F232" s="26">
        <f>ROUND(14.6171,4)</f>
        <v>14.6171</v>
      </c>
      <c r="G232" s="24"/>
      <c r="H232" s="36"/>
    </row>
    <row r="233" spans="1:8" ht="12.75" customHeight="1">
      <c r="A233" s="22">
        <v>43096</v>
      </c>
      <c r="B233" s="22"/>
      <c r="C233" s="26">
        <f>ROUND(14.527,4)</f>
        <v>14.527</v>
      </c>
      <c r="D233" s="26">
        <f>F233</f>
        <v>14.6292</v>
      </c>
      <c r="E233" s="26">
        <f>F233</f>
        <v>14.6292</v>
      </c>
      <c r="F233" s="26">
        <f>ROUND(14.6292,4)</f>
        <v>14.6292</v>
      </c>
      <c r="G233" s="24"/>
      <c r="H233" s="36"/>
    </row>
    <row r="234" spans="1:8" ht="12.75" customHeight="1">
      <c r="A234" s="22">
        <v>43098</v>
      </c>
      <c r="B234" s="22"/>
      <c r="C234" s="26">
        <f>ROUND(14.527,4)</f>
        <v>14.527</v>
      </c>
      <c r="D234" s="26">
        <f>F234</f>
        <v>14.6341</v>
      </c>
      <c r="E234" s="26">
        <f>F234</f>
        <v>14.6341</v>
      </c>
      <c r="F234" s="26">
        <f>ROUND(14.6341,4)</f>
        <v>14.6341</v>
      </c>
      <c r="G234" s="24"/>
      <c r="H234" s="36"/>
    </row>
    <row r="235" spans="1:8" ht="12.75" customHeight="1">
      <c r="A235" s="22">
        <v>43102</v>
      </c>
      <c r="B235" s="22"/>
      <c r="C235" s="26">
        <f>ROUND(14.527,4)</f>
        <v>14.527</v>
      </c>
      <c r="D235" s="26">
        <f>F235</f>
        <v>14.6438</v>
      </c>
      <c r="E235" s="26">
        <f>F235</f>
        <v>14.6438</v>
      </c>
      <c r="F235" s="26">
        <f>ROUND(14.6438,4)</f>
        <v>14.6438</v>
      </c>
      <c r="G235" s="24"/>
      <c r="H235" s="36"/>
    </row>
    <row r="236" spans="1:8" ht="12.75" customHeight="1">
      <c r="A236" s="22">
        <v>43104</v>
      </c>
      <c r="B236" s="22"/>
      <c r="C236" s="26">
        <f>ROUND(14.527,4)</f>
        <v>14.527</v>
      </c>
      <c r="D236" s="26">
        <f>F236</f>
        <v>14.6486</v>
      </c>
      <c r="E236" s="26">
        <f>F236</f>
        <v>14.6486</v>
      </c>
      <c r="F236" s="26">
        <f>ROUND(14.6486,4)</f>
        <v>14.6486</v>
      </c>
      <c r="G236" s="24"/>
      <c r="H236" s="36"/>
    </row>
    <row r="237" spans="1:8" ht="12.75" customHeight="1">
      <c r="A237" s="22">
        <v>43109</v>
      </c>
      <c r="B237" s="22"/>
      <c r="C237" s="26">
        <f>ROUND(14.527,4)</f>
        <v>14.527</v>
      </c>
      <c r="D237" s="26">
        <f>F237</f>
        <v>14.6608</v>
      </c>
      <c r="E237" s="26">
        <f>F237</f>
        <v>14.6608</v>
      </c>
      <c r="F237" s="26">
        <f>ROUND(14.6608,4)</f>
        <v>14.6608</v>
      </c>
      <c r="G237" s="24"/>
      <c r="H237" s="36"/>
    </row>
    <row r="238" spans="1:8" ht="12.75" customHeight="1">
      <c r="A238" s="22">
        <v>43110</v>
      </c>
      <c r="B238" s="22"/>
      <c r="C238" s="26">
        <f>ROUND(14.527,4)</f>
        <v>14.527</v>
      </c>
      <c r="D238" s="26">
        <f>F238</f>
        <v>14.6632</v>
      </c>
      <c r="E238" s="26">
        <f>F238</f>
        <v>14.6632</v>
      </c>
      <c r="F238" s="26">
        <f>ROUND(14.6632,4)</f>
        <v>14.6632</v>
      </c>
      <c r="G238" s="24"/>
      <c r="H238" s="36"/>
    </row>
    <row r="239" spans="1:8" ht="12.75" customHeight="1">
      <c r="A239" s="22">
        <v>43112</v>
      </c>
      <c r="B239" s="22"/>
      <c r="C239" s="26">
        <f>ROUND(14.527,4)</f>
        <v>14.527</v>
      </c>
      <c r="D239" s="26">
        <f>F239</f>
        <v>14.668</v>
      </c>
      <c r="E239" s="26">
        <f>F239</f>
        <v>14.668</v>
      </c>
      <c r="F239" s="26">
        <f>ROUND(14.668,4)</f>
        <v>14.668</v>
      </c>
      <c r="G239" s="24"/>
      <c r="H239" s="36"/>
    </row>
    <row r="240" spans="1:8" ht="12.75" customHeight="1">
      <c r="A240" s="22">
        <v>43118</v>
      </c>
      <c r="B240" s="22"/>
      <c r="C240" s="26">
        <f>ROUND(14.527,4)</f>
        <v>14.527</v>
      </c>
      <c r="D240" s="26">
        <f>F240</f>
        <v>14.6826</v>
      </c>
      <c r="E240" s="26">
        <f>F240</f>
        <v>14.6826</v>
      </c>
      <c r="F240" s="26">
        <f>ROUND(14.6826,4)</f>
        <v>14.6826</v>
      </c>
      <c r="G240" s="24"/>
      <c r="H240" s="36"/>
    </row>
    <row r="241" spans="1:8" ht="12.75" customHeight="1">
      <c r="A241" s="22">
        <v>43125</v>
      </c>
      <c r="B241" s="22"/>
      <c r="C241" s="26">
        <f>ROUND(14.527,4)</f>
        <v>14.527</v>
      </c>
      <c r="D241" s="26">
        <f>F241</f>
        <v>14.6994</v>
      </c>
      <c r="E241" s="26">
        <f>F241</f>
        <v>14.6994</v>
      </c>
      <c r="F241" s="26">
        <f>ROUND(14.6994,4)</f>
        <v>14.6994</v>
      </c>
      <c r="G241" s="24"/>
      <c r="H241" s="36"/>
    </row>
    <row r="242" spans="1:8" ht="12.75" customHeight="1">
      <c r="A242" s="22">
        <v>43131</v>
      </c>
      <c r="B242" s="22"/>
      <c r="C242" s="26">
        <f>ROUND(14.527,4)</f>
        <v>14.527</v>
      </c>
      <c r="D242" s="26">
        <f>F242</f>
        <v>14.7138</v>
      </c>
      <c r="E242" s="26">
        <f>F242</f>
        <v>14.7138</v>
      </c>
      <c r="F242" s="26">
        <f>ROUND(14.7138,4)</f>
        <v>14.7138</v>
      </c>
      <c r="G242" s="24"/>
      <c r="H242" s="36"/>
    </row>
    <row r="243" spans="1:8" ht="12.75" customHeight="1">
      <c r="A243" s="22">
        <v>43132</v>
      </c>
      <c r="B243" s="22"/>
      <c r="C243" s="26">
        <f>ROUND(14.527,4)</f>
        <v>14.527</v>
      </c>
      <c r="D243" s="26">
        <f>F243</f>
        <v>14.7162</v>
      </c>
      <c r="E243" s="26">
        <f>F243</f>
        <v>14.7162</v>
      </c>
      <c r="F243" s="26">
        <f>ROUND(14.7162,4)</f>
        <v>14.7162</v>
      </c>
      <c r="G243" s="24"/>
      <c r="H243" s="36"/>
    </row>
    <row r="244" spans="1:8" ht="12.75" customHeight="1">
      <c r="A244" s="22">
        <v>43137</v>
      </c>
      <c r="B244" s="22"/>
      <c r="C244" s="26">
        <f>ROUND(14.527,4)</f>
        <v>14.527</v>
      </c>
      <c r="D244" s="26">
        <f>F244</f>
        <v>14.7282</v>
      </c>
      <c r="E244" s="26">
        <f>F244</f>
        <v>14.7282</v>
      </c>
      <c r="F244" s="26">
        <f>ROUND(14.7282,4)</f>
        <v>14.7282</v>
      </c>
      <c r="G244" s="24"/>
      <c r="H244" s="36"/>
    </row>
    <row r="245" spans="1:8" ht="12.75" customHeight="1">
      <c r="A245" s="22">
        <v>43143</v>
      </c>
      <c r="B245" s="22"/>
      <c r="C245" s="26">
        <f>ROUND(14.527,4)</f>
        <v>14.527</v>
      </c>
      <c r="D245" s="26">
        <f>F245</f>
        <v>14.7426</v>
      </c>
      <c r="E245" s="26">
        <f>F245</f>
        <v>14.7426</v>
      </c>
      <c r="F245" s="26">
        <f>ROUND(14.7426,4)</f>
        <v>14.7426</v>
      </c>
      <c r="G245" s="24"/>
      <c r="H245" s="36"/>
    </row>
    <row r="246" spans="1:8" ht="12.75" customHeight="1">
      <c r="A246" s="22">
        <v>43144</v>
      </c>
      <c r="B246" s="22"/>
      <c r="C246" s="26">
        <f>ROUND(14.527,4)</f>
        <v>14.527</v>
      </c>
      <c r="D246" s="26">
        <f>F246</f>
        <v>14.745</v>
      </c>
      <c r="E246" s="26">
        <f>F246</f>
        <v>14.745</v>
      </c>
      <c r="F246" s="26">
        <f>ROUND(14.745,4)</f>
        <v>14.745</v>
      </c>
      <c r="G246" s="24"/>
      <c r="H246" s="36"/>
    </row>
    <row r="247" spans="1:8" ht="12.75" customHeight="1">
      <c r="A247" s="22">
        <v>43146</v>
      </c>
      <c r="B247" s="22"/>
      <c r="C247" s="26">
        <f>ROUND(14.527,4)</f>
        <v>14.527</v>
      </c>
      <c r="D247" s="26">
        <f>F247</f>
        <v>14.7498</v>
      </c>
      <c r="E247" s="26">
        <f>F247</f>
        <v>14.7498</v>
      </c>
      <c r="F247" s="26">
        <f>ROUND(14.7498,4)</f>
        <v>14.7498</v>
      </c>
      <c r="G247" s="24"/>
      <c r="H247" s="36"/>
    </row>
    <row r="248" spans="1:8" ht="12.75" customHeight="1">
      <c r="A248" s="22">
        <v>43159</v>
      </c>
      <c r="B248" s="22"/>
      <c r="C248" s="26">
        <f>ROUND(14.527,4)</f>
        <v>14.527</v>
      </c>
      <c r="D248" s="26">
        <f>F248</f>
        <v>14.7807</v>
      </c>
      <c r="E248" s="26">
        <f>F248</f>
        <v>14.7807</v>
      </c>
      <c r="F248" s="26">
        <f>ROUND(14.7807,4)</f>
        <v>14.7807</v>
      </c>
      <c r="G248" s="24"/>
      <c r="H248" s="36"/>
    </row>
    <row r="249" spans="1:8" ht="12.75" customHeight="1">
      <c r="A249" s="22">
        <v>43160</v>
      </c>
      <c r="B249" s="22"/>
      <c r="C249" s="26">
        <f>ROUND(14.527,4)</f>
        <v>14.527</v>
      </c>
      <c r="D249" s="26">
        <f>F249</f>
        <v>14.7831</v>
      </c>
      <c r="E249" s="26">
        <f>F249</f>
        <v>14.7831</v>
      </c>
      <c r="F249" s="26">
        <f>ROUND(14.7831,4)</f>
        <v>14.7831</v>
      </c>
      <c r="G249" s="24"/>
      <c r="H249" s="36"/>
    </row>
    <row r="250" spans="1:8" ht="12.75" customHeight="1">
      <c r="A250" s="22">
        <v>43161</v>
      </c>
      <c r="B250" s="22"/>
      <c r="C250" s="26">
        <f>ROUND(14.527,4)</f>
        <v>14.527</v>
      </c>
      <c r="D250" s="26">
        <f>F250</f>
        <v>14.7855</v>
      </c>
      <c r="E250" s="26">
        <f>F250</f>
        <v>14.7855</v>
      </c>
      <c r="F250" s="26">
        <f>ROUND(14.7855,4)</f>
        <v>14.7855</v>
      </c>
      <c r="G250" s="24"/>
      <c r="H250" s="36"/>
    </row>
    <row r="251" spans="1:8" ht="12.75" customHeight="1">
      <c r="A251" s="22">
        <v>43214</v>
      </c>
      <c r="B251" s="22"/>
      <c r="C251" s="26">
        <f>ROUND(14.527,4)</f>
        <v>14.527</v>
      </c>
      <c r="D251" s="26">
        <f>F251</f>
        <v>14.9119</v>
      </c>
      <c r="E251" s="26">
        <f>F251</f>
        <v>14.9119</v>
      </c>
      <c r="F251" s="26">
        <f>ROUND(14.9119,4)</f>
        <v>14.9119</v>
      </c>
      <c r="G251" s="24"/>
      <c r="H251" s="36"/>
    </row>
    <row r="252" spans="1:8" ht="12.75" customHeight="1">
      <c r="A252" s="22">
        <v>43215</v>
      </c>
      <c r="B252" s="22"/>
      <c r="C252" s="26">
        <f>ROUND(14.527,4)</f>
        <v>14.527</v>
      </c>
      <c r="D252" s="26">
        <f>F252</f>
        <v>14.9143</v>
      </c>
      <c r="E252" s="26">
        <f>F252</f>
        <v>14.9143</v>
      </c>
      <c r="F252" s="26">
        <f>ROUND(14.9143,4)</f>
        <v>14.9143</v>
      </c>
      <c r="G252" s="24"/>
      <c r="H252" s="36"/>
    </row>
    <row r="253" spans="1:8" ht="12.75" customHeight="1">
      <c r="A253" s="22">
        <v>43220</v>
      </c>
      <c r="B253" s="22"/>
      <c r="C253" s="26">
        <f>ROUND(14.527,4)</f>
        <v>14.527</v>
      </c>
      <c r="D253" s="26">
        <f>F253</f>
        <v>14.9262</v>
      </c>
      <c r="E253" s="26">
        <f>F253</f>
        <v>14.9262</v>
      </c>
      <c r="F253" s="26">
        <f>ROUND(14.9262,4)</f>
        <v>14.9262</v>
      </c>
      <c r="G253" s="24"/>
      <c r="H253" s="36"/>
    </row>
    <row r="254" spans="1:8" ht="12.75" customHeight="1">
      <c r="A254" s="22">
        <v>43231</v>
      </c>
      <c r="B254" s="22"/>
      <c r="C254" s="26">
        <f>ROUND(14.527,4)</f>
        <v>14.527</v>
      </c>
      <c r="D254" s="26">
        <f>F254</f>
        <v>14.9524</v>
      </c>
      <c r="E254" s="26">
        <f>F254</f>
        <v>14.9524</v>
      </c>
      <c r="F254" s="26">
        <f>ROUND(14.9524,4)</f>
        <v>14.9524</v>
      </c>
      <c r="G254" s="24"/>
      <c r="H254" s="36"/>
    </row>
    <row r="255" spans="1:8" ht="12.75" customHeight="1">
      <c r="A255" s="22">
        <v>43235</v>
      </c>
      <c r="B255" s="22"/>
      <c r="C255" s="26">
        <f>ROUND(14.527,4)</f>
        <v>14.527</v>
      </c>
      <c r="D255" s="26">
        <f>F255</f>
        <v>14.9619</v>
      </c>
      <c r="E255" s="26">
        <f>F255</f>
        <v>14.9619</v>
      </c>
      <c r="F255" s="26">
        <f>ROUND(14.9619,4)</f>
        <v>14.9619</v>
      </c>
      <c r="G255" s="24"/>
      <c r="H255" s="36"/>
    </row>
    <row r="256" spans="1:8" ht="12.75" customHeight="1">
      <c r="A256" s="22">
        <v>43251</v>
      </c>
      <c r="B256" s="22"/>
      <c r="C256" s="26">
        <f>ROUND(14.527,4)</f>
        <v>14.527</v>
      </c>
      <c r="D256" s="26">
        <f>F256</f>
        <v>15.0002</v>
      </c>
      <c r="E256" s="26">
        <f>F256</f>
        <v>15.0002</v>
      </c>
      <c r="F256" s="26">
        <f>ROUND(15.0002,4)</f>
        <v>15.0002</v>
      </c>
      <c r="G256" s="24"/>
      <c r="H256" s="36"/>
    </row>
    <row r="257" spans="1:8" ht="12.75" customHeight="1">
      <c r="A257" s="22">
        <v>43280</v>
      </c>
      <c r="B257" s="22"/>
      <c r="C257" s="26">
        <f>ROUND(14.527,4)</f>
        <v>14.527</v>
      </c>
      <c r="D257" s="26">
        <f>F257</f>
        <v>15.0696</v>
      </c>
      <c r="E257" s="26">
        <f>F257</f>
        <v>15.0696</v>
      </c>
      <c r="F257" s="26">
        <f>ROUND(15.0696,4)</f>
        <v>15.0696</v>
      </c>
      <c r="G257" s="24"/>
      <c r="H257" s="36"/>
    </row>
    <row r="258" spans="1:8" ht="12.75" customHeight="1">
      <c r="A258" s="22">
        <v>43283</v>
      </c>
      <c r="B258" s="22"/>
      <c r="C258" s="26">
        <f>ROUND(14.527,4)</f>
        <v>14.527</v>
      </c>
      <c r="D258" s="26">
        <f>F258</f>
        <v>15.0768</v>
      </c>
      <c r="E258" s="26">
        <f>F258</f>
        <v>15.0768</v>
      </c>
      <c r="F258" s="26">
        <f>ROUND(15.0768,4)</f>
        <v>15.0768</v>
      </c>
      <c r="G258" s="24"/>
      <c r="H258" s="36"/>
    </row>
    <row r="259" spans="1:8" ht="12.75" customHeight="1">
      <c r="A259" s="22">
        <v>43301</v>
      </c>
      <c r="B259" s="22"/>
      <c r="C259" s="26">
        <f>ROUND(14.527,4)</f>
        <v>14.527</v>
      </c>
      <c r="D259" s="26">
        <f>F259</f>
        <v>15.1198</v>
      </c>
      <c r="E259" s="26">
        <f>F259</f>
        <v>15.1198</v>
      </c>
      <c r="F259" s="26">
        <f>ROUND(15.1198,4)</f>
        <v>15.1198</v>
      </c>
      <c r="G259" s="24"/>
      <c r="H259" s="36"/>
    </row>
    <row r="260" spans="1:8" ht="12.75" customHeight="1">
      <c r="A260" s="22">
        <v>43305</v>
      </c>
      <c r="B260" s="22"/>
      <c r="C260" s="26">
        <f>ROUND(14.527,4)</f>
        <v>14.527</v>
      </c>
      <c r="D260" s="26">
        <f>F260</f>
        <v>15.1294</v>
      </c>
      <c r="E260" s="26">
        <f>F260</f>
        <v>15.1294</v>
      </c>
      <c r="F260" s="26">
        <f>ROUND(15.1294,4)</f>
        <v>15.1294</v>
      </c>
      <c r="G260" s="24"/>
      <c r="H260" s="36"/>
    </row>
    <row r="261" spans="1:8" ht="12.75" customHeight="1">
      <c r="A261" s="22">
        <v>43306</v>
      </c>
      <c r="B261" s="22"/>
      <c r="C261" s="26">
        <f>ROUND(14.527,4)</f>
        <v>14.527</v>
      </c>
      <c r="D261" s="26">
        <f>F261</f>
        <v>15.1318</v>
      </c>
      <c r="E261" s="26">
        <f>F261</f>
        <v>15.1318</v>
      </c>
      <c r="F261" s="26">
        <f>ROUND(15.1318,4)</f>
        <v>15.1318</v>
      </c>
      <c r="G261" s="24"/>
      <c r="H261" s="36"/>
    </row>
    <row r="262" spans="1:8" ht="12.75" customHeight="1">
      <c r="A262" s="22">
        <v>43312</v>
      </c>
      <c r="B262" s="22"/>
      <c r="C262" s="26">
        <f>ROUND(14.527,4)</f>
        <v>14.527</v>
      </c>
      <c r="D262" s="26">
        <f>F262</f>
        <v>15.1461</v>
      </c>
      <c r="E262" s="26">
        <f>F262</f>
        <v>15.1461</v>
      </c>
      <c r="F262" s="26">
        <f>ROUND(15.1461,4)</f>
        <v>15.1461</v>
      </c>
      <c r="G262" s="24"/>
      <c r="H262" s="36"/>
    </row>
    <row r="263" spans="1:8" ht="12.75" customHeight="1">
      <c r="A263" s="22">
        <v>43325</v>
      </c>
      <c r="B263" s="22"/>
      <c r="C263" s="26">
        <f>ROUND(14.527,4)</f>
        <v>14.527</v>
      </c>
      <c r="D263" s="26">
        <f>F263</f>
        <v>15.1772</v>
      </c>
      <c r="E263" s="26">
        <f>F263</f>
        <v>15.1772</v>
      </c>
      <c r="F263" s="26">
        <f>ROUND(15.1772,4)</f>
        <v>15.1772</v>
      </c>
      <c r="G263" s="24"/>
      <c r="H263" s="36"/>
    </row>
    <row r="264" spans="1:8" ht="12.75" customHeight="1">
      <c r="A264" s="22">
        <v>43343</v>
      </c>
      <c r="B264" s="22"/>
      <c r="C264" s="26">
        <f>ROUND(14.527,4)</f>
        <v>14.527</v>
      </c>
      <c r="D264" s="26">
        <f>F264</f>
        <v>15.2214</v>
      </c>
      <c r="E264" s="26">
        <f>F264</f>
        <v>15.2214</v>
      </c>
      <c r="F264" s="26">
        <f>ROUND(15.2214,4)</f>
        <v>15.2214</v>
      </c>
      <c r="G264" s="24"/>
      <c r="H264" s="36"/>
    </row>
    <row r="265" spans="1:8" ht="12.75" customHeight="1">
      <c r="A265" s="22">
        <v>43371</v>
      </c>
      <c r="B265" s="22"/>
      <c r="C265" s="26">
        <f>ROUND(14.527,4)</f>
        <v>14.527</v>
      </c>
      <c r="D265" s="26">
        <f>F265</f>
        <v>15.2902</v>
      </c>
      <c r="E265" s="26">
        <f>F265</f>
        <v>15.2902</v>
      </c>
      <c r="F265" s="26">
        <f>ROUND(15.2902,4)</f>
        <v>15.2902</v>
      </c>
      <c r="G265" s="24"/>
      <c r="H265" s="36"/>
    </row>
    <row r="266" spans="1:8" ht="12.75" customHeight="1">
      <c r="A266" s="22">
        <v>43398</v>
      </c>
      <c r="B266" s="22"/>
      <c r="C266" s="26">
        <f>ROUND(14.527,4)</f>
        <v>14.527</v>
      </c>
      <c r="D266" s="26">
        <f>F266</f>
        <v>15.3565</v>
      </c>
      <c r="E266" s="26">
        <f>F266</f>
        <v>15.3565</v>
      </c>
      <c r="F266" s="26">
        <f>ROUND(15.3565,4)</f>
        <v>15.3565</v>
      </c>
      <c r="G266" s="24"/>
      <c r="H266" s="36"/>
    </row>
    <row r="267" spans="1:8" ht="12.75" customHeight="1">
      <c r="A267" s="22">
        <v>43404</v>
      </c>
      <c r="B267" s="22"/>
      <c r="C267" s="26">
        <f>ROUND(14.527,4)</f>
        <v>14.527</v>
      </c>
      <c r="D267" s="26">
        <f>F267</f>
        <v>15.3713</v>
      </c>
      <c r="E267" s="26">
        <f>F267</f>
        <v>15.3713</v>
      </c>
      <c r="F267" s="26">
        <f>ROUND(15.3713,4)</f>
        <v>15.3713</v>
      </c>
      <c r="G267" s="24"/>
      <c r="H267" s="36"/>
    </row>
    <row r="268" spans="1:8" ht="12.75" customHeight="1">
      <c r="A268" s="22">
        <v>43417</v>
      </c>
      <c r="B268" s="22"/>
      <c r="C268" s="26">
        <f>ROUND(14.527,4)</f>
        <v>14.527</v>
      </c>
      <c r="D268" s="26">
        <f>F268</f>
        <v>15.4033</v>
      </c>
      <c r="E268" s="26">
        <f>F268</f>
        <v>15.4033</v>
      </c>
      <c r="F268" s="26">
        <f>ROUND(15.4033,4)</f>
        <v>15.4033</v>
      </c>
      <c r="G268" s="24"/>
      <c r="H268" s="36"/>
    </row>
    <row r="269" spans="1:8" ht="12.75" customHeight="1">
      <c r="A269" s="22">
        <v>43434</v>
      </c>
      <c r="B269" s="22"/>
      <c r="C269" s="26">
        <f>ROUND(14.527,4)</f>
        <v>14.527</v>
      </c>
      <c r="D269" s="26">
        <f>F269</f>
        <v>15.4474</v>
      </c>
      <c r="E269" s="26">
        <f>F269</f>
        <v>15.4474</v>
      </c>
      <c r="F269" s="26">
        <f>ROUND(15.4474,4)</f>
        <v>15.4474</v>
      </c>
      <c r="G269" s="24"/>
      <c r="H269" s="36"/>
    </row>
    <row r="270" spans="1:8" ht="12.75" customHeight="1">
      <c r="A270" s="22">
        <v>43465</v>
      </c>
      <c r="B270" s="22"/>
      <c r="C270" s="26">
        <f>ROUND(14.527,4)</f>
        <v>14.527</v>
      </c>
      <c r="D270" s="26">
        <f>F270</f>
        <v>15.5284</v>
      </c>
      <c r="E270" s="26">
        <f>F270</f>
        <v>15.5284</v>
      </c>
      <c r="F270" s="26">
        <f>ROUND(15.5284,4)</f>
        <v>15.5284</v>
      </c>
      <c r="G270" s="24"/>
      <c r="H270" s="36"/>
    </row>
    <row r="271" spans="1:8" ht="12.75" customHeight="1">
      <c r="A271" s="22">
        <v>43509</v>
      </c>
      <c r="B271" s="22"/>
      <c r="C271" s="26">
        <f>ROUND(14.527,4)</f>
        <v>14.527</v>
      </c>
      <c r="D271" s="26">
        <f>F271</f>
        <v>15.6435</v>
      </c>
      <c r="E271" s="26">
        <f>F271</f>
        <v>15.6435</v>
      </c>
      <c r="F271" s="26">
        <f>ROUND(15.6435,4)</f>
        <v>15.6435</v>
      </c>
      <c r="G271" s="24"/>
      <c r="H271" s="36"/>
    </row>
    <row r="272" spans="1:8" ht="12.75" customHeight="1">
      <c r="A272" s="22">
        <v>44040</v>
      </c>
      <c r="B272" s="22"/>
      <c r="C272" s="26">
        <f>ROUND(14.527,4)</f>
        <v>14.527</v>
      </c>
      <c r="D272" s="26">
        <f>F272</f>
        <v>17.1598</v>
      </c>
      <c r="E272" s="26">
        <f>F272</f>
        <v>17.1598</v>
      </c>
      <c r="F272" s="26">
        <f>ROUND(17.1598,4)</f>
        <v>17.1598</v>
      </c>
      <c r="G272" s="24"/>
      <c r="H272" s="36"/>
    </row>
    <row r="273" spans="1:8" ht="12.75" customHeight="1">
      <c r="A273" s="22" t="s">
        <v>61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43087</v>
      </c>
      <c r="B274" s="22"/>
      <c r="C274" s="26">
        <f>ROUND(1.166385,4)</f>
        <v>1.1664</v>
      </c>
      <c r="D274" s="26">
        <f>F274</f>
        <v>1.1684</v>
      </c>
      <c r="E274" s="26">
        <f>F274</f>
        <v>1.1684</v>
      </c>
      <c r="F274" s="26">
        <f>ROUND(1.1684,4)</f>
        <v>1.1684</v>
      </c>
      <c r="G274" s="24"/>
      <c r="H274" s="36"/>
    </row>
    <row r="275" spans="1:8" ht="12.75" customHeight="1">
      <c r="A275" s="22">
        <v>43178</v>
      </c>
      <c r="B275" s="22"/>
      <c r="C275" s="26">
        <f>ROUND(1.166385,4)</f>
        <v>1.1664</v>
      </c>
      <c r="D275" s="26">
        <f>F275</f>
        <v>1.1753</v>
      </c>
      <c r="E275" s="26">
        <f>F275</f>
        <v>1.1753</v>
      </c>
      <c r="F275" s="26">
        <f>ROUND(1.1753,4)</f>
        <v>1.1753</v>
      </c>
      <c r="G275" s="24"/>
      <c r="H275" s="36"/>
    </row>
    <row r="276" spans="1:8" ht="12.75" customHeight="1">
      <c r="A276" s="22">
        <v>43269</v>
      </c>
      <c r="B276" s="22"/>
      <c r="C276" s="26">
        <f>ROUND(1.166385,4)</f>
        <v>1.1664</v>
      </c>
      <c r="D276" s="26">
        <f>F276</f>
        <v>1.1823</v>
      </c>
      <c r="E276" s="26">
        <f>F276</f>
        <v>1.1823</v>
      </c>
      <c r="F276" s="26">
        <f>ROUND(1.1823,4)</f>
        <v>1.1823</v>
      </c>
      <c r="G276" s="24"/>
      <c r="H276" s="36"/>
    </row>
    <row r="277" spans="1:8" ht="12.75" customHeight="1">
      <c r="A277" s="22">
        <v>43360</v>
      </c>
      <c r="B277" s="22"/>
      <c r="C277" s="26">
        <f>ROUND(1.166385,4)</f>
        <v>1.1664</v>
      </c>
      <c r="D277" s="26">
        <f>F277</f>
        <v>1.1896</v>
      </c>
      <c r="E277" s="26">
        <f>F277</f>
        <v>1.1896</v>
      </c>
      <c r="F277" s="26">
        <f>ROUND(1.1896,4)</f>
        <v>1.1896</v>
      </c>
      <c r="G277" s="24"/>
      <c r="H277" s="36"/>
    </row>
    <row r="278" spans="1:8" ht="12.75" customHeight="1">
      <c r="A278" s="22" t="s">
        <v>62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43087</v>
      </c>
      <c r="B279" s="22"/>
      <c r="C279" s="26">
        <f>ROUND(1.30893,4)</f>
        <v>1.3089</v>
      </c>
      <c r="D279" s="26">
        <f>F279</f>
        <v>1.3101</v>
      </c>
      <c r="E279" s="26">
        <f>F279</f>
        <v>1.3101</v>
      </c>
      <c r="F279" s="26">
        <f>ROUND(1.3101,4)</f>
        <v>1.3101</v>
      </c>
      <c r="G279" s="24"/>
      <c r="H279" s="36"/>
    </row>
    <row r="280" spans="1:8" ht="12.75" customHeight="1">
      <c r="A280" s="22">
        <v>43178</v>
      </c>
      <c r="B280" s="22"/>
      <c r="C280" s="26">
        <f>ROUND(1.30893,4)</f>
        <v>1.3089</v>
      </c>
      <c r="D280" s="26">
        <f>F280</f>
        <v>1.3143</v>
      </c>
      <c r="E280" s="26">
        <f>F280</f>
        <v>1.3143</v>
      </c>
      <c r="F280" s="26">
        <f>ROUND(1.3143,4)</f>
        <v>1.3143</v>
      </c>
      <c r="G280" s="24"/>
      <c r="H280" s="36"/>
    </row>
    <row r="281" spans="1:8" ht="12.75" customHeight="1">
      <c r="A281" s="22">
        <v>43269</v>
      </c>
      <c r="B281" s="22"/>
      <c r="C281" s="26">
        <f>ROUND(1.30893,4)</f>
        <v>1.3089</v>
      </c>
      <c r="D281" s="26">
        <f>F281</f>
        <v>1.3184</v>
      </c>
      <c r="E281" s="26">
        <f>F281</f>
        <v>1.3184</v>
      </c>
      <c r="F281" s="26">
        <f>ROUND(1.3184,4)</f>
        <v>1.3184</v>
      </c>
      <c r="G281" s="24"/>
      <c r="H281" s="36"/>
    </row>
    <row r="282" spans="1:8" ht="12.75" customHeight="1">
      <c r="A282" s="22">
        <v>43360</v>
      </c>
      <c r="B282" s="22"/>
      <c r="C282" s="26">
        <f>ROUND(1.30893,4)</f>
        <v>1.3089</v>
      </c>
      <c r="D282" s="26">
        <f>F282</f>
        <v>1.3224</v>
      </c>
      <c r="E282" s="26">
        <f>F282</f>
        <v>1.3224</v>
      </c>
      <c r="F282" s="26">
        <f>ROUND(1.3224,4)</f>
        <v>1.3224</v>
      </c>
      <c r="G282" s="24"/>
      <c r="H282" s="36"/>
    </row>
    <row r="283" spans="1:8" ht="12.75" customHeight="1">
      <c r="A283" s="22" t="s">
        <v>63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ROUND(11.097393205,4)</f>
        <v>11.0974</v>
      </c>
      <c r="D284" s="26">
        <f>F284</f>
        <v>11.1548</v>
      </c>
      <c r="E284" s="26">
        <f>F284</f>
        <v>11.1548</v>
      </c>
      <c r="F284" s="26">
        <f>ROUND(11.1548,4)</f>
        <v>11.1548</v>
      </c>
      <c r="G284" s="24"/>
      <c r="H284" s="36"/>
    </row>
    <row r="285" spans="1:8" ht="12.75" customHeight="1">
      <c r="A285" s="22">
        <v>43178</v>
      </c>
      <c r="B285" s="22"/>
      <c r="C285" s="26">
        <f>ROUND(11.097393205,4)</f>
        <v>11.0974</v>
      </c>
      <c r="D285" s="26">
        <f>F285</f>
        <v>11.3155</v>
      </c>
      <c r="E285" s="26">
        <f>F285</f>
        <v>11.3155</v>
      </c>
      <c r="F285" s="26">
        <f>ROUND(11.3155,4)</f>
        <v>11.3155</v>
      </c>
      <c r="G285" s="24"/>
      <c r="H285" s="36"/>
    </row>
    <row r="286" spans="1:8" ht="12.75" customHeight="1">
      <c r="A286" s="22">
        <v>43269</v>
      </c>
      <c r="B286" s="22"/>
      <c r="C286" s="26">
        <f>ROUND(11.097393205,4)</f>
        <v>11.0974</v>
      </c>
      <c r="D286" s="26">
        <f>F286</f>
        <v>11.4776</v>
      </c>
      <c r="E286" s="26">
        <f>F286</f>
        <v>11.4776</v>
      </c>
      <c r="F286" s="26">
        <f>ROUND(11.4776,4)</f>
        <v>11.4776</v>
      </c>
      <c r="G286" s="24"/>
      <c r="H286" s="36"/>
    </row>
    <row r="287" spans="1:8" ht="12.75" customHeight="1">
      <c r="A287" s="22">
        <v>43360</v>
      </c>
      <c r="B287" s="22"/>
      <c r="C287" s="26">
        <f>ROUND(11.097393205,4)</f>
        <v>11.0974</v>
      </c>
      <c r="D287" s="26">
        <f>F287</f>
        <v>11.6426</v>
      </c>
      <c r="E287" s="26">
        <f>F287</f>
        <v>11.6426</v>
      </c>
      <c r="F287" s="26">
        <f>ROUND(11.6426,4)</f>
        <v>11.6426</v>
      </c>
      <c r="G287" s="24"/>
      <c r="H287" s="36"/>
    </row>
    <row r="288" spans="1:8" ht="12.75" customHeight="1">
      <c r="A288" s="22">
        <v>43448</v>
      </c>
      <c r="B288" s="22"/>
      <c r="C288" s="26">
        <f>ROUND(11.097393205,4)</f>
        <v>11.0974</v>
      </c>
      <c r="D288" s="26">
        <f>F288</f>
        <v>11.8082</v>
      </c>
      <c r="E288" s="26">
        <f>F288</f>
        <v>11.8082</v>
      </c>
      <c r="F288" s="26">
        <f>ROUND(11.8082,4)</f>
        <v>11.8082</v>
      </c>
      <c r="G288" s="24"/>
      <c r="H288" s="36"/>
    </row>
    <row r="289" spans="1:8" ht="12.75" customHeight="1">
      <c r="A289" s="22">
        <v>43542</v>
      </c>
      <c r="B289" s="22"/>
      <c r="C289" s="26">
        <f>ROUND(11.097393205,4)</f>
        <v>11.0974</v>
      </c>
      <c r="D289" s="26">
        <f>F289</f>
        <v>11.9917</v>
      </c>
      <c r="E289" s="26">
        <f>F289</f>
        <v>11.9917</v>
      </c>
      <c r="F289" s="26">
        <f>ROUND(11.9917,4)</f>
        <v>11.9917</v>
      </c>
      <c r="G289" s="24"/>
      <c r="H289" s="36"/>
    </row>
    <row r="290" spans="1:8" ht="12.75" customHeight="1">
      <c r="A290" s="22">
        <v>43630</v>
      </c>
      <c r="B290" s="22"/>
      <c r="C290" s="26">
        <f>ROUND(11.097393205,4)</f>
        <v>11.0974</v>
      </c>
      <c r="D290" s="26">
        <f>F290</f>
        <v>12.1619</v>
      </c>
      <c r="E290" s="26">
        <f>F290</f>
        <v>12.1619</v>
      </c>
      <c r="F290" s="26">
        <f>ROUND(12.1619,4)</f>
        <v>12.1619</v>
      </c>
      <c r="G290" s="24"/>
      <c r="H290" s="36"/>
    </row>
    <row r="291" spans="1:8" ht="12.75" customHeight="1">
      <c r="A291" s="22">
        <v>43724</v>
      </c>
      <c r="B291" s="22"/>
      <c r="C291" s="26">
        <f>ROUND(11.097393205,4)</f>
        <v>11.0974</v>
      </c>
      <c r="D291" s="26">
        <f>F291</f>
        <v>12.3421</v>
      </c>
      <c r="E291" s="26">
        <f>F291</f>
        <v>12.3421</v>
      </c>
      <c r="F291" s="26">
        <f>ROUND(12.3421,4)</f>
        <v>12.3421</v>
      </c>
      <c r="G291" s="24"/>
      <c r="H291" s="36"/>
    </row>
    <row r="292" spans="1:8" ht="12.75" customHeight="1">
      <c r="A292" s="22" t="s">
        <v>64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43087</v>
      </c>
      <c r="B293" s="22"/>
      <c r="C293" s="26">
        <f>ROUND(3.95496991641937,4)</f>
        <v>3.955</v>
      </c>
      <c r="D293" s="26">
        <f>F293</f>
        <v>4.345</v>
      </c>
      <c r="E293" s="26">
        <f>F293</f>
        <v>4.345</v>
      </c>
      <c r="F293" s="26">
        <f>ROUND(4.345,4)</f>
        <v>4.345</v>
      </c>
      <c r="G293" s="24"/>
      <c r="H293" s="36"/>
    </row>
    <row r="294" spans="1:8" ht="12.75" customHeight="1">
      <c r="A294" s="22">
        <v>43178</v>
      </c>
      <c r="B294" s="22"/>
      <c r="C294" s="26">
        <f>ROUND(3.95496991641937,4)</f>
        <v>3.955</v>
      </c>
      <c r="D294" s="26">
        <f>F294</f>
        <v>4.412</v>
      </c>
      <c r="E294" s="26">
        <f>F294</f>
        <v>4.412</v>
      </c>
      <c r="F294" s="26">
        <f>ROUND(4.412,4)</f>
        <v>4.412</v>
      </c>
      <c r="G294" s="24"/>
      <c r="H294" s="36"/>
    </row>
    <row r="295" spans="1:8" ht="12.75" customHeight="1">
      <c r="A295" s="22">
        <v>43269</v>
      </c>
      <c r="B295" s="22"/>
      <c r="C295" s="26">
        <f>ROUND(3.95496991641937,4)</f>
        <v>3.955</v>
      </c>
      <c r="D295" s="26">
        <f>F295</f>
        <v>4.4784</v>
      </c>
      <c r="E295" s="26">
        <f>F295</f>
        <v>4.4784</v>
      </c>
      <c r="F295" s="26">
        <f>ROUND(4.4784,4)</f>
        <v>4.4784</v>
      </c>
      <c r="G295" s="24"/>
      <c r="H295" s="36"/>
    </row>
    <row r="296" spans="1:8" ht="12.75" customHeight="1">
      <c r="A296" s="22" t="s">
        <v>65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43087</v>
      </c>
      <c r="B297" s="22"/>
      <c r="C297" s="26">
        <f>ROUND(1.3597272,4)</f>
        <v>1.3597</v>
      </c>
      <c r="D297" s="26">
        <f>F297</f>
        <v>1.3653</v>
      </c>
      <c r="E297" s="26">
        <f>F297</f>
        <v>1.3653</v>
      </c>
      <c r="F297" s="26">
        <f>ROUND(1.3653,4)</f>
        <v>1.3653</v>
      </c>
      <c r="G297" s="24"/>
      <c r="H297" s="36"/>
    </row>
    <row r="298" spans="1:8" ht="12.75" customHeight="1">
      <c r="A298" s="22">
        <v>43178</v>
      </c>
      <c r="B298" s="22"/>
      <c r="C298" s="26">
        <f>ROUND(1.3597272,4)</f>
        <v>1.3597</v>
      </c>
      <c r="D298" s="26">
        <f>F298</f>
        <v>1.3811</v>
      </c>
      <c r="E298" s="26">
        <f>F298</f>
        <v>1.3811</v>
      </c>
      <c r="F298" s="26">
        <f>ROUND(1.3811,4)</f>
        <v>1.3811</v>
      </c>
      <c r="G298" s="24"/>
      <c r="H298" s="36"/>
    </row>
    <row r="299" spans="1:8" ht="12.75" customHeight="1">
      <c r="A299" s="22">
        <v>43269</v>
      </c>
      <c r="B299" s="22"/>
      <c r="C299" s="26">
        <f>ROUND(1.3597272,4)</f>
        <v>1.3597</v>
      </c>
      <c r="D299" s="26">
        <f>F299</f>
        <v>1.3977</v>
      </c>
      <c r="E299" s="26">
        <f>F299</f>
        <v>1.3977</v>
      </c>
      <c r="F299" s="26">
        <f>ROUND(1.3977,4)</f>
        <v>1.3977</v>
      </c>
      <c r="G299" s="24"/>
      <c r="H299" s="36"/>
    </row>
    <row r="300" spans="1:8" ht="12.75" customHeight="1">
      <c r="A300" s="22">
        <v>43360</v>
      </c>
      <c r="B300" s="22"/>
      <c r="C300" s="26">
        <f>ROUND(1.3597272,4)</f>
        <v>1.3597</v>
      </c>
      <c r="D300" s="26">
        <f>F300</f>
        <v>1.4151</v>
      </c>
      <c r="E300" s="26">
        <f>F300</f>
        <v>1.4151</v>
      </c>
      <c r="F300" s="26">
        <f>ROUND(1.4151,4)</f>
        <v>1.4151</v>
      </c>
      <c r="G300" s="24"/>
      <c r="H300" s="36"/>
    </row>
    <row r="301" spans="1:8" ht="12.75" customHeight="1">
      <c r="A301" s="22">
        <v>43448</v>
      </c>
      <c r="B301" s="22"/>
      <c r="C301" s="26">
        <f>ROUND(1.3597272,4)</f>
        <v>1.3597</v>
      </c>
      <c r="D301" s="26">
        <f>F301</f>
        <v>1.5004</v>
      </c>
      <c r="E301" s="26">
        <f>F301</f>
        <v>1.5004</v>
      </c>
      <c r="F301" s="26">
        <f>ROUND(1.5004,4)</f>
        <v>1.5004</v>
      </c>
      <c r="G301" s="24"/>
      <c r="H301" s="36"/>
    </row>
    <row r="302" spans="1:8" ht="12.75" customHeight="1">
      <c r="A302" s="22">
        <v>43542</v>
      </c>
      <c r="B302" s="22"/>
      <c r="C302" s="26">
        <f>ROUND(1.3597272,4)</f>
        <v>1.3597</v>
      </c>
      <c r="D302" s="26">
        <f>F302</f>
        <v>1.5162</v>
      </c>
      <c r="E302" s="26">
        <f>F302</f>
        <v>1.5162</v>
      </c>
      <c r="F302" s="26">
        <f>ROUND(1.5162,4)</f>
        <v>1.5162</v>
      </c>
      <c r="G302" s="24"/>
      <c r="H302" s="36"/>
    </row>
    <row r="303" spans="1:8" ht="12.75" customHeight="1">
      <c r="A303" s="22">
        <v>43630</v>
      </c>
      <c r="B303" s="22"/>
      <c r="C303" s="26">
        <f>ROUND(1.3597272,4)</f>
        <v>1.3597</v>
      </c>
      <c r="D303" s="26">
        <f>F303</f>
        <v>1.5182</v>
      </c>
      <c r="E303" s="26">
        <f>F303</f>
        <v>1.5182</v>
      </c>
      <c r="F303" s="26">
        <f>ROUND(1.5182,4)</f>
        <v>1.5182</v>
      </c>
      <c r="G303" s="24"/>
      <c r="H303" s="36"/>
    </row>
    <row r="304" spans="1:8" ht="12.75" customHeight="1">
      <c r="A304" s="22">
        <v>43724</v>
      </c>
      <c r="B304" s="22"/>
      <c r="C304" s="26">
        <f>ROUND(1.3597272,4)</f>
        <v>1.3597</v>
      </c>
      <c r="D304" s="26">
        <f>F304</f>
        <v>1.516</v>
      </c>
      <c r="E304" s="26">
        <f>F304</f>
        <v>1.516</v>
      </c>
      <c r="F304" s="26">
        <f>ROUND(1.516,4)</f>
        <v>1.516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43087</v>
      </c>
      <c r="B306" s="22"/>
      <c r="C306" s="26">
        <f>ROUND(11.4160651628088,4)</f>
        <v>11.4161</v>
      </c>
      <c r="D306" s="26">
        <f>F306</f>
        <v>11.4832</v>
      </c>
      <c r="E306" s="26">
        <f>F306</f>
        <v>11.4832</v>
      </c>
      <c r="F306" s="26">
        <f>ROUND(11.4832,4)</f>
        <v>11.4832</v>
      </c>
      <c r="G306" s="24"/>
      <c r="H306" s="36"/>
    </row>
    <row r="307" spans="1:8" ht="12.75" customHeight="1">
      <c r="A307" s="22">
        <v>43178</v>
      </c>
      <c r="B307" s="22"/>
      <c r="C307" s="26">
        <f>ROUND(11.4160651628088,4)</f>
        <v>11.4161</v>
      </c>
      <c r="D307" s="26">
        <f>F307</f>
        <v>11.6685</v>
      </c>
      <c r="E307" s="26">
        <f>F307</f>
        <v>11.6685</v>
      </c>
      <c r="F307" s="26">
        <f>ROUND(11.6685,4)</f>
        <v>11.6685</v>
      </c>
      <c r="G307" s="24"/>
      <c r="H307" s="36"/>
    </row>
    <row r="308" spans="1:8" ht="12.75" customHeight="1">
      <c r="A308" s="22">
        <v>43269</v>
      </c>
      <c r="B308" s="22"/>
      <c r="C308" s="26">
        <f>ROUND(11.4160651628088,4)</f>
        <v>11.4161</v>
      </c>
      <c r="D308" s="26">
        <f>F308</f>
        <v>11.849</v>
      </c>
      <c r="E308" s="26">
        <f>F308</f>
        <v>11.849</v>
      </c>
      <c r="F308" s="26">
        <f>ROUND(11.849,4)</f>
        <v>11.849</v>
      </c>
      <c r="G308" s="24"/>
      <c r="H308" s="36"/>
    </row>
    <row r="309" spans="1:8" ht="12.75" customHeight="1">
      <c r="A309" s="22">
        <v>43360</v>
      </c>
      <c r="B309" s="22"/>
      <c r="C309" s="26">
        <f>ROUND(11.4160651628088,4)</f>
        <v>11.4161</v>
      </c>
      <c r="D309" s="26">
        <f>F309</f>
        <v>11.8586</v>
      </c>
      <c r="E309" s="26">
        <f>F309</f>
        <v>11.8586</v>
      </c>
      <c r="F309" s="26">
        <f>ROUND(11.8586,4)</f>
        <v>11.8586</v>
      </c>
      <c r="G309" s="24"/>
      <c r="H309" s="36"/>
    </row>
    <row r="310" spans="1:8" ht="12.75" customHeight="1">
      <c r="A310" s="22">
        <v>43448</v>
      </c>
      <c r="B310" s="22"/>
      <c r="C310" s="26">
        <f>ROUND(11.4160651628088,4)</f>
        <v>11.4161</v>
      </c>
      <c r="D310" s="26">
        <f>F310</f>
        <v>12.0395</v>
      </c>
      <c r="E310" s="26">
        <f>F310</f>
        <v>12.0395</v>
      </c>
      <c r="F310" s="26">
        <f>ROUND(12.0395,4)</f>
        <v>12.0395</v>
      </c>
      <c r="G310" s="24"/>
      <c r="H310" s="36"/>
    </row>
    <row r="311" spans="1:8" ht="12.75" customHeight="1">
      <c r="A311" s="22">
        <v>43542</v>
      </c>
      <c r="B311" s="22"/>
      <c r="C311" s="26">
        <f>ROUND(11.4160651628088,4)</f>
        <v>11.4161</v>
      </c>
      <c r="D311" s="26">
        <f>F311</f>
        <v>12.2215</v>
      </c>
      <c r="E311" s="26">
        <f>F311</f>
        <v>12.2215</v>
      </c>
      <c r="F311" s="26">
        <f>ROUND(12.2215,4)</f>
        <v>12.2215</v>
      </c>
      <c r="G311" s="24"/>
      <c r="H311" s="36"/>
    </row>
    <row r="312" spans="1:8" ht="12.75" customHeight="1">
      <c r="A312" s="22">
        <v>43630</v>
      </c>
      <c r="B312" s="22"/>
      <c r="C312" s="26">
        <f>ROUND(11.4160651628088,4)</f>
        <v>11.4161</v>
      </c>
      <c r="D312" s="26">
        <f>F312</f>
        <v>12.3613</v>
      </c>
      <c r="E312" s="26">
        <f>F312</f>
        <v>12.3613</v>
      </c>
      <c r="F312" s="26">
        <f>ROUND(12.3613,4)</f>
        <v>12.3613</v>
      </c>
      <c r="G312" s="24"/>
      <c r="H312" s="36"/>
    </row>
    <row r="313" spans="1:8" ht="12.75" customHeight="1">
      <c r="A313" s="22">
        <v>43724</v>
      </c>
      <c r="B313" s="22"/>
      <c r="C313" s="26">
        <f>ROUND(11.4160651628088,4)</f>
        <v>11.4161</v>
      </c>
      <c r="D313" s="26">
        <f>F313</f>
        <v>12.542</v>
      </c>
      <c r="E313" s="26">
        <f>F313</f>
        <v>12.542</v>
      </c>
      <c r="F313" s="26">
        <f>ROUND(12.542,4)</f>
        <v>12.542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43087</v>
      </c>
      <c r="B315" s="22"/>
      <c r="C315" s="26">
        <f>ROUND(2.19486871267045,4)</f>
        <v>2.1949</v>
      </c>
      <c r="D315" s="26">
        <f>F315</f>
        <v>2.1907</v>
      </c>
      <c r="E315" s="26">
        <f>F315</f>
        <v>2.1907</v>
      </c>
      <c r="F315" s="26">
        <f>ROUND(2.1907,4)</f>
        <v>2.1907</v>
      </c>
      <c r="G315" s="24"/>
      <c r="H315" s="36"/>
    </row>
    <row r="316" spans="1:8" ht="12.75" customHeight="1">
      <c r="A316" s="22">
        <v>43178</v>
      </c>
      <c r="B316" s="22"/>
      <c r="C316" s="26">
        <f>ROUND(2.19486871267045,4)</f>
        <v>2.1949</v>
      </c>
      <c r="D316" s="26">
        <f>F316</f>
        <v>2.2095</v>
      </c>
      <c r="E316" s="26">
        <f>F316</f>
        <v>2.2095</v>
      </c>
      <c r="F316" s="26">
        <f>ROUND(2.2095,4)</f>
        <v>2.2095</v>
      </c>
      <c r="G316" s="24"/>
      <c r="H316" s="36"/>
    </row>
    <row r="317" spans="1:8" ht="12.75" customHeight="1">
      <c r="A317" s="22">
        <v>43269</v>
      </c>
      <c r="B317" s="22"/>
      <c r="C317" s="26">
        <f>ROUND(2.19486871267045,4)</f>
        <v>2.1949</v>
      </c>
      <c r="D317" s="26">
        <f>F317</f>
        <v>2.2291</v>
      </c>
      <c r="E317" s="26">
        <f>F317</f>
        <v>2.2291</v>
      </c>
      <c r="F317" s="26">
        <f>ROUND(2.2291,4)</f>
        <v>2.2291</v>
      </c>
      <c r="G317" s="24"/>
      <c r="H317" s="36"/>
    </row>
    <row r="318" spans="1:8" ht="12.75" customHeight="1">
      <c r="A318" s="22">
        <v>43360</v>
      </c>
      <c r="B318" s="22"/>
      <c r="C318" s="26">
        <f>ROUND(2.19486871267045,4)</f>
        <v>2.1949</v>
      </c>
      <c r="D318" s="26">
        <f>F318</f>
        <v>2.2494</v>
      </c>
      <c r="E318" s="26">
        <f>F318</f>
        <v>2.2494</v>
      </c>
      <c r="F318" s="26">
        <f>ROUND(2.2494,4)</f>
        <v>2.2494</v>
      </c>
      <c r="G318" s="24"/>
      <c r="H318" s="36"/>
    </row>
    <row r="319" spans="1:8" ht="12.75" customHeight="1">
      <c r="A319" s="22">
        <v>43448</v>
      </c>
      <c r="B319" s="22"/>
      <c r="C319" s="26">
        <f>ROUND(2.19486871267045,4)</f>
        <v>2.1949</v>
      </c>
      <c r="D319" s="26">
        <f>F319</f>
        <v>2.2703</v>
      </c>
      <c r="E319" s="26">
        <f>F319</f>
        <v>2.2703</v>
      </c>
      <c r="F319" s="26">
        <f>ROUND(2.2703,4)</f>
        <v>2.2703</v>
      </c>
      <c r="G319" s="24"/>
      <c r="H319" s="36"/>
    </row>
    <row r="320" spans="1:8" ht="12.75" customHeight="1">
      <c r="A320" s="22">
        <v>43542</v>
      </c>
      <c r="B320" s="22"/>
      <c r="C320" s="26">
        <f>ROUND(2.19486871267045,4)</f>
        <v>2.1949</v>
      </c>
      <c r="D320" s="26">
        <f>F320</f>
        <v>2.2938</v>
      </c>
      <c r="E320" s="26">
        <f>F320</f>
        <v>2.2938</v>
      </c>
      <c r="F320" s="26">
        <f>ROUND(2.2938,4)</f>
        <v>2.2938</v>
      </c>
      <c r="G320" s="24"/>
      <c r="H320" s="36"/>
    </row>
    <row r="321" spans="1:8" ht="12.75" customHeight="1">
      <c r="A321" s="22">
        <v>43630</v>
      </c>
      <c r="B321" s="22"/>
      <c r="C321" s="26">
        <f>ROUND(2.19486871267045,4)</f>
        <v>2.1949</v>
      </c>
      <c r="D321" s="26">
        <f>F321</f>
        <v>2.3156</v>
      </c>
      <c r="E321" s="26">
        <f>F321</f>
        <v>2.3156</v>
      </c>
      <c r="F321" s="26">
        <f>ROUND(2.3156,4)</f>
        <v>2.3156</v>
      </c>
      <c r="G321" s="24"/>
      <c r="H321" s="36"/>
    </row>
    <row r="322" spans="1:8" ht="12.75" customHeight="1">
      <c r="A322" s="22">
        <v>43724</v>
      </c>
      <c r="B322" s="22"/>
      <c r="C322" s="26">
        <f>ROUND(2.19486871267045,4)</f>
        <v>2.1949</v>
      </c>
      <c r="D322" s="26">
        <f>F322</f>
        <v>2.3387</v>
      </c>
      <c r="E322" s="26">
        <f>F322</f>
        <v>2.3387</v>
      </c>
      <c r="F322" s="26">
        <f>ROUND(2.3387,4)</f>
        <v>2.3387</v>
      </c>
      <c r="G322" s="24"/>
      <c r="H322" s="36"/>
    </row>
    <row r="323" spans="1:8" ht="12.75" customHeight="1">
      <c r="A323" s="22" t="s">
        <v>68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43087</v>
      </c>
      <c r="B324" s="22"/>
      <c r="C324" s="26">
        <f>ROUND(2.2771662627637,4)</f>
        <v>2.2772</v>
      </c>
      <c r="D324" s="26">
        <f>F324</f>
        <v>2.2954</v>
      </c>
      <c r="E324" s="26">
        <f>F324</f>
        <v>2.2954</v>
      </c>
      <c r="F324" s="26">
        <f>ROUND(2.2954,4)</f>
        <v>2.2954</v>
      </c>
      <c r="G324" s="24"/>
      <c r="H324" s="36"/>
    </row>
    <row r="325" spans="1:8" ht="12.75" customHeight="1">
      <c r="A325" s="22">
        <v>43178</v>
      </c>
      <c r="B325" s="22"/>
      <c r="C325" s="26">
        <f>ROUND(2.2771662627637,4)</f>
        <v>2.2772</v>
      </c>
      <c r="D325" s="26">
        <f>F325</f>
        <v>2.3443</v>
      </c>
      <c r="E325" s="26">
        <f>F325</f>
        <v>2.3443</v>
      </c>
      <c r="F325" s="26">
        <f>ROUND(2.3443,4)</f>
        <v>2.3443</v>
      </c>
      <c r="G325" s="24"/>
      <c r="H325" s="36"/>
    </row>
    <row r="326" spans="1:8" ht="12.75" customHeight="1">
      <c r="A326" s="22">
        <v>43269</v>
      </c>
      <c r="B326" s="22"/>
      <c r="C326" s="26">
        <f>ROUND(2.2771662627637,4)</f>
        <v>2.2772</v>
      </c>
      <c r="D326" s="26">
        <f>F326</f>
        <v>2.3934</v>
      </c>
      <c r="E326" s="26">
        <f>F326</f>
        <v>2.3934</v>
      </c>
      <c r="F326" s="26">
        <f>ROUND(2.3934,4)</f>
        <v>2.3934</v>
      </c>
      <c r="G326" s="24"/>
      <c r="H326" s="36"/>
    </row>
    <row r="327" spans="1:8" ht="12.75" customHeight="1">
      <c r="A327" s="22">
        <v>43360</v>
      </c>
      <c r="B327" s="22"/>
      <c r="C327" s="26">
        <f>ROUND(2.2771662627637,4)</f>
        <v>2.2772</v>
      </c>
      <c r="D327" s="26">
        <f>F327</f>
        <v>2.4441</v>
      </c>
      <c r="E327" s="26">
        <f>F327</f>
        <v>2.4441</v>
      </c>
      <c r="F327" s="26">
        <f>ROUND(2.4441,4)</f>
        <v>2.4441</v>
      </c>
      <c r="G327" s="24"/>
      <c r="H327" s="36"/>
    </row>
    <row r="328" spans="1:8" ht="12.75" customHeight="1">
      <c r="A328" s="22">
        <v>43448</v>
      </c>
      <c r="B328" s="22"/>
      <c r="C328" s="26">
        <f>ROUND(2.2771662627637,4)</f>
        <v>2.2772</v>
      </c>
      <c r="D328" s="26">
        <f>F328</f>
        <v>2.6087</v>
      </c>
      <c r="E328" s="26">
        <f>F328</f>
        <v>2.6087</v>
      </c>
      <c r="F328" s="26">
        <f>ROUND(2.6087,4)</f>
        <v>2.6087</v>
      </c>
      <c r="G328" s="24"/>
      <c r="H328" s="36"/>
    </row>
    <row r="329" spans="1:8" ht="12.75" customHeight="1">
      <c r="A329" s="22">
        <v>43542</v>
      </c>
      <c r="B329" s="22"/>
      <c r="C329" s="26">
        <f>ROUND(2.2771662627637,4)</f>
        <v>2.2772</v>
      </c>
      <c r="D329" s="26">
        <f>F329</f>
        <v>2.6653</v>
      </c>
      <c r="E329" s="26">
        <f>F329</f>
        <v>2.6653</v>
      </c>
      <c r="F329" s="26">
        <f>ROUND(2.6653,4)</f>
        <v>2.6653</v>
      </c>
      <c r="G329" s="24"/>
      <c r="H329" s="36"/>
    </row>
    <row r="330" spans="1:8" ht="12.75" customHeight="1">
      <c r="A330" s="22">
        <v>43630</v>
      </c>
      <c r="B330" s="22"/>
      <c r="C330" s="26">
        <f>ROUND(2.2771662627637,4)</f>
        <v>2.2772</v>
      </c>
      <c r="D330" s="26">
        <f>F330</f>
        <v>2.7399</v>
      </c>
      <c r="E330" s="26">
        <f>F330</f>
        <v>2.7399</v>
      </c>
      <c r="F330" s="26">
        <f>ROUND(2.7399,4)</f>
        <v>2.7399</v>
      </c>
      <c r="G330" s="24"/>
      <c r="H330" s="36"/>
    </row>
    <row r="331" spans="1:8" ht="12.75" customHeight="1">
      <c r="A331" s="22">
        <v>43724</v>
      </c>
      <c r="B331" s="22"/>
      <c r="C331" s="26">
        <f>ROUND(2.2771662627637,4)</f>
        <v>2.2772</v>
      </c>
      <c r="D331" s="26">
        <f>F331</f>
        <v>2.8149</v>
      </c>
      <c r="E331" s="26">
        <f>F331</f>
        <v>2.8149</v>
      </c>
      <c r="F331" s="26">
        <f>ROUND(2.8149,4)</f>
        <v>2.8149</v>
      </c>
      <c r="G331" s="24"/>
      <c r="H331" s="36"/>
    </row>
    <row r="332" spans="1:8" ht="12.75" customHeight="1">
      <c r="A332" s="22" t="s">
        <v>69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43087</v>
      </c>
      <c r="B333" s="22"/>
      <c r="C333" s="26">
        <f>ROUND(16.944074895,4)</f>
        <v>16.9441</v>
      </c>
      <c r="D333" s="26">
        <f>F333</f>
        <v>17.0675</v>
      </c>
      <c r="E333" s="26">
        <f>F333</f>
        <v>17.0675</v>
      </c>
      <c r="F333" s="26">
        <f>ROUND(17.0675,4)</f>
        <v>17.0675</v>
      </c>
      <c r="G333" s="24"/>
      <c r="H333" s="36"/>
    </row>
    <row r="334" spans="1:8" ht="12.75" customHeight="1">
      <c r="A334" s="22">
        <v>43178</v>
      </c>
      <c r="B334" s="22"/>
      <c r="C334" s="26">
        <f>ROUND(16.944074895,4)</f>
        <v>16.9441</v>
      </c>
      <c r="D334" s="26">
        <f>F334</f>
        <v>17.4251</v>
      </c>
      <c r="E334" s="26">
        <f>F334</f>
        <v>17.4251</v>
      </c>
      <c r="F334" s="26">
        <f>ROUND(17.4251,4)</f>
        <v>17.4251</v>
      </c>
      <c r="G334" s="24"/>
      <c r="H334" s="36"/>
    </row>
    <row r="335" spans="1:8" ht="12.75" customHeight="1">
      <c r="A335" s="22">
        <v>43269</v>
      </c>
      <c r="B335" s="22"/>
      <c r="C335" s="26">
        <f>ROUND(16.944074895,4)</f>
        <v>16.9441</v>
      </c>
      <c r="D335" s="26">
        <f>F335</f>
        <v>17.785</v>
      </c>
      <c r="E335" s="26">
        <f>F335</f>
        <v>17.785</v>
      </c>
      <c r="F335" s="26">
        <f>ROUND(17.785,4)</f>
        <v>17.785</v>
      </c>
      <c r="G335" s="24"/>
      <c r="H335" s="36"/>
    </row>
    <row r="336" spans="1:8" ht="12.75" customHeight="1">
      <c r="A336" s="22">
        <v>43360</v>
      </c>
      <c r="B336" s="22"/>
      <c r="C336" s="26">
        <f>ROUND(16.944074895,4)</f>
        <v>16.9441</v>
      </c>
      <c r="D336" s="26">
        <f>F336</f>
        <v>18.1562</v>
      </c>
      <c r="E336" s="26">
        <f>F336</f>
        <v>18.1562</v>
      </c>
      <c r="F336" s="26">
        <f>ROUND(18.1562,4)</f>
        <v>18.1562</v>
      </c>
      <c r="G336" s="24"/>
      <c r="H336" s="36"/>
    </row>
    <row r="337" spans="1:8" ht="12.75" customHeight="1">
      <c r="A337" s="22">
        <v>43448</v>
      </c>
      <c r="B337" s="22"/>
      <c r="C337" s="26">
        <f>ROUND(16.944074895,4)</f>
        <v>16.9441</v>
      </c>
      <c r="D337" s="26">
        <f>F337</f>
        <v>18.5152</v>
      </c>
      <c r="E337" s="26">
        <f>F337</f>
        <v>18.5152</v>
      </c>
      <c r="F337" s="26">
        <f>ROUND(18.5152,4)</f>
        <v>18.5152</v>
      </c>
      <c r="G337" s="24"/>
      <c r="H337" s="36"/>
    </row>
    <row r="338" spans="1:8" ht="12.75" customHeight="1">
      <c r="A338" s="22">
        <v>43542</v>
      </c>
      <c r="B338" s="22"/>
      <c r="C338" s="26">
        <f>ROUND(16.944074895,4)</f>
        <v>16.9441</v>
      </c>
      <c r="D338" s="26">
        <f>F338</f>
        <v>18.916</v>
      </c>
      <c r="E338" s="26">
        <f>F338</f>
        <v>18.916</v>
      </c>
      <c r="F338" s="26">
        <f>ROUND(18.916,4)</f>
        <v>18.916</v>
      </c>
      <c r="G338" s="24"/>
      <c r="H338" s="36"/>
    </row>
    <row r="339" spans="1:8" ht="12.75" customHeight="1">
      <c r="A339" s="22">
        <v>43630</v>
      </c>
      <c r="B339" s="22"/>
      <c r="C339" s="26">
        <f>ROUND(16.944074895,4)</f>
        <v>16.9441</v>
      </c>
      <c r="D339" s="26">
        <f>F339</f>
        <v>19.3764</v>
      </c>
      <c r="E339" s="26">
        <f>F339</f>
        <v>19.3764</v>
      </c>
      <c r="F339" s="26">
        <f>ROUND(19.3764,4)</f>
        <v>19.3764</v>
      </c>
      <c r="G339" s="24"/>
      <c r="H339" s="36"/>
    </row>
    <row r="340" spans="1:8" ht="12.75" customHeight="1">
      <c r="A340" s="22">
        <v>43724</v>
      </c>
      <c r="B340" s="22"/>
      <c r="C340" s="26">
        <f>ROUND(16.944074895,4)</f>
        <v>16.9441</v>
      </c>
      <c r="D340" s="26">
        <f>F340</f>
        <v>19.8742</v>
      </c>
      <c r="E340" s="26">
        <f>F340</f>
        <v>19.8742</v>
      </c>
      <c r="F340" s="26">
        <f>ROUND(19.8742,4)</f>
        <v>19.8742</v>
      </c>
      <c r="G340" s="24"/>
      <c r="H340" s="36"/>
    </row>
    <row r="341" spans="1:8" ht="12.75" customHeight="1">
      <c r="A341" s="22" t="s">
        <v>70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43087</v>
      </c>
      <c r="B342" s="22"/>
      <c r="C342" s="26">
        <f>ROUND(14.5922272558336,4)</f>
        <v>14.5922</v>
      </c>
      <c r="D342" s="26">
        <f>F342</f>
        <v>14.704</v>
      </c>
      <c r="E342" s="26">
        <f>F342</f>
        <v>14.704</v>
      </c>
      <c r="F342" s="26">
        <f>ROUND(14.704,4)</f>
        <v>14.704</v>
      </c>
      <c r="G342" s="24"/>
      <c r="H342" s="36"/>
    </row>
    <row r="343" spans="1:8" ht="12.75" customHeight="1">
      <c r="A343" s="22">
        <v>43178</v>
      </c>
      <c r="B343" s="22"/>
      <c r="C343" s="26">
        <f>ROUND(14.5922272558336,4)</f>
        <v>14.5922</v>
      </c>
      <c r="D343" s="26">
        <f>F343</f>
        <v>15.0298</v>
      </c>
      <c r="E343" s="26">
        <f>F343</f>
        <v>15.0298</v>
      </c>
      <c r="F343" s="26">
        <f>ROUND(15.0298,4)</f>
        <v>15.0298</v>
      </c>
      <c r="G343" s="24"/>
      <c r="H343" s="36"/>
    </row>
    <row r="344" spans="1:8" ht="12.75" customHeight="1">
      <c r="A344" s="22">
        <v>43269</v>
      </c>
      <c r="B344" s="22"/>
      <c r="C344" s="26">
        <f>ROUND(14.5922272558336,4)</f>
        <v>14.5922</v>
      </c>
      <c r="D344" s="26">
        <f>F344</f>
        <v>15.3561</v>
      </c>
      <c r="E344" s="26">
        <f>F344</f>
        <v>15.3561</v>
      </c>
      <c r="F344" s="26">
        <f>ROUND(15.3561,4)</f>
        <v>15.3561</v>
      </c>
      <c r="G344" s="24"/>
      <c r="H344" s="36"/>
    </row>
    <row r="345" spans="1:8" ht="12.75" customHeight="1">
      <c r="A345" s="22">
        <v>43360</v>
      </c>
      <c r="B345" s="22"/>
      <c r="C345" s="26">
        <f>ROUND(14.5922272558336,4)</f>
        <v>14.5922</v>
      </c>
      <c r="D345" s="26">
        <f>F345</f>
        <v>15.6941</v>
      </c>
      <c r="E345" s="26">
        <f>F345</f>
        <v>15.6941</v>
      </c>
      <c r="F345" s="26">
        <f>ROUND(15.6941,4)</f>
        <v>15.6941</v>
      </c>
      <c r="G345" s="24"/>
      <c r="H345" s="36"/>
    </row>
    <row r="346" spans="1:8" ht="12.75" customHeight="1">
      <c r="A346" s="22">
        <v>43448</v>
      </c>
      <c r="B346" s="22"/>
      <c r="C346" s="26">
        <f>ROUND(14.5922272558336,4)</f>
        <v>14.5922</v>
      </c>
      <c r="D346" s="26">
        <f>F346</f>
        <v>16.0159</v>
      </c>
      <c r="E346" s="26">
        <f>F346</f>
        <v>16.0159</v>
      </c>
      <c r="F346" s="26">
        <f>ROUND(16.0159,4)</f>
        <v>16.0159</v>
      </c>
      <c r="G346" s="24"/>
      <c r="H346" s="36"/>
    </row>
    <row r="347" spans="1:8" ht="12.75" customHeight="1">
      <c r="A347" s="22">
        <v>43542</v>
      </c>
      <c r="B347" s="22"/>
      <c r="C347" s="26">
        <f>ROUND(14.5922272558336,4)</f>
        <v>14.5922</v>
      </c>
      <c r="D347" s="26">
        <f>F347</f>
        <v>16.8259</v>
      </c>
      <c r="E347" s="26">
        <f>F347</f>
        <v>16.8259</v>
      </c>
      <c r="F347" s="26">
        <f>ROUND(16.8259,4)</f>
        <v>16.8259</v>
      </c>
      <c r="G347" s="24"/>
      <c r="H347" s="36"/>
    </row>
    <row r="348" spans="1:8" ht="12.75" customHeight="1">
      <c r="A348" s="22">
        <v>43630</v>
      </c>
      <c r="B348" s="22"/>
      <c r="C348" s="26">
        <f>ROUND(14.5922272558336,4)</f>
        <v>14.5922</v>
      </c>
      <c r="D348" s="26">
        <f>F348</f>
        <v>17.1403</v>
      </c>
      <c r="E348" s="26">
        <f>F348</f>
        <v>17.1403</v>
      </c>
      <c r="F348" s="26">
        <f>ROUND(17.1403,4)</f>
        <v>17.1403</v>
      </c>
      <c r="G348" s="24"/>
      <c r="H348" s="36"/>
    </row>
    <row r="349" spans="1:8" ht="12.75" customHeight="1">
      <c r="A349" s="22">
        <v>43724</v>
      </c>
      <c r="B349" s="22"/>
      <c r="C349" s="26">
        <f>ROUND(14.5922272558336,4)</f>
        <v>14.5922</v>
      </c>
      <c r="D349" s="26">
        <f>F349</f>
        <v>17.5121</v>
      </c>
      <c r="E349" s="26">
        <f>F349</f>
        <v>17.5121</v>
      </c>
      <c r="F349" s="26">
        <f>ROUND(17.5121,4)</f>
        <v>17.5121</v>
      </c>
      <c r="G349" s="24"/>
      <c r="H349" s="36"/>
    </row>
    <row r="350" spans="1:8" ht="12.75" customHeight="1">
      <c r="A350" s="22" t="s">
        <v>71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43087</v>
      </c>
      <c r="B351" s="22"/>
      <c r="C351" s="26">
        <f>ROUND(19.01482611,4)</f>
        <v>19.0148</v>
      </c>
      <c r="D351" s="26">
        <f>F351</f>
        <v>19.1369</v>
      </c>
      <c r="E351" s="26">
        <f>F351</f>
        <v>19.1369</v>
      </c>
      <c r="F351" s="26">
        <f>ROUND(19.1369,4)</f>
        <v>19.1369</v>
      </c>
      <c r="G351" s="24"/>
      <c r="H351" s="36"/>
    </row>
    <row r="352" spans="1:8" ht="12.75" customHeight="1">
      <c r="A352" s="22">
        <v>43178</v>
      </c>
      <c r="B352" s="22"/>
      <c r="C352" s="26">
        <f>ROUND(19.01482611,4)</f>
        <v>19.0148</v>
      </c>
      <c r="D352" s="26">
        <f>F352</f>
        <v>19.4857</v>
      </c>
      <c r="E352" s="26">
        <f>F352</f>
        <v>19.4857</v>
      </c>
      <c r="F352" s="26">
        <f>ROUND(19.4857,4)</f>
        <v>19.4857</v>
      </c>
      <c r="G352" s="24"/>
      <c r="H352" s="36"/>
    </row>
    <row r="353" spans="1:8" ht="12.75" customHeight="1">
      <c r="A353" s="22">
        <v>43269</v>
      </c>
      <c r="B353" s="22"/>
      <c r="C353" s="26">
        <f>ROUND(19.01482611,4)</f>
        <v>19.0148</v>
      </c>
      <c r="D353" s="26">
        <f>F353</f>
        <v>19.8325</v>
      </c>
      <c r="E353" s="26">
        <f>F353</f>
        <v>19.8325</v>
      </c>
      <c r="F353" s="26">
        <f>ROUND(19.8325,4)</f>
        <v>19.8325</v>
      </c>
      <c r="G353" s="24"/>
      <c r="H353" s="36"/>
    </row>
    <row r="354" spans="1:8" ht="12.75" customHeight="1">
      <c r="A354" s="22">
        <v>43360</v>
      </c>
      <c r="B354" s="22"/>
      <c r="C354" s="26">
        <f>ROUND(19.01482611,4)</f>
        <v>19.0148</v>
      </c>
      <c r="D354" s="26">
        <f>F354</f>
        <v>20.184</v>
      </c>
      <c r="E354" s="26">
        <f>F354</f>
        <v>20.184</v>
      </c>
      <c r="F354" s="26">
        <f>ROUND(20.184,4)</f>
        <v>20.184</v>
      </c>
      <c r="G354" s="24"/>
      <c r="H354" s="36"/>
    </row>
    <row r="355" spans="1:8" ht="12.75" customHeight="1">
      <c r="A355" s="22">
        <v>43448</v>
      </c>
      <c r="B355" s="22"/>
      <c r="C355" s="26">
        <f>ROUND(19.01482611,4)</f>
        <v>19.0148</v>
      </c>
      <c r="D355" s="26">
        <f>F355</f>
        <v>20.5382</v>
      </c>
      <c r="E355" s="26">
        <f>F355</f>
        <v>20.5382</v>
      </c>
      <c r="F355" s="26">
        <f>ROUND(20.5382,4)</f>
        <v>20.5382</v>
      </c>
      <c r="G355" s="24"/>
      <c r="H355" s="36"/>
    </row>
    <row r="356" spans="1:8" ht="12.75" customHeight="1">
      <c r="A356" s="22">
        <v>43542</v>
      </c>
      <c r="B356" s="22"/>
      <c r="C356" s="26">
        <f>ROUND(19.01482611,4)</f>
        <v>19.0148</v>
      </c>
      <c r="D356" s="26">
        <f>F356</f>
        <v>20.9334</v>
      </c>
      <c r="E356" s="26">
        <f>F356</f>
        <v>20.9334</v>
      </c>
      <c r="F356" s="26">
        <f>ROUND(20.9334,4)</f>
        <v>20.9334</v>
      </c>
      <c r="G356" s="24"/>
      <c r="H356" s="36"/>
    </row>
    <row r="357" spans="1:8" ht="12.75" customHeight="1">
      <c r="A357" s="22">
        <v>43630</v>
      </c>
      <c r="B357" s="22"/>
      <c r="C357" s="26">
        <f>ROUND(19.01482611,4)</f>
        <v>19.0148</v>
      </c>
      <c r="D357" s="26">
        <f>F357</f>
        <v>20.9976</v>
      </c>
      <c r="E357" s="26">
        <f>F357</f>
        <v>20.9976</v>
      </c>
      <c r="F357" s="26">
        <f>ROUND(20.9976,4)</f>
        <v>20.9976</v>
      </c>
      <c r="G357" s="24"/>
      <c r="H357" s="36"/>
    </row>
    <row r="358" spans="1:8" ht="12.75" customHeight="1">
      <c r="A358" s="22">
        <v>43724</v>
      </c>
      <c r="B358" s="22"/>
      <c r="C358" s="26">
        <f>ROUND(19.01482611,4)</f>
        <v>19.0148</v>
      </c>
      <c r="D358" s="26">
        <f>F358</f>
        <v>21.7026</v>
      </c>
      <c r="E358" s="26">
        <f>F358</f>
        <v>21.7026</v>
      </c>
      <c r="F358" s="26">
        <f>ROUND(21.7026,4)</f>
        <v>21.7026</v>
      </c>
      <c r="G358" s="24"/>
      <c r="H358" s="36"/>
    </row>
    <row r="359" spans="1:8" ht="12.75" customHeight="1">
      <c r="A359" s="22" t="s">
        <v>72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43087</v>
      </c>
      <c r="B360" s="22"/>
      <c r="C360" s="26">
        <f>ROUND(1.86237262451981,4)</f>
        <v>1.8624</v>
      </c>
      <c r="D360" s="26">
        <f>F360</f>
        <v>1.8737</v>
      </c>
      <c r="E360" s="26">
        <f>F360</f>
        <v>1.8737</v>
      </c>
      <c r="F360" s="26">
        <f>ROUND(1.8737,4)</f>
        <v>1.8737</v>
      </c>
      <c r="G360" s="24"/>
      <c r="H360" s="36"/>
    </row>
    <row r="361" spans="1:8" ht="12.75" customHeight="1">
      <c r="A361" s="22">
        <v>43178</v>
      </c>
      <c r="B361" s="22"/>
      <c r="C361" s="26">
        <f>ROUND(1.86237262451981,4)</f>
        <v>1.8624</v>
      </c>
      <c r="D361" s="26">
        <f>F361</f>
        <v>1.9049</v>
      </c>
      <c r="E361" s="26">
        <f>F361</f>
        <v>1.9049</v>
      </c>
      <c r="F361" s="26">
        <f>ROUND(1.9049,4)</f>
        <v>1.9049</v>
      </c>
      <c r="G361" s="24"/>
      <c r="H361" s="36"/>
    </row>
    <row r="362" spans="1:8" ht="12.75" customHeight="1">
      <c r="A362" s="22">
        <v>43269</v>
      </c>
      <c r="B362" s="22"/>
      <c r="C362" s="26">
        <f>ROUND(1.86237262451981,4)</f>
        <v>1.8624</v>
      </c>
      <c r="D362" s="26">
        <f>F362</f>
        <v>1.9356</v>
      </c>
      <c r="E362" s="26">
        <f>F362</f>
        <v>1.9356</v>
      </c>
      <c r="F362" s="26">
        <f>ROUND(1.9356,4)</f>
        <v>1.9356</v>
      </c>
      <c r="G362" s="24"/>
      <c r="H362" s="36"/>
    </row>
    <row r="363" spans="1:8" ht="12.75" customHeight="1">
      <c r="A363" s="22">
        <v>43360</v>
      </c>
      <c r="B363" s="22"/>
      <c r="C363" s="26">
        <f>ROUND(1.86237262451981,4)</f>
        <v>1.8624</v>
      </c>
      <c r="D363" s="26">
        <f>F363</f>
        <v>1.9662</v>
      </c>
      <c r="E363" s="26">
        <f>F363</f>
        <v>1.9662</v>
      </c>
      <c r="F363" s="26">
        <f>ROUND(1.9662,4)</f>
        <v>1.9662</v>
      </c>
      <c r="G363" s="24"/>
      <c r="H363" s="36"/>
    </row>
    <row r="364" spans="1:8" ht="12.75" customHeight="1">
      <c r="A364" s="22">
        <v>43448</v>
      </c>
      <c r="B364" s="22"/>
      <c r="C364" s="26">
        <f>ROUND(1.86237262451981,4)</f>
        <v>1.8624</v>
      </c>
      <c r="D364" s="26">
        <f>F364</f>
        <v>2.0893</v>
      </c>
      <c r="E364" s="26">
        <f>F364</f>
        <v>2.0893</v>
      </c>
      <c r="F364" s="26">
        <f>ROUND(2.0893,4)</f>
        <v>2.0893</v>
      </c>
      <c r="G364" s="24"/>
      <c r="H364" s="36"/>
    </row>
    <row r="365" spans="1:8" ht="12.75" customHeight="1">
      <c r="A365" s="22">
        <v>43542</v>
      </c>
      <c r="B365" s="22"/>
      <c r="C365" s="26">
        <f>ROUND(1.86237262451981,4)</f>
        <v>1.8624</v>
      </c>
      <c r="D365" s="26">
        <f>F365</f>
        <v>2.1222</v>
      </c>
      <c r="E365" s="26">
        <f>F365</f>
        <v>2.1222</v>
      </c>
      <c r="F365" s="26">
        <f>ROUND(2.1222,4)</f>
        <v>2.1222</v>
      </c>
      <c r="G365" s="24"/>
      <c r="H365" s="36"/>
    </row>
    <row r="366" spans="1:8" ht="12.75" customHeight="1">
      <c r="A366" s="22">
        <v>43630</v>
      </c>
      <c r="B366" s="22"/>
      <c r="C366" s="26">
        <f>ROUND(1.86237262451981,4)</f>
        <v>1.8624</v>
      </c>
      <c r="D366" s="26">
        <f>F366</f>
        <v>2.1613</v>
      </c>
      <c r="E366" s="26">
        <f>F366</f>
        <v>2.1613</v>
      </c>
      <c r="F366" s="26">
        <f>ROUND(2.1613,4)</f>
        <v>2.1613</v>
      </c>
      <c r="G366" s="24"/>
      <c r="H366" s="36"/>
    </row>
    <row r="367" spans="1:8" ht="12.75" customHeight="1">
      <c r="A367" s="22">
        <v>43724</v>
      </c>
      <c r="B367" s="22"/>
      <c r="C367" s="26">
        <f>ROUND(1.86237262451981,4)</f>
        <v>1.8624</v>
      </c>
      <c r="D367" s="26">
        <f>F367</f>
        <v>2.1981</v>
      </c>
      <c r="E367" s="26">
        <f>F367</f>
        <v>2.1981</v>
      </c>
      <c r="F367" s="26">
        <f>ROUND(2.1981,4)</f>
        <v>2.1981</v>
      </c>
      <c r="G367" s="24"/>
      <c r="H367" s="36"/>
    </row>
    <row r="368" spans="1:8" ht="12.75" customHeight="1">
      <c r="A368" s="22" t="s">
        <v>73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43087</v>
      </c>
      <c r="B369" s="22"/>
      <c r="C369" s="28">
        <f>ROUND(0.128041390677402,6)</f>
        <v>0.128041</v>
      </c>
      <c r="D369" s="28">
        <f>F369</f>
        <v>0.128929</v>
      </c>
      <c r="E369" s="28">
        <f>F369</f>
        <v>0.128929</v>
      </c>
      <c r="F369" s="28">
        <f>ROUND(0.128929,6)</f>
        <v>0.128929</v>
      </c>
      <c r="G369" s="24"/>
      <c r="H369" s="36"/>
    </row>
    <row r="370" spans="1:8" ht="12.75" customHeight="1">
      <c r="A370" s="22">
        <v>43178</v>
      </c>
      <c r="B370" s="22"/>
      <c r="C370" s="28">
        <f>ROUND(0.128041390677402,6)</f>
        <v>0.128041</v>
      </c>
      <c r="D370" s="28">
        <f>F370</f>
        <v>0.131567</v>
      </c>
      <c r="E370" s="28">
        <f>F370</f>
        <v>0.131567</v>
      </c>
      <c r="F370" s="28">
        <f>ROUND(0.131567,6)</f>
        <v>0.131567</v>
      </c>
      <c r="G370" s="24"/>
      <c r="H370" s="36"/>
    </row>
    <row r="371" spans="1:8" ht="12.75" customHeight="1">
      <c r="A371" s="22">
        <v>43269</v>
      </c>
      <c r="B371" s="22"/>
      <c r="C371" s="28">
        <f>ROUND(0.128041390677402,6)</f>
        <v>0.128041</v>
      </c>
      <c r="D371" s="28">
        <f>F371</f>
        <v>0.134233</v>
      </c>
      <c r="E371" s="28">
        <f>F371</f>
        <v>0.134233</v>
      </c>
      <c r="F371" s="28">
        <f>ROUND(0.134233,6)</f>
        <v>0.134233</v>
      </c>
      <c r="G371" s="24"/>
      <c r="H371" s="36"/>
    </row>
    <row r="372" spans="1:8" ht="12.75" customHeight="1">
      <c r="A372" s="22">
        <v>43360</v>
      </c>
      <c r="B372" s="22"/>
      <c r="C372" s="28">
        <f>ROUND(0.128041390677402,6)</f>
        <v>0.128041</v>
      </c>
      <c r="D372" s="28">
        <f>F372</f>
        <v>0.137001</v>
      </c>
      <c r="E372" s="28">
        <f>F372</f>
        <v>0.137001</v>
      </c>
      <c r="F372" s="28">
        <f>ROUND(0.137001,6)</f>
        <v>0.137001</v>
      </c>
      <c r="G372" s="24"/>
      <c r="H372" s="36"/>
    </row>
    <row r="373" spans="1:8" ht="12.75" customHeight="1">
      <c r="A373" s="22">
        <v>43448</v>
      </c>
      <c r="B373" s="22"/>
      <c r="C373" s="28">
        <f>ROUND(0.128041390677402,6)</f>
        <v>0.128041</v>
      </c>
      <c r="D373" s="28">
        <f>F373</f>
        <v>0.139844</v>
      </c>
      <c r="E373" s="28">
        <f>F373</f>
        <v>0.139844</v>
      </c>
      <c r="F373" s="28">
        <f>ROUND(0.139844,6)</f>
        <v>0.139844</v>
      </c>
      <c r="G373" s="24"/>
      <c r="H373" s="36"/>
    </row>
    <row r="374" spans="1:8" ht="12.75" customHeight="1">
      <c r="A374" s="22">
        <v>43542</v>
      </c>
      <c r="B374" s="22"/>
      <c r="C374" s="28">
        <f>ROUND(0.128041390677402,6)</f>
        <v>0.128041</v>
      </c>
      <c r="D374" s="28">
        <f>F374</f>
        <v>0.14737</v>
      </c>
      <c r="E374" s="28">
        <f>F374</f>
        <v>0.14737</v>
      </c>
      <c r="F374" s="28">
        <f>ROUND(0.14737,6)</f>
        <v>0.14737</v>
      </c>
      <c r="G374" s="24"/>
      <c r="H374" s="36"/>
    </row>
    <row r="375" spans="1:8" ht="12.75" customHeight="1">
      <c r="A375" s="22">
        <v>43630</v>
      </c>
      <c r="B375" s="22"/>
      <c r="C375" s="28">
        <f>ROUND(0.128041390677402,6)</f>
        <v>0.128041</v>
      </c>
      <c r="D375" s="28">
        <f>F375</f>
        <v>0.150245</v>
      </c>
      <c r="E375" s="28">
        <f>F375</f>
        <v>0.150245</v>
      </c>
      <c r="F375" s="28">
        <f>ROUND(0.150245,6)</f>
        <v>0.150245</v>
      </c>
      <c r="G375" s="24"/>
      <c r="H375" s="36"/>
    </row>
    <row r="376" spans="1:8" ht="12.75" customHeight="1">
      <c r="A376" s="22">
        <v>43724</v>
      </c>
      <c r="B376" s="22"/>
      <c r="C376" s="28">
        <f>ROUND(0.128041390677402,6)</f>
        <v>0.128041</v>
      </c>
      <c r="D376" s="28">
        <f>F376</f>
        <v>0.15293</v>
      </c>
      <c r="E376" s="28">
        <f>F376</f>
        <v>0.15293</v>
      </c>
      <c r="F376" s="28">
        <f>ROUND(0.15293,6)</f>
        <v>0.15293</v>
      </c>
      <c r="G376" s="24"/>
      <c r="H376" s="36"/>
    </row>
    <row r="377" spans="1:8" ht="12.75" customHeight="1">
      <c r="A377" s="22" t="s">
        <v>74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43087</v>
      </c>
      <c r="B378" s="22"/>
      <c r="C378" s="26">
        <f>ROUND(0.140245697873676,4)</f>
        <v>0.1402</v>
      </c>
      <c r="D378" s="26">
        <f>F378</f>
        <v>0.1402</v>
      </c>
      <c r="E378" s="26">
        <f>F378</f>
        <v>0.1402</v>
      </c>
      <c r="F378" s="26">
        <f>ROUND(0.1402,4)</f>
        <v>0.1402</v>
      </c>
      <c r="G378" s="24"/>
      <c r="H378" s="36"/>
    </row>
    <row r="379" spans="1:8" ht="12.75" customHeight="1">
      <c r="A379" s="22">
        <v>43178</v>
      </c>
      <c r="B379" s="22"/>
      <c r="C379" s="26">
        <f>ROUND(0.140245697873676,4)</f>
        <v>0.1402</v>
      </c>
      <c r="D379" s="26">
        <f>F379</f>
        <v>0.1398</v>
      </c>
      <c r="E379" s="26">
        <f>F379</f>
        <v>0.1398</v>
      </c>
      <c r="F379" s="26">
        <f>ROUND(0.1398,4)</f>
        <v>0.1398</v>
      </c>
      <c r="G379" s="24"/>
      <c r="H379" s="36"/>
    </row>
    <row r="380" spans="1:8" ht="12.75" customHeight="1">
      <c r="A380" s="22">
        <v>43269</v>
      </c>
      <c r="B380" s="22"/>
      <c r="C380" s="26">
        <f>ROUND(0.140245697873676,4)</f>
        <v>0.1402</v>
      </c>
      <c r="D380" s="26">
        <f>F380</f>
        <v>0.1394</v>
      </c>
      <c r="E380" s="26">
        <f>F380</f>
        <v>0.1394</v>
      </c>
      <c r="F380" s="26">
        <f>ROUND(0.1394,4)</f>
        <v>0.1394</v>
      </c>
      <c r="G380" s="24"/>
      <c r="H380" s="36"/>
    </row>
    <row r="381" spans="1:8" ht="12.75" customHeight="1">
      <c r="A381" s="22">
        <v>43360</v>
      </c>
      <c r="B381" s="22"/>
      <c r="C381" s="26">
        <f>ROUND(0.140245697873676,4)</f>
        <v>0.1402</v>
      </c>
      <c r="D381" s="26">
        <f>F381</f>
        <v>0.1382</v>
      </c>
      <c r="E381" s="26">
        <f>F381</f>
        <v>0.1382</v>
      </c>
      <c r="F381" s="26">
        <f>ROUND(0.1382,4)</f>
        <v>0.1382</v>
      </c>
      <c r="G381" s="24"/>
      <c r="H381" s="36"/>
    </row>
    <row r="382" spans="1:8" ht="12.75" customHeight="1">
      <c r="A382" s="22">
        <v>43448</v>
      </c>
      <c r="B382" s="22"/>
      <c r="C382" s="26">
        <f>ROUND(0.140245697873676,4)</f>
        <v>0.1402</v>
      </c>
      <c r="D382" s="26">
        <f>F382</f>
        <v>0.1363</v>
      </c>
      <c r="E382" s="26">
        <f>F382</f>
        <v>0.1363</v>
      </c>
      <c r="F382" s="26">
        <f>ROUND(0.1363,4)</f>
        <v>0.1363</v>
      </c>
      <c r="G382" s="24"/>
      <c r="H382" s="36"/>
    </row>
    <row r="383" spans="1:8" ht="12.75" customHeight="1">
      <c r="A383" s="22">
        <v>43542</v>
      </c>
      <c r="B383" s="22"/>
      <c r="C383" s="26">
        <f>ROUND(0.140245697873676,4)</f>
        <v>0.1402</v>
      </c>
      <c r="D383" s="26">
        <f>F383</f>
        <v>0.1344</v>
      </c>
      <c r="E383" s="26">
        <f>F383</f>
        <v>0.1344</v>
      </c>
      <c r="F383" s="26">
        <f>ROUND(0.1344,4)</f>
        <v>0.1344</v>
      </c>
      <c r="G383" s="24"/>
      <c r="H383" s="36"/>
    </row>
    <row r="384" spans="1:8" ht="12.75" customHeight="1">
      <c r="A384" s="22">
        <v>43630</v>
      </c>
      <c r="B384" s="22"/>
      <c r="C384" s="26">
        <f>ROUND(0.140245697873676,4)</f>
        <v>0.1402</v>
      </c>
      <c r="D384" s="26">
        <f>F384</f>
        <v>0.124</v>
      </c>
      <c r="E384" s="26">
        <f>F384</f>
        <v>0.124</v>
      </c>
      <c r="F384" s="26">
        <f>ROUND(0.124,4)</f>
        <v>0.124</v>
      </c>
      <c r="G384" s="24"/>
      <c r="H384" s="36"/>
    </row>
    <row r="385" spans="1:8" ht="12.75" customHeight="1">
      <c r="A385" s="22">
        <v>43724</v>
      </c>
      <c r="B385" s="22"/>
      <c r="C385" s="26">
        <f>ROUND(0.140245697873676,4)</f>
        <v>0.1402</v>
      </c>
      <c r="D385" s="26">
        <f>F385</f>
        <v>0.1191</v>
      </c>
      <c r="E385" s="26">
        <f>F385</f>
        <v>0.1191</v>
      </c>
      <c r="F385" s="26">
        <f>ROUND(0.1191,4)</f>
        <v>0.1191</v>
      </c>
      <c r="G385" s="24"/>
      <c r="H385" s="36"/>
    </row>
    <row r="386" spans="1:8" ht="12.75" customHeight="1">
      <c r="A386" s="22" t="s">
        <v>75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43087</v>
      </c>
      <c r="B387" s="22"/>
      <c r="C387" s="26">
        <f>ROUND(1.78088506076855,4)</f>
        <v>1.7809</v>
      </c>
      <c r="D387" s="26">
        <f>F387</f>
        <v>1.7927</v>
      </c>
      <c r="E387" s="26">
        <f>F387</f>
        <v>1.7927</v>
      </c>
      <c r="F387" s="26">
        <f>ROUND(1.7927,4)</f>
        <v>1.7927</v>
      </c>
      <c r="G387" s="24"/>
      <c r="H387" s="36"/>
    </row>
    <row r="388" spans="1:8" ht="12.75" customHeight="1">
      <c r="A388" s="22">
        <v>43178</v>
      </c>
      <c r="B388" s="22"/>
      <c r="C388" s="26">
        <f>ROUND(1.78088506076855,4)</f>
        <v>1.7809</v>
      </c>
      <c r="D388" s="26">
        <f>F388</f>
        <v>1.8241</v>
      </c>
      <c r="E388" s="26">
        <f>F388</f>
        <v>1.8241</v>
      </c>
      <c r="F388" s="26">
        <f>ROUND(1.8241,4)</f>
        <v>1.8241</v>
      </c>
      <c r="G388" s="24"/>
      <c r="H388" s="36"/>
    </row>
    <row r="389" spans="1:8" ht="12.75" customHeight="1">
      <c r="A389" s="22">
        <v>43269</v>
      </c>
      <c r="B389" s="22"/>
      <c r="C389" s="26">
        <f>ROUND(1.78088506076855,4)</f>
        <v>1.7809</v>
      </c>
      <c r="D389" s="26">
        <f>F389</f>
        <v>1.8559</v>
      </c>
      <c r="E389" s="26">
        <f>F389</f>
        <v>1.8559</v>
      </c>
      <c r="F389" s="26">
        <f>ROUND(1.8559,4)</f>
        <v>1.8559</v>
      </c>
      <c r="G389" s="24"/>
      <c r="H389" s="36"/>
    </row>
    <row r="390" spans="1:8" ht="12.75" customHeight="1">
      <c r="A390" s="22">
        <v>43360</v>
      </c>
      <c r="B390" s="22"/>
      <c r="C390" s="26">
        <f>ROUND(1.78088506076855,4)</f>
        <v>1.7809</v>
      </c>
      <c r="D390" s="26">
        <f>F390</f>
        <v>1.8885</v>
      </c>
      <c r="E390" s="26">
        <f>F390</f>
        <v>1.8885</v>
      </c>
      <c r="F390" s="26">
        <f>ROUND(1.8885,4)</f>
        <v>1.8885</v>
      </c>
      <c r="G390" s="24"/>
      <c r="H390" s="36"/>
    </row>
    <row r="391" spans="1:8" ht="12.75" customHeight="1">
      <c r="A391" s="22">
        <v>43630</v>
      </c>
      <c r="B391" s="22"/>
      <c r="C391" s="26">
        <f>ROUND(1.78088506076855,4)</f>
        <v>1.7809</v>
      </c>
      <c r="D391" s="26">
        <f>F391</f>
        <v>1.9934</v>
      </c>
      <c r="E391" s="26">
        <f>F391</f>
        <v>1.9934</v>
      </c>
      <c r="F391" s="26">
        <v>1.9934</v>
      </c>
      <c r="G391" s="24"/>
      <c r="H391" s="36"/>
    </row>
    <row r="392" spans="1:8" ht="12.75" customHeight="1">
      <c r="A392" s="22">
        <v>43724</v>
      </c>
      <c r="B392" s="22"/>
      <c r="C392" s="26">
        <f>ROUND(1.78088506076855,4)</f>
        <v>1.7809</v>
      </c>
      <c r="D392" s="26">
        <f>F392</f>
        <v>2.0337</v>
      </c>
      <c r="E392" s="26">
        <f>F392</f>
        <v>2.0337</v>
      </c>
      <c r="F392" s="26">
        <f>ROUND(2.0337,4)</f>
        <v>2.0337</v>
      </c>
      <c r="G392" s="24"/>
      <c r="H392" s="36"/>
    </row>
    <row r="393" spans="1:8" ht="12.75" customHeight="1">
      <c r="A393" s="22" t="s">
        <v>76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43087</v>
      </c>
      <c r="B394" s="22"/>
      <c r="C394" s="26">
        <f>ROUND(10.029803975,4)</f>
        <v>10.0298</v>
      </c>
      <c r="D394" s="26">
        <f>F394</f>
        <v>10.0786</v>
      </c>
      <c r="E394" s="26">
        <f>F394</f>
        <v>10.0786</v>
      </c>
      <c r="F394" s="26">
        <f>ROUND(10.0786,4)</f>
        <v>10.0786</v>
      </c>
      <c r="G394" s="24"/>
      <c r="H394" s="36"/>
    </row>
    <row r="395" spans="1:8" ht="12.75" customHeight="1">
      <c r="A395" s="22">
        <v>43178</v>
      </c>
      <c r="B395" s="22"/>
      <c r="C395" s="26">
        <f>ROUND(10.029803975,4)</f>
        <v>10.0298</v>
      </c>
      <c r="D395" s="26">
        <f>F395</f>
        <v>10.2168</v>
      </c>
      <c r="E395" s="26">
        <f>F395</f>
        <v>10.2168</v>
      </c>
      <c r="F395" s="26">
        <f>ROUND(10.2168,4)</f>
        <v>10.2168</v>
      </c>
      <c r="G395" s="24"/>
      <c r="H395" s="36"/>
    </row>
    <row r="396" spans="1:8" ht="12.75" customHeight="1">
      <c r="A396" s="22">
        <v>43269</v>
      </c>
      <c r="B396" s="22"/>
      <c r="C396" s="26">
        <f>ROUND(10.029803975,4)</f>
        <v>10.0298</v>
      </c>
      <c r="D396" s="26">
        <f>F396</f>
        <v>10.3569</v>
      </c>
      <c r="E396" s="26">
        <f>F396</f>
        <v>10.3569</v>
      </c>
      <c r="F396" s="26">
        <f>ROUND(10.3569,4)</f>
        <v>10.3569</v>
      </c>
      <c r="G396" s="24"/>
      <c r="H396" s="36"/>
    </row>
    <row r="397" spans="1:8" ht="12.75" customHeight="1">
      <c r="A397" s="22">
        <v>43360</v>
      </c>
      <c r="B397" s="22"/>
      <c r="C397" s="26">
        <f>ROUND(10.029803975,4)</f>
        <v>10.0298</v>
      </c>
      <c r="D397" s="26">
        <f>F397</f>
        <v>10.4995</v>
      </c>
      <c r="E397" s="26">
        <f>F397</f>
        <v>10.4995</v>
      </c>
      <c r="F397" s="26">
        <f>ROUND(10.4995,4)</f>
        <v>10.4995</v>
      </c>
      <c r="G397" s="24"/>
      <c r="H397" s="36"/>
    </row>
    <row r="398" spans="1:8" ht="12.75" customHeight="1">
      <c r="A398" s="22">
        <v>43448</v>
      </c>
      <c r="B398" s="22"/>
      <c r="C398" s="26">
        <f>ROUND(10.029803975,4)</f>
        <v>10.0298</v>
      </c>
      <c r="D398" s="26">
        <f>F398</f>
        <v>11.138</v>
      </c>
      <c r="E398" s="26">
        <f>F398</f>
        <v>11.138</v>
      </c>
      <c r="F398" s="26">
        <f>ROUND(11.138,4)</f>
        <v>11.138</v>
      </c>
      <c r="G398" s="24"/>
      <c r="H398" s="36"/>
    </row>
    <row r="399" spans="1:8" ht="12.75" customHeight="1">
      <c r="A399" s="22">
        <v>43542</v>
      </c>
      <c r="B399" s="22"/>
      <c r="C399" s="26">
        <f>ROUND(10.029803975,4)</f>
        <v>10.0298</v>
      </c>
      <c r="D399" s="26">
        <f>F399</f>
        <v>11.2941</v>
      </c>
      <c r="E399" s="26">
        <f>F399</f>
        <v>11.2941</v>
      </c>
      <c r="F399" s="26">
        <f>ROUND(11.2941,4)</f>
        <v>11.2941</v>
      </c>
      <c r="G399" s="24"/>
      <c r="H399" s="36"/>
    </row>
    <row r="400" spans="1:8" ht="12.75" customHeight="1">
      <c r="A400" s="22">
        <v>43630</v>
      </c>
      <c r="B400" s="22"/>
      <c r="C400" s="26">
        <f>ROUND(10.029803975,4)</f>
        <v>10.0298</v>
      </c>
      <c r="D400" s="26">
        <f>F400</f>
        <v>11.484</v>
      </c>
      <c r="E400" s="26">
        <f>F400</f>
        <v>11.484</v>
      </c>
      <c r="F400" s="26">
        <f>ROUND(11.484,4)</f>
        <v>11.484</v>
      </c>
      <c r="G400" s="24"/>
      <c r="H400" s="36"/>
    </row>
    <row r="401" spans="1:8" ht="12.75" customHeight="1">
      <c r="A401" s="22">
        <v>43724</v>
      </c>
      <c r="B401" s="22"/>
      <c r="C401" s="26">
        <f>ROUND(10.029803975,4)</f>
        <v>10.0298</v>
      </c>
      <c r="D401" s="26">
        <f>F401</f>
        <v>11.66</v>
      </c>
      <c r="E401" s="26">
        <f>F401</f>
        <v>11.66</v>
      </c>
      <c r="F401" s="26">
        <f>ROUND(11.66,4)</f>
        <v>11.66</v>
      </c>
      <c r="G401" s="24"/>
      <c r="H401" s="36"/>
    </row>
    <row r="402" spans="1:8" ht="12.75" customHeight="1">
      <c r="A402" s="22" t="s">
        <v>77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43087</v>
      </c>
      <c r="B403" s="22"/>
      <c r="C403" s="26">
        <f>ROUND(10.6723970099363,4)</f>
        <v>10.6724</v>
      </c>
      <c r="D403" s="26">
        <f>F403</f>
        <v>10.7343</v>
      </c>
      <c r="E403" s="26">
        <f>F403</f>
        <v>10.7343</v>
      </c>
      <c r="F403" s="26">
        <f>ROUND(10.7343,4)</f>
        <v>10.7343</v>
      </c>
      <c r="G403" s="24"/>
      <c r="H403" s="36"/>
    </row>
    <row r="404" spans="1:8" ht="12.75" customHeight="1">
      <c r="A404" s="22">
        <v>43178</v>
      </c>
      <c r="B404" s="22"/>
      <c r="C404" s="26">
        <f>ROUND(10.6723970099363,4)</f>
        <v>10.6724</v>
      </c>
      <c r="D404" s="26">
        <f>F404</f>
        <v>10.9061</v>
      </c>
      <c r="E404" s="26">
        <f>F404</f>
        <v>10.9061</v>
      </c>
      <c r="F404" s="26">
        <f>ROUND(10.9061,4)</f>
        <v>10.9061</v>
      </c>
      <c r="G404" s="24"/>
      <c r="H404" s="36"/>
    </row>
    <row r="405" spans="1:8" ht="12.75" customHeight="1">
      <c r="A405" s="22">
        <v>43269</v>
      </c>
      <c r="B405" s="22"/>
      <c r="C405" s="26">
        <f>ROUND(10.6723970099363,4)</f>
        <v>10.6724</v>
      </c>
      <c r="D405" s="26">
        <f>F405</f>
        <v>11.0795</v>
      </c>
      <c r="E405" s="26">
        <f>F405</f>
        <v>11.0795</v>
      </c>
      <c r="F405" s="26">
        <f>ROUND(11.0795,4)</f>
        <v>11.0795</v>
      </c>
      <c r="G405" s="24"/>
      <c r="H405" s="36"/>
    </row>
    <row r="406" spans="1:8" ht="12.75" customHeight="1">
      <c r="A406" s="22">
        <v>43360</v>
      </c>
      <c r="B406" s="22"/>
      <c r="C406" s="26">
        <f>ROUND(10.6723970099363,4)</f>
        <v>10.6724</v>
      </c>
      <c r="D406" s="26">
        <f>F406</f>
        <v>11.2555</v>
      </c>
      <c r="E406" s="26">
        <f>F406</f>
        <v>11.2555</v>
      </c>
      <c r="F406" s="26">
        <f>ROUND(11.2555,4)</f>
        <v>11.2555</v>
      </c>
      <c r="G406" s="24"/>
      <c r="H406" s="36"/>
    </row>
    <row r="407" spans="1:8" ht="12.75" customHeight="1">
      <c r="A407" s="22">
        <v>43448</v>
      </c>
      <c r="B407" s="22"/>
      <c r="C407" s="26">
        <f>ROUND(10.6723970099363,4)</f>
        <v>10.6724</v>
      </c>
      <c r="D407" s="26">
        <f>F407</f>
        <v>11.9665</v>
      </c>
      <c r="E407" s="26">
        <f>F407</f>
        <v>11.9665</v>
      </c>
      <c r="F407" s="26">
        <f>ROUND(11.9665,4)</f>
        <v>11.9665</v>
      </c>
      <c r="G407" s="24"/>
      <c r="H407" s="36"/>
    </row>
    <row r="408" spans="1:8" ht="12.75" customHeight="1">
      <c r="A408" s="22">
        <v>43542</v>
      </c>
      <c r="B408" s="22"/>
      <c r="C408" s="26">
        <f>ROUND(10.6723970099363,4)</f>
        <v>10.6724</v>
      </c>
      <c r="D408" s="26">
        <f>F408</f>
        <v>12.1619</v>
      </c>
      <c r="E408" s="26">
        <f>F408</f>
        <v>12.1619</v>
      </c>
      <c r="F408" s="26">
        <f>ROUND(12.1619,4)</f>
        <v>12.1619</v>
      </c>
      <c r="G408" s="24"/>
      <c r="H408" s="36"/>
    </row>
    <row r="409" spans="1:8" ht="12.75" customHeight="1">
      <c r="A409" s="22">
        <v>43630</v>
      </c>
      <c r="B409" s="22"/>
      <c r="C409" s="26">
        <f>ROUND(10.6723970099363,4)</f>
        <v>10.6724</v>
      </c>
      <c r="D409" s="26">
        <f>F409</f>
        <v>12.3901</v>
      </c>
      <c r="E409" s="26">
        <f>F409</f>
        <v>12.3901</v>
      </c>
      <c r="F409" s="26">
        <f>ROUND(12.3901,4)</f>
        <v>12.3901</v>
      </c>
      <c r="G409" s="24"/>
      <c r="H409" s="36"/>
    </row>
    <row r="410" spans="1:8" ht="12.75" customHeight="1">
      <c r="A410" s="22">
        <v>43724</v>
      </c>
      <c r="B410" s="22"/>
      <c r="C410" s="26">
        <f>ROUND(10.6723970099363,4)</f>
        <v>10.6724</v>
      </c>
      <c r="D410" s="26">
        <f>F410</f>
        <v>12.6074</v>
      </c>
      <c r="E410" s="26">
        <f>F410</f>
        <v>12.6074</v>
      </c>
      <c r="F410" s="26">
        <f>ROUND(12.6074,4)</f>
        <v>12.6074</v>
      </c>
      <c r="G410" s="24"/>
      <c r="H410" s="36"/>
    </row>
    <row r="411" spans="1:8" ht="12.75" customHeight="1">
      <c r="A411" s="22" t="s">
        <v>78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6">
        <f>ROUND(3.74358492000397,4)</f>
        <v>3.7436</v>
      </c>
      <c r="D412" s="26">
        <f>F412</f>
        <v>3.7273</v>
      </c>
      <c r="E412" s="26">
        <f>F412</f>
        <v>3.7273</v>
      </c>
      <c r="F412" s="26">
        <f>ROUND(3.7273,4)</f>
        <v>3.7273</v>
      </c>
      <c r="G412" s="24"/>
      <c r="H412" s="36"/>
    </row>
    <row r="413" spans="1:8" ht="12.75" customHeight="1">
      <c r="A413" s="22">
        <v>43178</v>
      </c>
      <c r="B413" s="22"/>
      <c r="C413" s="26">
        <f>ROUND(3.74358492000397,4)</f>
        <v>3.7436</v>
      </c>
      <c r="D413" s="26">
        <f>F413</f>
        <v>3.6759</v>
      </c>
      <c r="E413" s="26">
        <f>F413</f>
        <v>3.6759</v>
      </c>
      <c r="F413" s="26">
        <f>ROUND(3.6759,4)</f>
        <v>3.6759</v>
      </c>
      <c r="G413" s="24"/>
      <c r="H413" s="36"/>
    </row>
    <row r="414" spans="1:8" ht="12.75" customHeight="1">
      <c r="A414" s="22">
        <v>43269</v>
      </c>
      <c r="B414" s="22"/>
      <c r="C414" s="26">
        <f>ROUND(3.74358492000397,4)</f>
        <v>3.7436</v>
      </c>
      <c r="D414" s="26">
        <f>F414</f>
        <v>3.6228</v>
      </c>
      <c r="E414" s="26">
        <f>F414</f>
        <v>3.6228</v>
      </c>
      <c r="F414" s="26">
        <f>ROUND(3.6228,4)</f>
        <v>3.6228</v>
      </c>
      <c r="G414" s="24"/>
      <c r="H414" s="36"/>
    </row>
    <row r="415" spans="1:8" ht="12.75" customHeight="1">
      <c r="A415" s="22">
        <v>43360</v>
      </c>
      <c r="B415" s="22"/>
      <c r="C415" s="26">
        <f>ROUND(3.74358492000397,4)</f>
        <v>3.7436</v>
      </c>
      <c r="D415" s="26">
        <f>F415</f>
        <v>3.5749</v>
      </c>
      <c r="E415" s="26">
        <f>F415</f>
        <v>3.5749</v>
      </c>
      <c r="F415" s="26">
        <f>ROUND(3.5749,4)</f>
        <v>3.5749</v>
      </c>
      <c r="G415" s="24"/>
      <c r="H415" s="36"/>
    </row>
    <row r="416" spans="1:8" ht="12.75" customHeight="1">
      <c r="A416" s="22">
        <v>43448</v>
      </c>
      <c r="B416" s="22"/>
      <c r="C416" s="26">
        <f>ROUND(3.74358492000397,4)</f>
        <v>3.7436</v>
      </c>
      <c r="D416" s="26">
        <f>F416</f>
        <v>3.6949</v>
      </c>
      <c r="E416" s="26">
        <f>F416</f>
        <v>3.6949</v>
      </c>
      <c r="F416" s="26">
        <f>ROUND(3.6949,4)</f>
        <v>3.6949</v>
      </c>
      <c r="G416" s="24"/>
      <c r="H416" s="36"/>
    </row>
    <row r="417" spans="1:8" ht="12.75" customHeight="1">
      <c r="A417" s="22">
        <v>43542</v>
      </c>
      <c r="B417" s="22"/>
      <c r="C417" s="26">
        <f>ROUND(3.74358492000397,4)</f>
        <v>3.7436</v>
      </c>
      <c r="D417" s="26">
        <f>F417</f>
        <v>3.6513</v>
      </c>
      <c r="E417" s="26">
        <f>F417</f>
        <v>3.6513</v>
      </c>
      <c r="F417" s="26">
        <f>ROUND(3.6513,4)</f>
        <v>3.6513</v>
      </c>
      <c r="G417" s="24"/>
      <c r="H417" s="36"/>
    </row>
    <row r="418" spans="1:8" ht="12.75" customHeight="1">
      <c r="A418" s="22">
        <v>43630</v>
      </c>
      <c r="B418" s="22"/>
      <c r="C418" s="26">
        <f>ROUND(3.74358492000397,4)</f>
        <v>3.7436</v>
      </c>
      <c r="D418" s="26">
        <f>F418</f>
        <v>3.6265</v>
      </c>
      <c r="E418" s="26">
        <f>F418</f>
        <v>3.6265</v>
      </c>
      <c r="F418" s="26">
        <f>ROUND(3.6265,4)</f>
        <v>3.6265</v>
      </c>
      <c r="G418" s="24"/>
      <c r="H418" s="36"/>
    </row>
    <row r="419" spans="1:8" ht="12.75" customHeight="1">
      <c r="A419" s="22">
        <v>43724</v>
      </c>
      <c r="B419" s="22"/>
      <c r="C419" s="26">
        <f>ROUND(3.74358492000397,4)</f>
        <v>3.7436</v>
      </c>
      <c r="D419" s="26">
        <f>F419</f>
        <v>3.5931</v>
      </c>
      <c r="E419" s="26">
        <f>F419</f>
        <v>3.5931</v>
      </c>
      <c r="F419" s="26">
        <f>ROUND(3.5931,4)</f>
        <v>3.5931</v>
      </c>
      <c r="G419" s="24"/>
      <c r="H419" s="36"/>
    </row>
    <row r="420" spans="1:8" ht="12.75" customHeight="1">
      <c r="A420" s="22" t="s">
        <v>79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43087</v>
      </c>
      <c r="B421" s="22"/>
      <c r="C421" s="26">
        <f>ROUND(14.527,4)</f>
        <v>14.527</v>
      </c>
      <c r="D421" s="26">
        <f>F421</f>
        <v>14.6074</v>
      </c>
      <c r="E421" s="26">
        <f>F421</f>
        <v>14.6074</v>
      </c>
      <c r="F421" s="26">
        <f>ROUND(14.6074,4)</f>
        <v>14.6074</v>
      </c>
      <c r="G421" s="24"/>
      <c r="H421" s="36"/>
    </row>
    <row r="422" spans="1:8" ht="12.75" customHeight="1">
      <c r="A422" s="22">
        <v>43178</v>
      </c>
      <c r="B422" s="22"/>
      <c r="C422" s="26">
        <f>ROUND(14.527,4)</f>
        <v>14.527</v>
      </c>
      <c r="D422" s="26">
        <f>F422</f>
        <v>14.826</v>
      </c>
      <c r="E422" s="26">
        <f>F422</f>
        <v>14.826</v>
      </c>
      <c r="F422" s="26">
        <f>ROUND(14.826,4)</f>
        <v>14.826</v>
      </c>
      <c r="G422" s="24"/>
      <c r="H422" s="36"/>
    </row>
    <row r="423" spans="1:8" ht="12.75" customHeight="1">
      <c r="A423" s="22">
        <v>43269</v>
      </c>
      <c r="B423" s="22"/>
      <c r="C423" s="26">
        <f>ROUND(14.527,4)</f>
        <v>14.527</v>
      </c>
      <c r="D423" s="26">
        <f>F423</f>
        <v>15.0433</v>
      </c>
      <c r="E423" s="26">
        <f>F423</f>
        <v>15.0433</v>
      </c>
      <c r="F423" s="26">
        <f>ROUND(15.0433,4)</f>
        <v>15.0433</v>
      </c>
      <c r="G423" s="24"/>
      <c r="H423" s="36"/>
    </row>
    <row r="424" spans="1:8" ht="12.75" customHeight="1">
      <c r="A424" s="22">
        <v>43360</v>
      </c>
      <c r="B424" s="22"/>
      <c r="C424" s="26">
        <f>ROUND(14.527,4)</f>
        <v>14.527</v>
      </c>
      <c r="D424" s="26">
        <f>F424</f>
        <v>15.2631</v>
      </c>
      <c r="E424" s="26">
        <f>F424</f>
        <v>15.2631</v>
      </c>
      <c r="F424" s="26">
        <f>ROUND(15.2631,4)</f>
        <v>15.2631</v>
      </c>
      <c r="G424" s="24"/>
      <c r="H424" s="36"/>
    </row>
    <row r="425" spans="1:8" ht="12.75" customHeight="1">
      <c r="A425" s="22">
        <v>43630</v>
      </c>
      <c r="B425" s="22"/>
      <c r="C425" s="26">
        <f>ROUND(14.527,4)</f>
        <v>14.527</v>
      </c>
      <c r="D425" s="26">
        <f>F425</f>
        <v>15.9598</v>
      </c>
      <c r="E425" s="26">
        <f>F425</f>
        <v>15.9598</v>
      </c>
      <c r="F425" s="26">
        <v>15.9598</v>
      </c>
      <c r="G425" s="24"/>
      <c r="H425" s="36"/>
    </row>
    <row r="426" spans="1:8" ht="12.75" customHeight="1">
      <c r="A426" s="22">
        <v>43724</v>
      </c>
      <c r="B426" s="22"/>
      <c r="C426" s="26">
        <f>ROUND(14.527,4)</f>
        <v>14.527</v>
      </c>
      <c r="D426" s="26">
        <f>F426</f>
        <v>16.2056</v>
      </c>
      <c r="E426" s="26">
        <f>F426</f>
        <v>16.2056</v>
      </c>
      <c r="F426" s="26">
        <v>16.2056</v>
      </c>
      <c r="G426" s="24"/>
      <c r="H426" s="36"/>
    </row>
    <row r="427" spans="1:8" ht="12.75" customHeight="1">
      <c r="A427" s="22" t="s">
        <v>80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43087</v>
      </c>
      <c r="B428" s="22"/>
      <c r="C428" s="26">
        <f>ROUND(14.527,4)</f>
        <v>14.527</v>
      </c>
      <c r="D428" s="26">
        <f>F428</f>
        <v>14.6074</v>
      </c>
      <c r="E428" s="26">
        <f>F428</f>
        <v>14.6074</v>
      </c>
      <c r="F428" s="26">
        <f>ROUND(14.6074,4)</f>
        <v>14.6074</v>
      </c>
      <c r="G428" s="24"/>
      <c r="H428" s="36"/>
    </row>
    <row r="429" spans="1:8" ht="12.75" customHeight="1">
      <c r="A429" s="22">
        <v>43175</v>
      </c>
      <c r="B429" s="22"/>
      <c r="C429" s="26">
        <f>ROUND(14.527,4)</f>
        <v>14.527</v>
      </c>
      <c r="D429" s="26">
        <f>F429</f>
        <v>17.5004</v>
      </c>
      <c r="E429" s="26">
        <f>F429</f>
        <v>17.5004</v>
      </c>
      <c r="F429" s="26">
        <f>ROUND(17.5004,4)</f>
        <v>17.5004</v>
      </c>
      <c r="G429" s="24"/>
      <c r="H429" s="36"/>
    </row>
    <row r="430" spans="1:8" ht="12.75" customHeight="1">
      <c r="A430" s="22">
        <v>43178</v>
      </c>
      <c r="B430" s="22"/>
      <c r="C430" s="26">
        <f>ROUND(14.527,4)</f>
        <v>14.527</v>
      </c>
      <c r="D430" s="26">
        <f>F430</f>
        <v>14.826</v>
      </c>
      <c r="E430" s="26">
        <f>F430</f>
        <v>14.826</v>
      </c>
      <c r="F430" s="26">
        <f>ROUND(14.826,4)</f>
        <v>14.826</v>
      </c>
      <c r="G430" s="24"/>
      <c r="H430" s="36"/>
    </row>
    <row r="431" spans="1:8" ht="12.75" customHeight="1">
      <c r="A431" s="22">
        <v>43269</v>
      </c>
      <c r="B431" s="22"/>
      <c r="C431" s="26">
        <f>ROUND(14.527,4)</f>
        <v>14.527</v>
      </c>
      <c r="D431" s="26">
        <f>F431</f>
        <v>15.0433</v>
      </c>
      <c r="E431" s="26">
        <f>F431</f>
        <v>15.0433</v>
      </c>
      <c r="F431" s="26">
        <f>ROUND(15.0433,4)</f>
        <v>15.0433</v>
      </c>
      <c r="G431" s="24"/>
      <c r="H431" s="36"/>
    </row>
    <row r="432" spans="1:8" ht="12.75" customHeight="1">
      <c r="A432" s="22">
        <v>43360</v>
      </c>
      <c r="B432" s="22"/>
      <c r="C432" s="26">
        <f>ROUND(14.527,4)</f>
        <v>14.527</v>
      </c>
      <c r="D432" s="26">
        <f>F432</f>
        <v>15.2631</v>
      </c>
      <c r="E432" s="26">
        <f>F432</f>
        <v>15.2631</v>
      </c>
      <c r="F432" s="26">
        <f>ROUND(15.2631,4)</f>
        <v>15.2631</v>
      </c>
      <c r="G432" s="24"/>
      <c r="H432" s="36"/>
    </row>
    <row r="433" spans="1:8" ht="12.75" customHeight="1">
      <c r="A433" s="22">
        <v>43448</v>
      </c>
      <c r="B433" s="22"/>
      <c r="C433" s="26">
        <f>ROUND(14.527,4)</f>
        <v>14.527</v>
      </c>
      <c r="D433" s="26">
        <f>F433</f>
        <v>15.484</v>
      </c>
      <c r="E433" s="26">
        <f>F433</f>
        <v>15.484</v>
      </c>
      <c r="F433" s="26">
        <f>ROUND(15.484,4)</f>
        <v>15.484</v>
      </c>
      <c r="G433" s="24"/>
      <c r="H433" s="36"/>
    </row>
    <row r="434" spans="1:8" ht="12.75" customHeight="1">
      <c r="A434" s="22">
        <v>43542</v>
      </c>
      <c r="B434" s="22"/>
      <c r="C434" s="26">
        <f>ROUND(14.527,4)</f>
        <v>14.527</v>
      </c>
      <c r="D434" s="26">
        <f>F434</f>
        <v>15.7298</v>
      </c>
      <c r="E434" s="26">
        <f>F434</f>
        <v>15.7298</v>
      </c>
      <c r="F434" s="26">
        <f>ROUND(15.7298,4)</f>
        <v>15.7298</v>
      </c>
      <c r="G434" s="24"/>
      <c r="H434" s="36"/>
    </row>
    <row r="435" spans="1:8" ht="12.75" customHeight="1">
      <c r="A435" s="22">
        <v>43630</v>
      </c>
      <c r="B435" s="22"/>
      <c r="C435" s="26">
        <f>ROUND(14.527,4)</f>
        <v>14.527</v>
      </c>
      <c r="D435" s="26">
        <f>F435</f>
        <v>15.9598</v>
      </c>
      <c r="E435" s="26">
        <f>F435</f>
        <v>15.9598</v>
      </c>
      <c r="F435" s="26">
        <f>ROUND(15.9598,4)</f>
        <v>15.9598</v>
      </c>
      <c r="G435" s="24"/>
      <c r="H435" s="36"/>
    </row>
    <row r="436" spans="1:8" ht="12.75" customHeight="1">
      <c r="A436" s="22">
        <v>43724</v>
      </c>
      <c r="B436" s="22"/>
      <c r="C436" s="26">
        <f>ROUND(14.527,4)</f>
        <v>14.527</v>
      </c>
      <c r="D436" s="26">
        <f>F436</f>
        <v>16.2056</v>
      </c>
      <c r="E436" s="26">
        <f>F436</f>
        <v>16.2056</v>
      </c>
      <c r="F436" s="26">
        <f>ROUND(16.2056,4)</f>
        <v>16.2056</v>
      </c>
      <c r="G436" s="24"/>
      <c r="H436" s="36"/>
    </row>
    <row r="437" spans="1:8" ht="12.75" customHeight="1">
      <c r="A437" s="22">
        <v>43812</v>
      </c>
      <c r="B437" s="22"/>
      <c r="C437" s="26">
        <f>ROUND(14.527,4)</f>
        <v>14.527</v>
      </c>
      <c r="D437" s="26">
        <f>F437</f>
        <v>16.4497</v>
      </c>
      <c r="E437" s="26">
        <f>F437</f>
        <v>16.4497</v>
      </c>
      <c r="F437" s="26">
        <f>ROUND(16.4497,4)</f>
        <v>16.4497</v>
      </c>
      <c r="G437" s="24"/>
      <c r="H437" s="36"/>
    </row>
    <row r="438" spans="1:8" ht="12.75" customHeight="1">
      <c r="A438" s="22">
        <v>43906</v>
      </c>
      <c r="B438" s="22"/>
      <c r="C438" s="26">
        <f>ROUND(14.527,4)</f>
        <v>14.527</v>
      </c>
      <c r="D438" s="26">
        <f>F438</f>
        <v>16.7424</v>
      </c>
      <c r="E438" s="26">
        <f>F438</f>
        <v>16.7424</v>
      </c>
      <c r="F438" s="26">
        <f>ROUND(16.7424,4)</f>
        <v>16.7424</v>
      </c>
      <c r="G438" s="24"/>
      <c r="H438" s="36"/>
    </row>
    <row r="439" spans="1:8" ht="12.75" customHeight="1">
      <c r="A439" s="22">
        <v>43994</v>
      </c>
      <c r="B439" s="22"/>
      <c r="C439" s="26">
        <f>ROUND(14.527,4)</f>
        <v>14.527</v>
      </c>
      <c r="D439" s="26">
        <f>F439</f>
        <v>17.0165</v>
      </c>
      <c r="E439" s="26">
        <f>F439</f>
        <v>17.0165</v>
      </c>
      <c r="F439" s="26">
        <f>ROUND(17.0165,4)</f>
        <v>17.0165</v>
      </c>
      <c r="G439" s="24"/>
      <c r="H439" s="36"/>
    </row>
    <row r="440" spans="1:8" ht="12.75" customHeight="1">
      <c r="A440" s="22">
        <v>44088</v>
      </c>
      <c r="B440" s="22"/>
      <c r="C440" s="26">
        <f>ROUND(14.527,4)</f>
        <v>14.527</v>
      </c>
      <c r="D440" s="26">
        <f>F440</f>
        <v>17.3092</v>
      </c>
      <c r="E440" s="26">
        <f>F440</f>
        <v>17.3092</v>
      </c>
      <c r="F440" s="26">
        <f>ROUND(17.3092,4)</f>
        <v>17.3092</v>
      </c>
      <c r="G440" s="24"/>
      <c r="H440" s="36"/>
    </row>
    <row r="441" spans="1:8" ht="12.75" customHeight="1">
      <c r="A441" s="22">
        <v>44179</v>
      </c>
      <c r="B441" s="22"/>
      <c r="C441" s="26">
        <f>ROUND(14.527,4)</f>
        <v>14.527</v>
      </c>
      <c r="D441" s="26">
        <f>F441</f>
        <v>17.5926</v>
      </c>
      <c r="E441" s="26">
        <f>F441</f>
        <v>17.5926</v>
      </c>
      <c r="F441" s="26">
        <f>ROUND(17.5926,4)</f>
        <v>17.5926</v>
      </c>
      <c r="G441" s="24"/>
      <c r="H441" s="36"/>
    </row>
    <row r="442" spans="1:8" ht="12.75" customHeight="1">
      <c r="A442" s="22" t="s">
        <v>81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ROUND(1.46367758186398,4)</f>
        <v>1.4637</v>
      </c>
      <c r="D443" s="26">
        <f>F443</f>
        <v>1.4544</v>
      </c>
      <c r="E443" s="26">
        <f>F443</f>
        <v>1.4544</v>
      </c>
      <c r="F443" s="26">
        <f>ROUND(1.4544,4)</f>
        <v>1.4544</v>
      </c>
      <c r="G443" s="24"/>
      <c r="H443" s="36"/>
    </row>
    <row r="444" spans="1:8" ht="12.75" customHeight="1">
      <c r="A444" s="22">
        <v>43178</v>
      </c>
      <c r="B444" s="22"/>
      <c r="C444" s="26">
        <f>ROUND(1.46367758186398,4)</f>
        <v>1.4637</v>
      </c>
      <c r="D444" s="26">
        <f>F444</f>
        <v>1.4417</v>
      </c>
      <c r="E444" s="26">
        <f>F444</f>
        <v>1.4417</v>
      </c>
      <c r="F444" s="26">
        <f>ROUND(1.4417,4)</f>
        <v>1.4417</v>
      </c>
      <c r="G444" s="24"/>
      <c r="H444" s="36"/>
    </row>
    <row r="445" spans="1:8" ht="12.75" customHeight="1">
      <c r="A445" s="22">
        <v>43269</v>
      </c>
      <c r="B445" s="22"/>
      <c r="C445" s="26">
        <f>ROUND(1.46367758186398,4)</f>
        <v>1.4637</v>
      </c>
      <c r="D445" s="26">
        <f>F445</f>
        <v>1.417</v>
      </c>
      <c r="E445" s="26">
        <f>F445</f>
        <v>1.417</v>
      </c>
      <c r="F445" s="26">
        <f>ROUND(1.417,4)</f>
        <v>1.417</v>
      </c>
      <c r="G445" s="24"/>
      <c r="H445" s="36"/>
    </row>
    <row r="446" spans="1:8" ht="12.75" customHeight="1">
      <c r="A446" s="22">
        <v>43360</v>
      </c>
      <c r="B446" s="22"/>
      <c r="C446" s="26">
        <f>ROUND(1.46367758186398,4)</f>
        <v>1.4637</v>
      </c>
      <c r="D446" s="26">
        <f>F446</f>
        <v>1.3958</v>
      </c>
      <c r="E446" s="26">
        <f>F446</f>
        <v>1.3958</v>
      </c>
      <c r="F446" s="26">
        <f>ROUND(1.3958,4)</f>
        <v>1.3958</v>
      </c>
      <c r="G446" s="24"/>
      <c r="H446" s="36"/>
    </row>
    <row r="447" spans="1:8" ht="12.75" customHeight="1">
      <c r="A447" s="22">
        <v>43448</v>
      </c>
      <c r="B447" s="22"/>
      <c r="C447" s="26">
        <f>ROUND(1.46367758186398,4)</f>
        <v>1.4637</v>
      </c>
      <c r="D447" s="26">
        <f>F447</f>
        <v>1.3802</v>
      </c>
      <c r="E447" s="26">
        <f>F447</f>
        <v>1.3802</v>
      </c>
      <c r="F447" s="26">
        <f>ROUND(1.3802,4)</f>
        <v>1.3802</v>
      </c>
      <c r="G447" s="24"/>
      <c r="H447" s="36"/>
    </row>
    <row r="448" spans="1:8" ht="12.75" customHeight="1">
      <c r="A448" s="22">
        <v>43630</v>
      </c>
      <c r="B448" s="22"/>
      <c r="C448" s="26">
        <f>ROUND(1.46367758186398,4)</f>
        <v>1.4637</v>
      </c>
      <c r="D448" s="26">
        <f>F448</f>
        <v>1.2164</v>
      </c>
      <c r="E448" s="26">
        <f>F448</f>
        <v>1.2164</v>
      </c>
      <c r="F448" s="26">
        <f>ROUND(1.2164,4)</f>
        <v>1.2164</v>
      </c>
      <c r="G448" s="24"/>
      <c r="H448" s="36"/>
    </row>
    <row r="449" spans="1:8" ht="12.75" customHeight="1">
      <c r="A449" s="22">
        <v>43724</v>
      </c>
      <c r="B449" s="22"/>
      <c r="C449" s="26">
        <f>ROUND(1.46367758186398,4)</f>
        <v>1.4637</v>
      </c>
      <c r="D449" s="26">
        <f>F449</f>
        <v>1.2269</v>
      </c>
      <c r="E449" s="26">
        <f>F449</f>
        <v>1.2269</v>
      </c>
      <c r="F449" s="26">
        <f>ROUND(1.2269,4)</f>
        <v>1.2269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43132</v>
      </c>
      <c r="B451" s="22"/>
      <c r="C451" s="27">
        <f>ROUND(594.507,3)</f>
        <v>594.507</v>
      </c>
      <c r="D451" s="27">
        <f>F451</f>
        <v>604.12</v>
      </c>
      <c r="E451" s="27">
        <f>F451</f>
        <v>604.12</v>
      </c>
      <c r="F451" s="27">
        <f>ROUND(604.12,3)</f>
        <v>604.12</v>
      </c>
      <c r="G451" s="24"/>
      <c r="H451" s="36"/>
    </row>
    <row r="452" spans="1:8" ht="12.75" customHeight="1">
      <c r="A452" s="22">
        <v>43223</v>
      </c>
      <c r="B452" s="22"/>
      <c r="C452" s="27">
        <f>ROUND(594.507,3)</f>
        <v>594.507</v>
      </c>
      <c r="D452" s="27">
        <f>F452</f>
        <v>615.359</v>
      </c>
      <c r="E452" s="27">
        <f>F452</f>
        <v>615.359</v>
      </c>
      <c r="F452" s="27">
        <f>ROUND(615.359,3)</f>
        <v>615.359</v>
      </c>
      <c r="G452" s="24"/>
      <c r="H452" s="36"/>
    </row>
    <row r="453" spans="1:8" ht="12.75" customHeight="1">
      <c r="A453" s="22">
        <v>43314</v>
      </c>
      <c r="B453" s="22"/>
      <c r="C453" s="27">
        <f>ROUND(594.507,3)</f>
        <v>594.507</v>
      </c>
      <c r="D453" s="27">
        <f>F453</f>
        <v>627.042</v>
      </c>
      <c r="E453" s="27">
        <f>F453</f>
        <v>627.042</v>
      </c>
      <c r="F453" s="27">
        <f>ROUND(627.042,3)</f>
        <v>627.042</v>
      </c>
      <c r="G453" s="24"/>
      <c r="H453" s="36"/>
    </row>
    <row r="454" spans="1:8" ht="12.75" customHeight="1">
      <c r="A454" s="22">
        <v>43405</v>
      </c>
      <c r="B454" s="22"/>
      <c r="C454" s="27">
        <f>ROUND(594.507,3)</f>
        <v>594.507</v>
      </c>
      <c r="D454" s="27">
        <f>F454</f>
        <v>638.931</v>
      </c>
      <c r="E454" s="27">
        <f>F454</f>
        <v>638.931</v>
      </c>
      <c r="F454" s="27">
        <f>ROUND(638.931,3)</f>
        <v>638.931</v>
      </c>
      <c r="G454" s="24"/>
      <c r="H454" s="36"/>
    </row>
    <row r="455" spans="1:8" ht="12.75" customHeight="1">
      <c r="A455" s="22" t="s">
        <v>83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43132</v>
      </c>
      <c r="B456" s="22"/>
      <c r="C456" s="27">
        <f>ROUND(541.978,3)</f>
        <v>541.978</v>
      </c>
      <c r="D456" s="27">
        <f>F456</f>
        <v>550.742</v>
      </c>
      <c r="E456" s="27">
        <f>F456</f>
        <v>550.742</v>
      </c>
      <c r="F456" s="27">
        <f>ROUND(550.742,3)</f>
        <v>550.742</v>
      </c>
      <c r="G456" s="24"/>
      <c r="H456" s="36"/>
    </row>
    <row r="457" spans="1:8" ht="12.75" customHeight="1">
      <c r="A457" s="22">
        <v>43223</v>
      </c>
      <c r="B457" s="22"/>
      <c r="C457" s="27">
        <f>ROUND(541.978,3)</f>
        <v>541.978</v>
      </c>
      <c r="D457" s="27">
        <f>F457</f>
        <v>560.987</v>
      </c>
      <c r="E457" s="27">
        <f>F457</f>
        <v>560.987</v>
      </c>
      <c r="F457" s="27">
        <f>ROUND(560.987,3)</f>
        <v>560.987</v>
      </c>
      <c r="G457" s="24"/>
      <c r="H457" s="36"/>
    </row>
    <row r="458" spans="1:8" ht="12.75" customHeight="1">
      <c r="A458" s="22">
        <v>43314</v>
      </c>
      <c r="B458" s="22"/>
      <c r="C458" s="27">
        <f>ROUND(541.978,3)</f>
        <v>541.978</v>
      </c>
      <c r="D458" s="27">
        <f>F458</f>
        <v>571.638</v>
      </c>
      <c r="E458" s="27">
        <f>F458</f>
        <v>571.638</v>
      </c>
      <c r="F458" s="27">
        <f>ROUND(571.638,3)</f>
        <v>571.638</v>
      </c>
      <c r="G458" s="24"/>
      <c r="H458" s="36"/>
    </row>
    <row r="459" spans="1:8" ht="12.75" customHeight="1">
      <c r="A459" s="22">
        <v>43405</v>
      </c>
      <c r="B459" s="22"/>
      <c r="C459" s="27">
        <f>ROUND(541.978,3)</f>
        <v>541.978</v>
      </c>
      <c r="D459" s="27">
        <f>F459</f>
        <v>582.477</v>
      </c>
      <c r="E459" s="27">
        <f>F459</f>
        <v>582.477</v>
      </c>
      <c r="F459" s="27">
        <f>ROUND(582.477,3)</f>
        <v>582.477</v>
      </c>
      <c r="G459" s="24"/>
      <c r="H459" s="36"/>
    </row>
    <row r="460" spans="1:8" ht="12.75" customHeight="1">
      <c r="A460" s="22" t="s">
        <v>84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ROUND(612.912,3)</f>
        <v>612.912</v>
      </c>
      <c r="D461" s="27">
        <f>F461</f>
        <v>622.823</v>
      </c>
      <c r="E461" s="27">
        <f>F461</f>
        <v>622.823</v>
      </c>
      <c r="F461" s="27">
        <f>ROUND(622.823,3)</f>
        <v>622.823</v>
      </c>
      <c r="G461" s="24"/>
      <c r="H461" s="36"/>
    </row>
    <row r="462" spans="1:8" ht="12.75" customHeight="1">
      <c r="A462" s="22">
        <v>43223</v>
      </c>
      <c r="B462" s="22"/>
      <c r="C462" s="27">
        <f>ROUND(612.912,3)</f>
        <v>612.912</v>
      </c>
      <c r="D462" s="27">
        <f>F462</f>
        <v>634.409</v>
      </c>
      <c r="E462" s="27">
        <f>F462</f>
        <v>634.409</v>
      </c>
      <c r="F462" s="27">
        <f>ROUND(634.409,3)</f>
        <v>634.409</v>
      </c>
      <c r="G462" s="24"/>
      <c r="H462" s="36"/>
    </row>
    <row r="463" spans="1:8" ht="12.75" customHeight="1">
      <c r="A463" s="22">
        <v>43314</v>
      </c>
      <c r="B463" s="22"/>
      <c r="C463" s="27">
        <f>ROUND(612.912,3)</f>
        <v>612.912</v>
      </c>
      <c r="D463" s="27">
        <f>F463</f>
        <v>646.454</v>
      </c>
      <c r="E463" s="27">
        <f>F463</f>
        <v>646.454</v>
      </c>
      <c r="F463" s="27">
        <f>ROUND(646.454,3)</f>
        <v>646.454</v>
      </c>
      <c r="G463" s="24"/>
      <c r="H463" s="36"/>
    </row>
    <row r="464" spans="1:8" ht="12.75" customHeight="1">
      <c r="A464" s="22">
        <v>43405</v>
      </c>
      <c r="B464" s="22"/>
      <c r="C464" s="27">
        <f>ROUND(612.912,3)</f>
        <v>612.912</v>
      </c>
      <c r="D464" s="27">
        <f>F464</f>
        <v>658.712</v>
      </c>
      <c r="E464" s="27">
        <f>F464</f>
        <v>658.712</v>
      </c>
      <c r="F464" s="27">
        <f>ROUND(658.712,3)</f>
        <v>658.712</v>
      </c>
      <c r="G464" s="24"/>
      <c r="H464" s="36"/>
    </row>
    <row r="465" spans="1:8" ht="12.75" customHeight="1">
      <c r="A465" s="22" t="s">
        <v>85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ROUND(551.158,3)</f>
        <v>551.158</v>
      </c>
      <c r="D466" s="27">
        <f>F466</f>
        <v>560.07</v>
      </c>
      <c r="E466" s="27">
        <f>F466</f>
        <v>560.07</v>
      </c>
      <c r="F466" s="27">
        <f>ROUND(560.07,3)</f>
        <v>560.07</v>
      </c>
      <c r="G466" s="24"/>
      <c r="H466" s="36"/>
    </row>
    <row r="467" spans="1:8" ht="12.75" customHeight="1">
      <c r="A467" s="22">
        <v>43223</v>
      </c>
      <c r="B467" s="22"/>
      <c r="C467" s="27">
        <f>ROUND(551.158,3)</f>
        <v>551.158</v>
      </c>
      <c r="D467" s="27">
        <f>F467</f>
        <v>570.489</v>
      </c>
      <c r="E467" s="27">
        <f>F467</f>
        <v>570.489</v>
      </c>
      <c r="F467" s="27">
        <f>ROUND(570.489,3)</f>
        <v>570.489</v>
      </c>
      <c r="G467" s="24"/>
      <c r="H467" s="36"/>
    </row>
    <row r="468" spans="1:8" ht="12.75" customHeight="1">
      <c r="A468" s="22">
        <v>43314</v>
      </c>
      <c r="B468" s="22"/>
      <c r="C468" s="27">
        <f>ROUND(551.158,3)</f>
        <v>551.158</v>
      </c>
      <c r="D468" s="27">
        <f>F468</f>
        <v>581.321</v>
      </c>
      <c r="E468" s="27">
        <f>F468</f>
        <v>581.321</v>
      </c>
      <c r="F468" s="27">
        <f>ROUND(581.321,3)</f>
        <v>581.321</v>
      </c>
      <c r="G468" s="24"/>
      <c r="H468" s="36"/>
    </row>
    <row r="469" spans="1:8" ht="12.75" customHeight="1">
      <c r="A469" s="22">
        <v>43405</v>
      </c>
      <c r="B469" s="22"/>
      <c r="C469" s="27">
        <f>ROUND(551.158,3)</f>
        <v>551.158</v>
      </c>
      <c r="D469" s="27">
        <f>F469</f>
        <v>592.343</v>
      </c>
      <c r="E469" s="27">
        <f>F469</f>
        <v>592.343</v>
      </c>
      <c r="F469" s="27">
        <f>ROUND(592.343,3)</f>
        <v>592.343</v>
      </c>
      <c r="G469" s="24"/>
      <c r="H469" s="36"/>
    </row>
    <row r="470" spans="1:8" ht="12.75" customHeight="1">
      <c r="A470" s="22" t="s">
        <v>86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ROUND(245.411043131571,3)</f>
        <v>245.411</v>
      </c>
      <c r="D471" s="27">
        <f>F471</f>
        <v>249.39</v>
      </c>
      <c r="E471" s="27">
        <f>F471</f>
        <v>249.39</v>
      </c>
      <c r="F471" s="27">
        <f>ROUND(249.39,3)</f>
        <v>249.39</v>
      </c>
      <c r="G471" s="24"/>
      <c r="H471" s="36"/>
    </row>
    <row r="472" spans="1:8" ht="12.75" customHeight="1">
      <c r="A472" s="22">
        <v>43223</v>
      </c>
      <c r="B472" s="22"/>
      <c r="C472" s="27">
        <f>ROUND(245.411043131571,3)</f>
        <v>245.411</v>
      </c>
      <c r="D472" s="27">
        <f>F472</f>
        <v>254.054</v>
      </c>
      <c r="E472" s="27">
        <f>F472</f>
        <v>254.054</v>
      </c>
      <c r="F472" s="27">
        <f>ROUND(254.054,3)</f>
        <v>254.054</v>
      </c>
      <c r="G472" s="24"/>
      <c r="H472" s="36"/>
    </row>
    <row r="473" spans="1:8" ht="12.75" customHeight="1">
      <c r="A473" s="22">
        <v>43314</v>
      </c>
      <c r="B473" s="22"/>
      <c r="C473" s="27">
        <f>ROUND(245.411043131571,3)</f>
        <v>245.411</v>
      </c>
      <c r="D473" s="27">
        <f>F473</f>
        <v>258.936</v>
      </c>
      <c r="E473" s="27">
        <f>F473</f>
        <v>258.936</v>
      </c>
      <c r="F473" s="27">
        <f>ROUND(258.936,3)</f>
        <v>258.936</v>
      </c>
      <c r="G473" s="24"/>
      <c r="H473" s="36"/>
    </row>
    <row r="474" spans="1:8" ht="12.75" customHeight="1">
      <c r="A474" s="22">
        <v>43405</v>
      </c>
      <c r="B474" s="22"/>
      <c r="C474" s="27">
        <f>ROUND(245.411043131571,3)</f>
        <v>245.411</v>
      </c>
      <c r="D474" s="27">
        <f>F474</f>
        <v>263.965</v>
      </c>
      <c r="E474" s="27">
        <f>F474</f>
        <v>263.965</v>
      </c>
      <c r="F474" s="27">
        <f>ROUND(263.965,3)</f>
        <v>263.965</v>
      </c>
      <c r="G474" s="24"/>
      <c r="H474" s="36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ROUND(675.731,3)</f>
        <v>675.731</v>
      </c>
      <c r="D476" s="27">
        <f>F476</f>
        <v>724.173</v>
      </c>
      <c r="E476" s="27">
        <f>F476</f>
        <v>724.173</v>
      </c>
      <c r="F476" s="27">
        <f>ROUND(724.173,3)</f>
        <v>724.173</v>
      </c>
      <c r="G476" s="24"/>
      <c r="H476" s="36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43087</v>
      </c>
      <c r="B478" s="22"/>
      <c r="C478" s="24">
        <f>ROUND(25480.5913588753,2)</f>
        <v>25480.59</v>
      </c>
      <c r="D478" s="24">
        <f>F478</f>
        <v>25674.11</v>
      </c>
      <c r="E478" s="24">
        <f>F478</f>
        <v>25674.11</v>
      </c>
      <c r="F478" s="24">
        <f>ROUND(25674.11,2)</f>
        <v>25674.11</v>
      </c>
      <c r="G478" s="24"/>
      <c r="H478" s="36"/>
    </row>
    <row r="479" spans="1:8" ht="12.75" customHeight="1">
      <c r="A479" s="22">
        <v>43178</v>
      </c>
      <c r="B479" s="22"/>
      <c r="C479" s="24">
        <f>ROUND(25480.5913588753,2)</f>
        <v>25480.59</v>
      </c>
      <c r="D479" s="24">
        <f>F479</f>
        <v>26109.59</v>
      </c>
      <c r="E479" s="24">
        <f>F479</f>
        <v>26109.59</v>
      </c>
      <c r="F479" s="24">
        <f>ROUND(26109.59,2)</f>
        <v>26109.59</v>
      </c>
      <c r="G479" s="24"/>
      <c r="H479" s="36"/>
    </row>
    <row r="480" spans="1:8" ht="12.75" customHeight="1">
      <c r="A480" s="22">
        <v>43269</v>
      </c>
      <c r="B480" s="22"/>
      <c r="C480" s="24">
        <f>ROUND(25480.5913588753,2)</f>
        <v>25480.59</v>
      </c>
      <c r="D480" s="24">
        <f>F480</f>
        <v>26545.94</v>
      </c>
      <c r="E480" s="24">
        <f>F480</f>
        <v>26545.94</v>
      </c>
      <c r="F480" s="24">
        <f>ROUND(26545.94,2)</f>
        <v>26545.94</v>
      </c>
      <c r="G480" s="24"/>
      <c r="H480" s="36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43054</v>
      </c>
      <c r="B482" s="22"/>
      <c r="C482" s="27">
        <f>ROUND(7.05,3)</f>
        <v>7.05</v>
      </c>
      <c r="D482" s="27">
        <f>ROUND(7.37,3)</f>
        <v>7.37</v>
      </c>
      <c r="E482" s="27">
        <f>ROUND(7.27,3)</f>
        <v>7.27</v>
      </c>
      <c r="F482" s="27">
        <f>ROUND(7.32,3)</f>
        <v>7.32</v>
      </c>
      <c r="G482" s="24"/>
      <c r="H482" s="36"/>
    </row>
    <row r="483" spans="1:8" ht="12.75" customHeight="1">
      <c r="A483" s="22">
        <v>43089</v>
      </c>
      <c r="B483" s="22"/>
      <c r="C483" s="27">
        <f>ROUND(7.05,3)</f>
        <v>7.05</v>
      </c>
      <c r="D483" s="27">
        <f>ROUND(7.3,3)</f>
        <v>7.3</v>
      </c>
      <c r="E483" s="27">
        <f>ROUND(7.2,3)</f>
        <v>7.2</v>
      </c>
      <c r="F483" s="27">
        <f>ROUND(7.25,3)</f>
        <v>7.25</v>
      </c>
      <c r="G483" s="24"/>
      <c r="H483" s="36"/>
    </row>
    <row r="484" spans="1:8" ht="12.75" customHeight="1">
      <c r="A484" s="22">
        <v>43117</v>
      </c>
      <c r="B484" s="22"/>
      <c r="C484" s="27">
        <f>ROUND(7.05,3)</f>
        <v>7.05</v>
      </c>
      <c r="D484" s="27">
        <f>ROUND(7.29,3)</f>
        <v>7.29</v>
      </c>
      <c r="E484" s="27">
        <f>ROUND(7.19,3)</f>
        <v>7.19</v>
      </c>
      <c r="F484" s="27">
        <f>ROUND(7.24,3)</f>
        <v>7.24</v>
      </c>
      <c r="G484" s="24"/>
      <c r="H484" s="36"/>
    </row>
    <row r="485" spans="1:8" ht="12.75" customHeight="1">
      <c r="A485" s="22">
        <v>43152</v>
      </c>
      <c r="B485" s="22"/>
      <c r="C485" s="27">
        <f>ROUND(7.05,3)</f>
        <v>7.05</v>
      </c>
      <c r="D485" s="27">
        <f>ROUND(7.22,3)</f>
        <v>7.22</v>
      </c>
      <c r="E485" s="27">
        <f>ROUND(7.12,3)</f>
        <v>7.12</v>
      </c>
      <c r="F485" s="27">
        <f>ROUND(7.17,3)</f>
        <v>7.17</v>
      </c>
      <c r="G485" s="24"/>
      <c r="H485" s="36"/>
    </row>
    <row r="486" spans="1:8" ht="12.75" customHeight="1">
      <c r="A486" s="22">
        <v>43179</v>
      </c>
      <c r="B486" s="22"/>
      <c r="C486" s="27">
        <f>ROUND(7.05,3)</f>
        <v>7.05</v>
      </c>
      <c r="D486" s="27">
        <f>ROUND(7.2,3)</f>
        <v>7.2</v>
      </c>
      <c r="E486" s="27">
        <f>ROUND(7.1,3)</f>
        <v>7.1</v>
      </c>
      <c r="F486" s="27">
        <f>ROUND(7.15,3)</f>
        <v>7.15</v>
      </c>
      <c r="G486" s="24"/>
      <c r="H486" s="36"/>
    </row>
    <row r="487" spans="1:8" ht="12.75" customHeight="1">
      <c r="A487" s="22">
        <v>43208</v>
      </c>
      <c r="B487" s="22"/>
      <c r="C487" s="27">
        <f>ROUND(7.05,3)</f>
        <v>7.05</v>
      </c>
      <c r="D487" s="27">
        <f>ROUND(7.19,3)</f>
        <v>7.19</v>
      </c>
      <c r="E487" s="27">
        <f>ROUND(7.09,3)</f>
        <v>7.09</v>
      </c>
      <c r="F487" s="27">
        <f>ROUND(7.14,3)</f>
        <v>7.14</v>
      </c>
      <c r="G487" s="24"/>
      <c r="H487" s="36"/>
    </row>
    <row r="488" spans="1:8" ht="12.75" customHeight="1">
      <c r="A488" s="22">
        <v>43269</v>
      </c>
      <c r="B488" s="22"/>
      <c r="C488" s="27">
        <f>ROUND(7.05,3)</f>
        <v>7.05</v>
      </c>
      <c r="D488" s="27">
        <f>ROUND(7.51,3)</f>
        <v>7.51</v>
      </c>
      <c r="E488" s="27">
        <f>ROUND(7.41,3)</f>
        <v>7.41</v>
      </c>
      <c r="F488" s="27">
        <f>ROUND(7.46,3)</f>
        <v>7.46</v>
      </c>
      <c r="G488" s="24"/>
      <c r="H488" s="36"/>
    </row>
    <row r="489" spans="1:8" ht="12.75" customHeight="1">
      <c r="A489" s="22">
        <v>43271</v>
      </c>
      <c r="B489" s="22"/>
      <c r="C489" s="27">
        <f>ROUND(7.05,3)</f>
        <v>7.05</v>
      </c>
      <c r="D489" s="27">
        <f>ROUND(7.12,3)</f>
        <v>7.12</v>
      </c>
      <c r="E489" s="27">
        <f>ROUND(7.02,3)</f>
        <v>7.02</v>
      </c>
      <c r="F489" s="27">
        <f>ROUND(7.07,3)</f>
        <v>7.07</v>
      </c>
      <c r="G489" s="24"/>
      <c r="H489" s="36"/>
    </row>
    <row r="490" spans="1:8" ht="12.75" customHeight="1">
      <c r="A490" s="22">
        <v>43362</v>
      </c>
      <c r="B490" s="22"/>
      <c r="C490" s="27">
        <f>ROUND(7.05,3)</f>
        <v>7.05</v>
      </c>
      <c r="D490" s="27">
        <f>ROUND(7.06,3)</f>
        <v>7.06</v>
      </c>
      <c r="E490" s="27">
        <f>ROUND(6.96,3)</f>
        <v>6.96</v>
      </c>
      <c r="F490" s="27">
        <f>ROUND(7.01,3)</f>
        <v>7.01</v>
      </c>
      <c r="G490" s="24"/>
      <c r="H490" s="36"/>
    </row>
    <row r="491" spans="1:8" ht="12.75" customHeight="1">
      <c r="A491" s="22">
        <v>43453</v>
      </c>
      <c r="B491" s="22"/>
      <c r="C491" s="27">
        <f>ROUND(7.05,3)</f>
        <v>7.05</v>
      </c>
      <c r="D491" s="27">
        <f>ROUND(7.06,3)</f>
        <v>7.06</v>
      </c>
      <c r="E491" s="27">
        <f>ROUND(6.96,3)</f>
        <v>6.96</v>
      </c>
      <c r="F491" s="27">
        <f>ROUND(7.01,3)</f>
        <v>7.01</v>
      </c>
      <c r="G491" s="24"/>
      <c r="H491" s="36"/>
    </row>
    <row r="492" spans="1:8" ht="12.75" customHeight="1">
      <c r="A492" s="22">
        <v>43544</v>
      </c>
      <c r="B492" s="22"/>
      <c r="C492" s="27">
        <f>ROUND(7.05,3)</f>
        <v>7.05</v>
      </c>
      <c r="D492" s="27">
        <f>ROUND(7.08,3)</f>
        <v>7.08</v>
      </c>
      <c r="E492" s="27">
        <f>ROUND(6.98,3)</f>
        <v>6.98</v>
      </c>
      <c r="F492" s="27">
        <f>ROUND(7.03,3)</f>
        <v>7.03</v>
      </c>
      <c r="G492" s="24"/>
      <c r="H492" s="36"/>
    </row>
    <row r="493" spans="1:8" ht="12.75" customHeight="1">
      <c r="A493" s="22">
        <v>43635</v>
      </c>
      <c r="B493" s="22"/>
      <c r="C493" s="27">
        <f>ROUND(7.05,3)</f>
        <v>7.05</v>
      </c>
      <c r="D493" s="27">
        <f>ROUND(7.12,3)</f>
        <v>7.12</v>
      </c>
      <c r="E493" s="27">
        <f>ROUND(7.02,3)</f>
        <v>7.02</v>
      </c>
      <c r="F493" s="27">
        <f>ROUND(7.07,3)</f>
        <v>7.07</v>
      </c>
      <c r="G493" s="24"/>
      <c r="H493" s="36"/>
    </row>
    <row r="494" spans="1:8" ht="12.75" customHeight="1">
      <c r="A494" s="22">
        <v>43726</v>
      </c>
      <c r="B494" s="22"/>
      <c r="C494" s="27">
        <f>ROUND(7.05,3)</f>
        <v>7.05</v>
      </c>
      <c r="D494" s="27">
        <f>ROUND(7.18,3)</f>
        <v>7.18</v>
      </c>
      <c r="E494" s="27">
        <f>ROUND(7.08,3)</f>
        <v>7.08</v>
      </c>
      <c r="F494" s="27">
        <f>ROUND(7.13,3)</f>
        <v>7.13</v>
      </c>
      <c r="G494" s="24"/>
      <c r="H494" s="36"/>
    </row>
    <row r="495" spans="1:8" ht="12.75" customHeight="1">
      <c r="A495" s="22" t="s">
        <v>90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43132</v>
      </c>
      <c r="B496" s="22"/>
      <c r="C496" s="27">
        <f>ROUND(549.303,3)</f>
        <v>549.303</v>
      </c>
      <c r="D496" s="27">
        <f>F496</f>
        <v>558.185</v>
      </c>
      <c r="E496" s="27">
        <f>F496</f>
        <v>558.185</v>
      </c>
      <c r="F496" s="27">
        <f>ROUND(558.185,3)</f>
        <v>558.185</v>
      </c>
      <c r="G496" s="24"/>
      <c r="H496" s="36"/>
    </row>
    <row r="497" spans="1:8" ht="12.75" customHeight="1">
      <c r="A497" s="22">
        <v>43223</v>
      </c>
      <c r="B497" s="22"/>
      <c r="C497" s="27">
        <f>ROUND(549.303,3)</f>
        <v>549.303</v>
      </c>
      <c r="D497" s="27">
        <f>F497</f>
        <v>568.569</v>
      </c>
      <c r="E497" s="27">
        <f>F497</f>
        <v>568.569</v>
      </c>
      <c r="F497" s="27">
        <f>ROUND(568.569,3)</f>
        <v>568.569</v>
      </c>
      <c r="G497" s="24"/>
      <c r="H497" s="36"/>
    </row>
    <row r="498" spans="1:8" ht="12.75" customHeight="1">
      <c r="A498" s="22">
        <v>43314</v>
      </c>
      <c r="B498" s="22"/>
      <c r="C498" s="27">
        <f>ROUND(549.303,3)</f>
        <v>549.303</v>
      </c>
      <c r="D498" s="27">
        <f>F498</f>
        <v>579.364</v>
      </c>
      <c r="E498" s="27">
        <f>F498</f>
        <v>579.364</v>
      </c>
      <c r="F498" s="27">
        <f>ROUND(579.364,3)</f>
        <v>579.364</v>
      </c>
      <c r="G498" s="24"/>
      <c r="H498" s="36"/>
    </row>
    <row r="499" spans="1:8" ht="12.75" customHeight="1">
      <c r="A499" s="22">
        <v>43405</v>
      </c>
      <c r="B499" s="22"/>
      <c r="C499" s="27">
        <f>ROUND(549.303,3)</f>
        <v>549.303</v>
      </c>
      <c r="D499" s="27">
        <f>F499</f>
        <v>590.35</v>
      </c>
      <c r="E499" s="27">
        <f>F499</f>
        <v>590.35</v>
      </c>
      <c r="F499" s="27">
        <f>ROUND(590.35,3)</f>
        <v>590.35</v>
      </c>
      <c r="G499" s="24"/>
      <c r="H499" s="36"/>
    </row>
    <row r="500" spans="1:8" ht="12.75" customHeight="1">
      <c r="A500" s="22" t="s">
        <v>91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43090</v>
      </c>
      <c r="B501" s="22"/>
      <c r="C501" s="25">
        <f>ROUND(100.864139748575,5)</f>
        <v>100.86414</v>
      </c>
      <c r="D501" s="25">
        <f>F501</f>
        <v>99.7595</v>
      </c>
      <c r="E501" s="25">
        <f>F501</f>
        <v>99.7595</v>
      </c>
      <c r="F501" s="25">
        <f>ROUND(99.7595037614578,5)</f>
        <v>99.7595</v>
      </c>
      <c r="G501" s="24"/>
      <c r="H501" s="36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43174</v>
      </c>
      <c r="B503" s="22"/>
      <c r="C503" s="25">
        <f>ROUND(100.864139748575,5)</f>
        <v>100.86414</v>
      </c>
      <c r="D503" s="25">
        <f>F503</f>
        <v>99.71745</v>
      </c>
      <c r="E503" s="25">
        <f>F503</f>
        <v>99.71745</v>
      </c>
      <c r="F503" s="25">
        <f>ROUND(99.7174474901308,5)</f>
        <v>99.71745</v>
      </c>
      <c r="G503" s="24"/>
      <c r="H503" s="36"/>
    </row>
    <row r="504" spans="1:8" ht="12.75" customHeight="1">
      <c r="A504" s="22" t="s">
        <v>93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43272</v>
      </c>
      <c r="B505" s="22"/>
      <c r="C505" s="25">
        <f>ROUND(100.864139748575,5)</f>
        <v>100.86414</v>
      </c>
      <c r="D505" s="25">
        <f>F505</f>
        <v>99.94652</v>
      </c>
      <c r="E505" s="25">
        <f>F505</f>
        <v>99.94652</v>
      </c>
      <c r="F505" s="25">
        <f>ROUND(99.9465212994138,5)</f>
        <v>99.94652</v>
      </c>
      <c r="G505" s="24"/>
      <c r="H505" s="36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43363</v>
      </c>
      <c r="B507" s="22"/>
      <c r="C507" s="25">
        <f>ROUND(100.864139748575,5)</f>
        <v>100.86414</v>
      </c>
      <c r="D507" s="25">
        <f>F507</f>
        <v>100.22798</v>
      </c>
      <c r="E507" s="25">
        <f>F507</f>
        <v>100.22798</v>
      </c>
      <c r="F507" s="25">
        <f>ROUND(100.227975345845,5)</f>
        <v>100.22798</v>
      </c>
      <c r="G507" s="24"/>
      <c r="H507" s="36"/>
    </row>
    <row r="508" spans="1:8" ht="12.75" customHeight="1">
      <c r="A508" s="22" t="s">
        <v>95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43087</v>
      </c>
      <c r="B509" s="22"/>
      <c r="C509" s="25">
        <f>ROUND(102.039979236425,5)</f>
        <v>102.03998</v>
      </c>
      <c r="D509" s="25">
        <f>F509</f>
        <v>99.79701</v>
      </c>
      <c r="E509" s="25">
        <f>F509</f>
        <v>99.79701</v>
      </c>
      <c r="F509" s="25">
        <f>ROUND(99.7970145801518,5)</f>
        <v>99.79701</v>
      </c>
      <c r="G509" s="24"/>
      <c r="H509" s="36"/>
    </row>
    <row r="510" spans="1:8" ht="12.75" customHeight="1">
      <c r="A510" s="22" t="s">
        <v>96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43175</v>
      </c>
      <c r="B511" s="22"/>
      <c r="C511" s="25">
        <f>ROUND(102.039979236425,5)</f>
        <v>102.03998</v>
      </c>
      <c r="D511" s="25">
        <f>F511</f>
        <v>99.00174</v>
      </c>
      <c r="E511" s="25">
        <f>F511</f>
        <v>99.00174</v>
      </c>
      <c r="F511" s="25">
        <f>ROUND(99.0017434573653,5)</f>
        <v>99.00174</v>
      </c>
      <c r="G511" s="24"/>
      <c r="H511" s="36"/>
    </row>
    <row r="512" spans="1:8" ht="12.75" customHeight="1">
      <c r="A512" s="22" t="s">
        <v>97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43266</v>
      </c>
      <c r="B513" s="22"/>
      <c r="C513" s="25">
        <f>ROUND(102.039979236425,5)</f>
        <v>102.03998</v>
      </c>
      <c r="D513" s="25">
        <f>F513</f>
        <v>98.63115</v>
      </c>
      <c r="E513" s="25">
        <f>F513</f>
        <v>98.63115</v>
      </c>
      <c r="F513" s="25">
        <f>ROUND(98.6311456189411,5)</f>
        <v>98.63115</v>
      </c>
      <c r="G513" s="24"/>
      <c r="H513" s="36"/>
    </row>
    <row r="514" spans="1:8" ht="12.75" customHeight="1">
      <c r="A514" s="22" t="s">
        <v>98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43364</v>
      </c>
      <c r="B515" s="22"/>
      <c r="C515" s="25">
        <f>ROUND(102.039979236425,5)</f>
        <v>102.03998</v>
      </c>
      <c r="D515" s="25">
        <f>F515</f>
        <v>98.69824</v>
      </c>
      <c r="E515" s="25">
        <f>F515</f>
        <v>98.69824</v>
      </c>
      <c r="F515" s="25">
        <f>ROUND(98.6982429478686,5)</f>
        <v>98.69824</v>
      </c>
      <c r="G515" s="24"/>
      <c r="H515" s="36"/>
    </row>
    <row r="516" spans="1:8" ht="12.75" customHeight="1">
      <c r="A516" s="22" t="s">
        <v>99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43455</v>
      </c>
      <c r="B517" s="22"/>
      <c r="C517" s="24">
        <f>ROUND(102.039979236425,2)</f>
        <v>102.04</v>
      </c>
      <c r="D517" s="24">
        <f>F517</f>
        <v>99.25</v>
      </c>
      <c r="E517" s="24">
        <f>F517</f>
        <v>99.25</v>
      </c>
      <c r="F517" s="24">
        <f>ROUND(99.2475090152741,2)</f>
        <v>99.25</v>
      </c>
      <c r="G517" s="24"/>
      <c r="H517" s="36"/>
    </row>
    <row r="518" spans="1:8" ht="12.75" customHeight="1">
      <c r="A518" s="22" t="s">
        <v>100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43539</v>
      </c>
      <c r="B519" s="22"/>
      <c r="C519" s="25">
        <f>ROUND(102.039979236425,5)</f>
        <v>102.03998</v>
      </c>
      <c r="D519" s="25">
        <f>F519</f>
        <v>99.7851</v>
      </c>
      <c r="E519" s="25">
        <f>F519</f>
        <v>99.7851</v>
      </c>
      <c r="F519" s="25">
        <f>ROUND(99.7851037874482,5)</f>
        <v>99.7851</v>
      </c>
      <c r="G519" s="24"/>
      <c r="H519" s="36"/>
    </row>
    <row r="520" spans="1:8" ht="12.75" customHeight="1">
      <c r="A520" s="22" t="s">
        <v>101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43637</v>
      </c>
      <c r="B521" s="22"/>
      <c r="C521" s="25">
        <f>ROUND(102.039979236425,5)</f>
        <v>102.03998</v>
      </c>
      <c r="D521" s="25">
        <f>F521</f>
        <v>100.34973</v>
      </c>
      <c r="E521" s="25">
        <f>F521</f>
        <v>100.34973</v>
      </c>
      <c r="F521" s="25">
        <f>ROUND(100.34973146915,5)</f>
        <v>100.34973</v>
      </c>
      <c r="G521" s="24"/>
      <c r="H521" s="36"/>
    </row>
    <row r="522" spans="1:8" ht="12.75" customHeight="1">
      <c r="A522" s="22" t="s">
        <v>102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43728</v>
      </c>
      <c r="B523" s="22"/>
      <c r="C523" s="25">
        <f>ROUND(102.039979236425,5)</f>
        <v>102.03998</v>
      </c>
      <c r="D523" s="25">
        <f>F523</f>
        <v>100.92191</v>
      </c>
      <c r="E523" s="25">
        <f>F523</f>
        <v>100.92191</v>
      </c>
      <c r="F523" s="25">
        <f>ROUND(100.921911728637,5)</f>
        <v>100.92191</v>
      </c>
      <c r="G523" s="24"/>
      <c r="H523" s="36"/>
    </row>
    <row r="524" spans="1:8" ht="12.75" customHeight="1">
      <c r="A524" s="22" t="s">
        <v>103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44182</v>
      </c>
      <c r="B525" s="22"/>
      <c r="C525" s="25">
        <f>ROUND(104.750183585089,5)</f>
        <v>104.75018</v>
      </c>
      <c r="D525" s="25">
        <f>F525</f>
        <v>97.99595</v>
      </c>
      <c r="E525" s="25">
        <f>F525</f>
        <v>97.99595</v>
      </c>
      <c r="F525" s="25">
        <f>ROUND(97.9959499678339,5)</f>
        <v>97.99595</v>
      </c>
      <c r="G525" s="24"/>
      <c r="H525" s="36"/>
    </row>
    <row r="526" spans="1:8" ht="12.75" customHeight="1">
      <c r="A526" s="22" t="s">
        <v>104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44271</v>
      </c>
      <c r="B527" s="22"/>
      <c r="C527" s="25">
        <f>ROUND(104.750183585089,5)</f>
        <v>104.75018</v>
      </c>
      <c r="D527" s="25">
        <f>F527</f>
        <v>97.39465</v>
      </c>
      <c r="E527" s="25">
        <f>F527</f>
        <v>97.39465</v>
      </c>
      <c r="F527" s="25">
        <f>ROUND(97.3946455119713,5)</f>
        <v>97.39465</v>
      </c>
      <c r="G527" s="24"/>
      <c r="H527" s="36"/>
    </row>
    <row r="528" spans="1:8" ht="12.75" customHeight="1">
      <c r="A528" s="22" t="s">
        <v>105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44362</v>
      </c>
      <c r="B529" s="22"/>
      <c r="C529" s="25">
        <f>ROUND(104.750183585089,5)</f>
        <v>104.75018</v>
      </c>
      <c r="D529" s="25">
        <f>F529</f>
        <v>96.76621</v>
      </c>
      <c r="E529" s="25">
        <f>F529</f>
        <v>96.76621</v>
      </c>
      <c r="F529" s="25">
        <f>ROUND(96.7662123590218,5)</f>
        <v>96.76621</v>
      </c>
      <c r="G529" s="24"/>
      <c r="H529" s="36"/>
    </row>
    <row r="530" spans="1:8" ht="12.75" customHeight="1">
      <c r="A530" s="22" t="s">
        <v>106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44460</v>
      </c>
      <c r="B531" s="22"/>
      <c r="C531" s="25">
        <f>ROUND(104.750183585089,5)</f>
        <v>104.75018</v>
      </c>
      <c r="D531" s="25">
        <f>F531</f>
        <v>97.11528</v>
      </c>
      <c r="E531" s="25">
        <f>F531</f>
        <v>97.11528</v>
      </c>
      <c r="F531" s="25">
        <f>ROUND(97.1152836022374,5)</f>
        <v>97.11528</v>
      </c>
      <c r="G531" s="24"/>
      <c r="H531" s="36"/>
    </row>
    <row r="532" spans="1:8" ht="12.75" customHeight="1">
      <c r="A532" s="22" t="s">
        <v>107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44551</v>
      </c>
      <c r="B533" s="22"/>
      <c r="C533" s="25">
        <f>ROUND(104.750183585089,5)</f>
        <v>104.75018</v>
      </c>
      <c r="D533" s="25">
        <f>F533</f>
        <v>99.44616</v>
      </c>
      <c r="E533" s="25">
        <f>F533</f>
        <v>99.44616</v>
      </c>
      <c r="F533" s="25">
        <f>ROUND(99.4461584044212,5)</f>
        <v>99.44616</v>
      </c>
      <c r="G533" s="24"/>
      <c r="H533" s="36"/>
    </row>
    <row r="534" spans="1:8" ht="12.75" customHeight="1">
      <c r="A534" s="22" t="s">
        <v>108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44635</v>
      </c>
      <c r="B535" s="22"/>
      <c r="C535" s="25">
        <f>ROUND(104.750183585089,5)</f>
        <v>104.75018</v>
      </c>
      <c r="D535" s="25">
        <f>F535</f>
        <v>99.73202</v>
      </c>
      <c r="E535" s="25">
        <f>F535</f>
        <v>99.73202</v>
      </c>
      <c r="F535" s="25">
        <f>ROUND(99.7320167221802,5)</f>
        <v>99.73202</v>
      </c>
      <c r="G535" s="24"/>
      <c r="H535" s="36"/>
    </row>
    <row r="536" spans="1:8" ht="12.75" customHeight="1">
      <c r="A536" s="22" t="s">
        <v>109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44733</v>
      </c>
      <c r="B537" s="22"/>
      <c r="C537" s="25">
        <f>ROUND(104.750183585089,5)</f>
        <v>104.75018</v>
      </c>
      <c r="D537" s="25">
        <f>F537</f>
        <v>101.07397</v>
      </c>
      <c r="E537" s="25">
        <f>F537</f>
        <v>101.07397</v>
      </c>
      <c r="F537" s="25">
        <f>ROUND(101.073973626849,5)</f>
        <v>101.07397</v>
      </c>
      <c r="G537" s="24"/>
      <c r="H537" s="36"/>
    </row>
    <row r="538" spans="1:8" ht="12.75" customHeight="1">
      <c r="A538" s="22" t="s">
        <v>110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44824</v>
      </c>
      <c r="B539" s="22"/>
      <c r="C539" s="25">
        <f>ROUND(104.750183585089,5)</f>
        <v>104.75018</v>
      </c>
      <c r="D539" s="25">
        <f>F539</f>
        <v>103.3893</v>
      </c>
      <c r="E539" s="25">
        <f>F539</f>
        <v>103.3893</v>
      </c>
      <c r="F539" s="25">
        <f>ROUND(103.389297406516,5)</f>
        <v>103.3893</v>
      </c>
      <c r="G539" s="24"/>
      <c r="H539" s="36"/>
    </row>
    <row r="540" spans="1:8" ht="12.75" customHeight="1">
      <c r="A540" s="22" t="s">
        <v>111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46008</v>
      </c>
      <c r="B541" s="22"/>
      <c r="C541" s="25">
        <f>ROUND(106.001674136566,5)</f>
        <v>106.00167</v>
      </c>
      <c r="D541" s="25">
        <f>F541</f>
        <v>99.26874</v>
      </c>
      <c r="E541" s="25">
        <f>F541</f>
        <v>99.26874</v>
      </c>
      <c r="F541" s="25">
        <f>ROUND(99.2687439263903,5)</f>
        <v>99.26874</v>
      </c>
      <c r="G541" s="24"/>
      <c r="H541" s="36"/>
    </row>
    <row r="542" spans="1:8" ht="12.75" customHeight="1">
      <c r="A542" s="22" t="s">
        <v>112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46097</v>
      </c>
      <c r="B543" s="22"/>
      <c r="C543" s="25">
        <f>ROUND(106.001674136566,5)</f>
        <v>106.00167</v>
      </c>
      <c r="D543" s="25">
        <f>F543</f>
        <v>96.43065</v>
      </c>
      <c r="E543" s="25">
        <f>F543</f>
        <v>96.43065</v>
      </c>
      <c r="F543" s="25">
        <f>ROUND(96.4306465547288,5)</f>
        <v>96.43065</v>
      </c>
      <c r="G543" s="24"/>
      <c r="H543" s="36"/>
    </row>
    <row r="544" spans="1:8" ht="12.75" customHeight="1">
      <c r="A544" s="22" t="s">
        <v>113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46188</v>
      </c>
      <c r="B545" s="22"/>
      <c r="C545" s="25">
        <f>ROUND(106.001674136566,5)</f>
        <v>106.00167</v>
      </c>
      <c r="D545" s="25">
        <f>F545</f>
        <v>95.29508</v>
      </c>
      <c r="E545" s="25">
        <f>F545</f>
        <v>95.29508</v>
      </c>
      <c r="F545" s="25">
        <f>ROUND(95.2950784351705,5)</f>
        <v>95.29508</v>
      </c>
      <c r="G545" s="24"/>
      <c r="H545" s="36"/>
    </row>
    <row r="546" spans="1:8" ht="12.75" customHeight="1">
      <c r="A546" s="22" t="s">
        <v>114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46286</v>
      </c>
      <c r="B547" s="22"/>
      <c r="C547" s="25">
        <f>ROUND(106.001674136566,5)</f>
        <v>106.00167</v>
      </c>
      <c r="D547" s="25">
        <f>F547</f>
        <v>97.47899</v>
      </c>
      <c r="E547" s="25">
        <f>F547</f>
        <v>97.47899</v>
      </c>
      <c r="F547" s="25">
        <f>ROUND(97.4789876341809,5)</f>
        <v>97.47899</v>
      </c>
      <c r="G547" s="24"/>
      <c r="H547" s="36"/>
    </row>
    <row r="548" spans="1:8" ht="12.75" customHeight="1">
      <c r="A548" s="22" t="s">
        <v>115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46377</v>
      </c>
      <c r="B549" s="22"/>
      <c r="C549" s="25">
        <f>ROUND(106.001674136566,5)</f>
        <v>106.00167</v>
      </c>
      <c r="D549" s="25">
        <f>F549</f>
        <v>101.22176</v>
      </c>
      <c r="E549" s="25">
        <f>F549</f>
        <v>101.22176</v>
      </c>
      <c r="F549" s="25">
        <f>ROUND(101.221758468584,5)</f>
        <v>101.22176</v>
      </c>
      <c r="G549" s="24"/>
      <c r="H549" s="36"/>
    </row>
    <row r="550" spans="1:8" ht="12.75" customHeight="1">
      <c r="A550" s="22" t="s">
        <v>116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46461</v>
      </c>
      <c r="B551" s="22"/>
      <c r="C551" s="25">
        <f>ROUND(106.001674136566,5)</f>
        <v>106.00167</v>
      </c>
      <c r="D551" s="25">
        <f>F551</f>
        <v>99.89102</v>
      </c>
      <c r="E551" s="25">
        <f>F551</f>
        <v>99.89102</v>
      </c>
      <c r="F551" s="25">
        <f>ROUND(99.8910179031838,5)</f>
        <v>99.89102</v>
      </c>
      <c r="G551" s="24"/>
      <c r="H551" s="36"/>
    </row>
    <row r="552" spans="1:8" ht="12.75" customHeight="1">
      <c r="A552" s="22" t="s">
        <v>117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46559</v>
      </c>
      <c r="B553" s="22"/>
      <c r="C553" s="25">
        <f>ROUND(106.001674136566,5)</f>
        <v>106.00167</v>
      </c>
      <c r="D553" s="25">
        <f>F553</f>
        <v>101.95155</v>
      </c>
      <c r="E553" s="25">
        <f>F553</f>
        <v>101.95155</v>
      </c>
      <c r="F553" s="25">
        <f>ROUND(101.951554194322,5)</f>
        <v>101.95155</v>
      </c>
      <c r="G553" s="24"/>
      <c r="H553" s="36"/>
    </row>
    <row r="554" spans="1:8" ht="12.75" customHeight="1">
      <c r="A554" s="22" t="s">
        <v>118</v>
      </c>
      <c r="B554" s="22"/>
      <c r="C554" s="23"/>
      <c r="D554" s="23"/>
      <c r="E554" s="23"/>
      <c r="F554" s="23"/>
      <c r="G554" s="24"/>
      <c r="H554" s="36"/>
    </row>
    <row r="555" spans="1:8" ht="12.75" customHeight="1" thickBot="1">
      <c r="A555" s="32">
        <v>46650</v>
      </c>
      <c r="B555" s="32"/>
      <c r="C555" s="33">
        <f>ROUND(106.001674136566,5)</f>
        <v>106.00167</v>
      </c>
      <c r="D555" s="33">
        <f>F555</f>
        <v>105.60683</v>
      </c>
      <c r="E555" s="33">
        <f>F555</f>
        <v>105.60683</v>
      </c>
      <c r="F555" s="33">
        <f>ROUND(105.606827542085,5)</f>
        <v>105.60683</v>
      </c>
      <c r="G555" s="34"/>
      <c r="H555" s="37"/>
    </row>
  </sheetData>
  <sheetProtection/>
  <mergeCells count="554"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2017-11-13T16:03:05Z</dcterms:modified>
  <cp:category/>
  <cp:version/>
  <cp:contentType/>
  <cp:contentStatus/>
</cp:coreProperties>
</file>