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<sst xmlns="http://schemas.openxmlformats.org/spreadsheetml/2006/main" count="125" uniqueCount="121">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</sst>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95">
      <selection activeCell="A95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43152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ROUND(99.378621450093,2)</f>
        <v>99.38</v>
      </c>
      <c r="D6" s="24">
        <f>F6</f>
        <v>99.72</v>
      </c>
      <c r="E6" s="24">
        <f>F6</f>
        <v>99.72</v>
      </c>
      <c r="F6" s="24">
        <f>ROUND(99.7244847476395,2)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ROUND(99.378621450093,2)</f>
        <v>99.38</v>
      </c>
      <c r="D7" s="24">
        <f>F7</f>
        <v>99.9</v>
      </c>
      <c r="E7" s="24">
        <f>F7</f>
        <v>99.9</v>
      </c>
      <c r="F7" s="24">
        <f>ROUND(99.8974320423638,2)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ROUND(99.378621450093,2)</f>
        <v>99.38</v>
      </c>
      <c r="D8" s="24">
        <f>F8</f>
        <v>100.01</v>
      </c>
      <c r="E8" s="24">
        <f>F8</f>
        <v>100.01</v>
      </c>
      <c r="F8" s="24">
        <f>ROUND(100.010929528719,2)</f>
        <v>100.01</v>
      </c>
      <c r="G8" s="24"/>
      <c r="H8" s="36"/>
    </row>
    <row r="9" spans="1:8" ht="12.75" customHeight="1">
      <c r="A9" s="22">
        <v>43454</v>
      </c>
      <c r="B9" s="22"/>
      <c r="C9" s="24">
        <f>ROUND(99.378621450093,2)</f>
        <v>99.38</v>
      </c>
      <c r="D9" s="24">
        <f>F9</f>
        <v>100.41</v>
      </c>
      <c r="E9" s="24">
        <f>F9</f>
        <v>100.41</v>
      </c>
      <c r="F9" s="24">
        <f>ROUND(100.406107735496,2)</f>
        <v>100.41</v>
      </c>
      <c r="G9" s="24"/>
      <c r="H9" s="36"/>
    </row>
    <row r="10" spans="1:8" ht="12.75" customHeight="1">
      <c r="A10" s="22">
        <v>43546</v>
      </c>
      <c r="B10" s="22"/>
      <c r="C10" s="24">
        <f>ROUND(99.378621450093,2)</f>
        <v>99.38</v>
      </c>
      <c r="D10" s="24">
        <f>F10</f>
        <v>99.38</v>
      </c>
      <c r="E10" s="24">
        <f>F10</f>
        <v>99.38</v>
      </c>
      <c r="F10" s="24">
        <f>ROUND(99.378621450093,2)</f>
        <v>99.38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ROUND(98.2653348216809,2)</f>
        <v>98.27</v>
      </c>
      <c r="D12" s="24">
        <f>F12</f>
        <v>99.01</v>
      </c>
      <c r="E12" s="24">
        <f>F12</f>
        <v>99.01</v>
      </c>
      <c r="F12" s="24">
        <f>ROUND(99.007340104415,2)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ROUND(98.2653348216809,2)</f>
        <v>98.27</v>
      </c>
      <c r="D13" s="24">
        <f>F13</f>
        <v>98.59</v>
      </c>
      <c r="E13" s="24">
        <f>F13</f>
        <v>98.59</v>
      </c>
      <c r="F13" s="24">
        <f>ROUND(98.5882976016516,2)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ROUND(98.2653348216809,2)</f>
        <v>98.27</v>
      </c>
      <c r="D14" s="24">
        <f>F14</f>
        <v>98.48</v>
      </c>
      <c r="E14" s="24">
        <f>F14</f>
        <v>98.48</v>
      </c>
      <c r="F14" s="24">
        <f>ROUND(98.4802444155276,2)</f>
        <v>98.48</v>
      </c>
      <c r="G14" s="24"/>
      <c r="H14" s="36"/>
    </row>
    <row r="15" spans="1:8" ht="12.75" customHeight="1">
      <c r="A15" s="22">
        <v>43455</v>
      </c>
      <c r="B15" s="22"/>
      <c r="C15" s="24">
        <f>ROUND(98.2653348216809,2)</f>
        <v>98.27</v>
      </c>
      <c r="D15" s="24">
        <f>F15</f>
        <v>98.79</v>
      </c>
      <c r="E15" s="24">
        <f>F15</f>
        <v>98.79</v>
      </c>
      <c r="F15" s="24">
        <f>ROUND(98.7857250572559,2)</f>
        <v>98.79</v>
      </c>
      <c r="G15" s="24"/>
      <c r="H15" s="36"/>
    </row>
    <row r="16" spans="1:8" ht="12.75" customHeight="1">
      <c r="A16" s="22">
        <v>43539</v>
      </c>
      <c r="B16" s="22"/>
      <c r="C16" s="24">
        <f>ROUND(98.2653348216809,2)</f>
        <v>98.27</v>
      </c>
      <c r="D16" s="24">
        <f>F16</f>
        <v>99.13</v>
      </c>
      <c r="E16" s="24">
        <f>F16</f>
        <v>99.13</v>
      </c>
      <c r="F16" s="24">
        <f>ROUND(99.1335394896904,2)</f>
        <v>99.13</v>
      </c>
      <c r="G16" s="24"/>
      <c r="H16" s="36"/>
    </row>
    <row r="17" spans="1:8" ht="12.75" customHeight="1">
      <c r="A17" s="22">
        <v>43637</v>
      </c>
      <c r="B17" s="22"/>
      <c r="C17" s="24">
        <f>ROUND(98.2653348216809,2)</f>
        <v>98.27</v>
      </c>
      <c r="D17" s="24">
        <f>F17</f>
        <v>99.42</v>
      </c>
      <c r="E17" s="24">
        <f>F17</f>
        <v>99.42</v>
      </c>
      <c r="F17" s="24">
        <f>ROUND(99.423966049098,2)</f>
        <v>99.42</v>
      </c>
      <c r="G17" s="24"/>
      <c r="H17" s="36"/>
    </row>
    <row r="18" spans="1:8" ht="12.75" customHeight="1">
      <c r="A18" s="22">
        <v>43728</v>
      </c>
      <c r="B18" s="22"/>
      <c r="C18" s="24">
        <f>ROUND(98.2653348216809,2)</f>
        <v>98.27</v>
      </c>
      <c r="D18" s="24">
        <f>F18</f>
        <v>99.74</v>
      </c>
      <c r="E18" s="24">
        <f>F18</f>
        <v>99.74</v>
      </c>
      <c r="F18" s="24">
        <f>ROUND(99.7389559246426,2)</f>
        <v>99.74</v>
      </c>
      <c r="G18" s="24"/>
      <c r="H18" s="36"/>
    </row>
    <row r="19" spans="1:8" ht="12.75" customHeight="1">
      <c r="A19" s="22">
        <v>43819</v>
      </c>
      <c r="B19" s="22"/>
      <c r="C19" s="24">
        <f>ROUND(98.2653348216809,2)</f>
        <v>98.27</v>
      </c>
      <c r="D19" s="24">
        <f>F19</f>
        <v>100.6</v>
      </c>
      <c r="E19" s="24">
        <f>F19</f>
        <v>100.6</v>
      </c>
      <c r="F19" s="24">
        <f>ROUND(100.602406204489,2)</f>
        <v>100.6</v>
      </c>
      <c r="G19" s="24"/>
      <c r="H19" s="36"/>
    </row>
    <row r="20" spans="1:8" ht="12.75" customHeight="1">
      <c r="A20" s="22">
        <v>43913</v>
      </c>
      <c r="B20" s="22"/>
      <c r="C20" s="24">
        <f>ROUND(98.2653348216809,2)</f>
        <v>98.27</v>
      </c>
      <c r="D20" s="24">
        <f>F20</f>
        <v>98.27</v>
      </c>
      <c r="E20" s="24">
        <f>F20</f>
        <v>98.27</v>
      </c>
      <c r="F20" s="24">
        <f>ROUND(98.2653348216809,2)</f>
        <v>98.27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ROUND(95.2198228231471,2)</f>
        <v>95.22</v>
      </c>
      <c r="D22" s="24">
        <f>F22</f>
        <v>95.47</v>
      </c>
      <c r="E22" s="24">
        <f>F22</f>
        <v>95.47</v>
      </c>
      <c r="F22" s="24">
        <f>ROUND(95.4713915867568,2)</f>
        <v>95.47</v>
      </c>
      <c r="G22" s="24"/>
      <c r="H22" s="36"/>
    </row>
    <row r="23" spans="1:8" ht="12.75" customHeight="1">
      <c r="A23" s="22">
        <v>44271</v>
      </c>
      <c r="B23" s="22"/>
      <c r="C23" s="24">
        <f>ROUND(95.2198228231471,2)</f>
        <v>95.22</v>
      </c>
      <c r="D23" s="24">
        <f>F23</f>
        <v>94.59</v>
      </c>
      <c r="E23" s="24">
        <f>F23</f>
        <v>94.59</v>
      </c>
      <c r="F23" s="24">
        <f>ROUND(94.5938530866071,2)</f>
        <v>94.59</v>
      </c>
      <c r="G23" s="24"/>
      <c r="H23" s="36"/>
    </row>
    <row r="24" spans="1:8" ht="12.75" customHeight="1">
      <c r="A24" s="22">
        <v>44362</v>
      </c>
      <c r="B24" s="22"/>
      <c r="C24" s="24">
        <f>ROUND(95.2198228231471,2)</f>
        <v>95.22</v>
      </c>
      <c r="D24" s="24">
        <f>F24</f>
        <v>93.67</v>
      </c>
      <c r="E24" s="24">
        <f>F24</f>
        <v>93.67</v>
      </c>
      <c r="F24" s="24">
        <f>ROUND(93.6728198820401,2)</f>
        <v>93.67</v>
      </c>
      <c r="G24" s="24"/>
      <c r="H24" s="36"/>
    </row>
    <row r="25" spans="1:8" ht="12.75" customHeight="1">
      <c r="A25" s="22">
        <v>44460</v>
      </c>
      <c r="B25" s="22"/>
      <c r="C25" s="24">
        <f>ROUND(95.2198228231471,2)</f>
        <v>95.22</v>
      </c>
      <c r="D25" s="24">
        <f>F25</f>
        <v>93.72</v>
      </c>
      <c r="E25" s="24">
        <f>F25</f>
        <v>93.72</v>
      </c>
      <c r="F25" s="24">
        <f>ROUND(93.7203182001576,2)</f>
        <v>93.72</v>
      </c>
      <c r="G25" s="24"/>
      <c r="H25" s="36"/>
    </row>
    <row r="26" spans="1:8" ht="12.75" customHeight="1">
      <c r="A26" s="22">
        <v>44551</v>
      </c>
      <c r="B26" s="22"/>
      <c r="C26" s="24">
        <f>ROUND(95.2198228231471,2)</f>
        <v>95.22</v>
      </c>
      <c r="D26" s="24">
        <f>F26</f>
        <v>95.81</v>
      </c>
      <c r="E26" s="24">
        <f>F26</f>
        <v>95.81</v>
      </c>
      <c r="F26" s="24">
        <f>ROUND(95.8067043268167,2)</f>
        <v>95.81</v>
      </c>
      <c r="G26" s="24"/>
      <c r="H26" s="36"/>
    </row>
    <row r="27" spans="1:8" ht="12.75" customHeight="1">
      <c r="A27" s="22">
        <v>44635</v>
      </c>
      <c r="B27" s="22"/>
      <c r="C27" s="24">
        <f>ROUND(95.2198228231471,2)</f>
        <v>95.22</v>
      </c>
      <c r="D27" s="24">
        <f>F27</f>
        <v>95.84</v>
      </c>
      <c r="E27" s="24">
        <f>F27</f>
        <v>95.84</v>
      </c>
      <c r="F27" s="24">
        <f>ROUND(95.8441019350772,2)</f>
        <v>95.84</v>
      </c>
      <c r="G27" s="24"/>
      <c r="H27" s="36"/>
    </row>
    <row r="28" spans="1:8" ht="12.75" customHeight="1">
      <c r="A28" s="22">
        <v>44733</v>
      </c>
      <c r="B28" s="22"/>
      <c r="C28" s="24">
        <f>ROUND(95.2198228231471,2)</f>
        <v>95.22</v>
      </c>
      <c r="D28" s="24">
        <f>F28</f>
        <v>96.94</v>
      </c>
      <c r="E28" s="24">
        <f>F28</f>
        <v>96.94</v>
      </c>
      <c r="F28" s="24">
        <f>ROUND(96.9361871494949,2)</f>
        <v>96.94</v>
      </c>
      <c r="G28" s="24"/>
      <c r="H28" s="36"/>
    </row>
    <row r="29" spans="1:8" ht="12.75" customHeight="1">
      <c r="A29" s="22">
        <v>44824</v>
      </c>
      <c r="B29" s="22"/>
      <c r="C29" s="24">
        <f>ROUND(95.2198228231471,2)</f>
        <v>95.22</v>
      </c>
      <c r="D29" s="24">
        <f>F29</f>
        <v>99.06</v>
      </c>
      <c r="E29" s="24">
        <f>F29</f>
        <v>99.06</v>
      </c>
      <c r="F29" s="24">
        <f>ROUND(99.0557472429334,2)</f>
        <v>99.06</v>
      </c>
      <c r="G29" s="24"/>
      <c r="H29" s="36"/>
    </row>
    <row r="30" spans="1:8" ht="12.75" customHeight="1">
      <c r="A30" s="22">
        <v>44915</v>
      </c>
      <c r="B30" s="22"/>
      <c r="C30" s="24">
        <f>ROUND(95.2198228231471,2)</f>
        <v>95.22</v>
      </c>
      <c r="D30" s="24">
        <f>F30</f>
        <v>100.23</v>
      </c>
      <c r="E30" s="24">
        <f>F30</f>
        <v>100.23</v>
      </c>
      <c r="F30" s="24">
        <f>ROUND(100.226248700123,2)</f>
        <v>100.23</v>
      </c>
      <c r="G30" s="24"/>
      <c r="H30" s="36"/>
    </row>
    <row r="31" spans="1:8" ht="12.75" customHeight="1">
      <c r="A31" s="22">
        <v>45007</v>
      </c>
      <c r="B31" s="22"/>
      <c r="C31" s="24">
        <f>ROUND(95.2198228231471,2)</f>
        <v>95.22</v>
      </c>
      <c r="D31" s="24">
        <f>F31</f>
        <v>95.22</v>
      </c>
      <c r="E31" s="24">
        <f>F31</f>
        <v>95.22</v>
      </c>
      <c r="F31" s="24">
        <f>ROUND(95.2198228231471,2)</f>
        <v>95.22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ROUND(93.7905927711591,2)</f>
        <v>93.79</v>
      </c>
      <c r="D33" s="24">
        <f>F33</f>
        <v>92.65</v>
      </c>
      <c r="E33" s="24">
        <f>F33</f>
        <v>92.65</v>
      </c>
      <c r="F33" s="24">
        <f>ROUND(92.6518570333496,2)</f>
        <v>92.65</v>
      </c>
      <c r="G33" s="24"/>
      <c r="H33" s="36"/>
    </row>
    <row r="34" spans="1:8" ht="12.75" customHeight="1">
      <c r="A34" s="22">
        <v>46097</v>
      </c>
      <c r="B34" s="22"/>
      <c r="C34" s="24">
        <f>ROUND(93.7905927711591,2)</f>
        <v>93.79</v>
      </c>
      <c r="D34" s="24">
        <f>F34</f>
        <v>89.56</v>
      </c>
      <c r="E34" s="24">
        <f>F34</f>
        <v>89.56</v>
      </c>
      <c r="F34" s="24">
        <f>ROUND(89.5619464362033,2)</f>
        <v>89.56</v>
      </c>
      <c r="G34" s="24"/>
      <c r="H34" s="36"/>
    </row>
    <row r="35" spans="1:8" ht="12.75" customHeight="1">
      <c r="A35" s="22">
        <v>46188</v>
      </c>
      <c r="B35" s="22"/>
      <c r="C35" s="24">
        <f>ROUND(93.7905927711591,2)</f>
        <v>93.79</v>
      </c>
      <c r="D35" s="24">
        <f>F35</f>
        <v>88.23</v>
      </c>
      <c r="E35" s="24">
        <f>F35</f>
        <v>88.23</v>
      </c>
      <c r="F35" s="24">
        <f>ROUND(88.2275614246583,2)</f>
        <v>88.23</v>
      </c>
      <c r="G35" s="24"/>
      <c r="H35" s="36"/>
    </row>
    <row r="36" spans="1:8" ht="12.75" customHeight="1">
      <c r="A36" s="22">
        <v>46286</v>
      </c>
      <c r="B36" s="22"/>
      <c r="C36" s="24">
        <f>ROUND(93.7905927711591,2)</f>
        <v>93.79</v>
      </c>
      <c r="D36" s="24">
        <f>F36</f>
        <v>90.34</v>
      </c>
      <c r="E36" s="24">
        <f>F36</f>
        <v>90.34</v>
      </c>
      <c r="F36" s="24">
        <f>ROUND(90.3439023005281,2)</f>
        <v>90.34</v>
      </c>
      <c r="G36" s="24"/>
      <c r="H36" s="36"/>
    </row>
    <row r="37" spans="1:8" ht="12.75" customHeight="1">
      <c r="A37" s="22">
        <v>46377</v>
      </c>
      <c r="B37" s="22"/>
      <c r="C37" s="24">
        <f>ROUND(93.7905927711591,2)</f>
        <v>93.79</v>
      </c>
      <c r="D37" s="24">
        <f>F37</f>
        <v>94.11</v>
      </c>
      <c r="E37" s="24">
        <f>F37</f>
        <v>94.11</v>
      </c>
      <c r="F37" s="24">
        <f>ROUND(94.1133409943607,2)</f>
        <v>94.11</v>
      </c>
      <c r="G37" s="24"/>
      <c r="H37" s="36"/>
    </row>
    <row r="38" spans="1:8" ht="12.75" customHeight="1">
      <c r="A38" s="22">
        <v>46461</v>
      </c>
      <c r="B38" s="22"/>
      <c r="C38" s="24">
        <f>ROUND(93.7905927711591,2)</f>
        <v>93.79</v>
      </c>
      <c r="D38" s="24">
        <f>F38</f>
        <v>92.61</v>
      </c>
      <c r="E38" s="24">
        <f>F38</f>
        <v>92.61</v>
      </c>
      <c r="F38" s="24">
        <f>ROUND(92.6104063306855,2)</f>
        <v>92.61</v>
      </c>
      <c r="G38" s="24"/>
      <c r="H38" s="36"/>
    </row>
    <row r="39" spans="1:8" ht="12.75" customHeight="1">
      <c r="A39" s="22">
        <v>46559</v>
      </c>
      <c r="B39" s="22"/>
      <c r="C39" s="24">
        <f>ROUND(93.7905927711591,2)</f>
        <v>93.79</v>
      </c>
      <c r="D39" s="24">
        <f>F39</f>
        <v>94.64</v>
      </c>
      <c r="E39" s="24">
        <f>F39</f>
        <v>94.64</v>
      </c>
      <c r="F39" s="24">
        <f>ROUND(94.6438223492384,2)</f>
        <v>94.64</v>
      </c>
      <c r="G39" s="24"/>
      <c r="H39" s="36"/>
    </row>
    <row r="40" spans="1:8" ht="12.75" customHeight="1">
      <c r="A40" s="22">
        <v>46650</v>
      </c>
      <c r="B40" s="22"/>
      <c r="C40" s="24">
        <f>ROUND(93.7905927711591,2)</f>
        <v>93.79</v>
      </c>
      <c r="D40" s="24">
        <f>F40</f>
        <v>98.36</v>
      </c>
      <c r="E40" s="24">
        <f>F40</f>
        <v>98.36</v>
      </c>
      <c r="F40" s="24">
        <f>ROUND(98.3611087771252,2)</f>
        <v>98.36</v>
      </c>
      <c r="G40" s="24"/>
      <c r="H40" s="36"/>
    </row>
    <row r="41" spans="1:8" ht="12.75" customHeight="1">
      <c r="A41" s="22">
        <v>46741</v>
      </c>
      <c r="B41" s="22"/>
      <c r="C41" s="24">
        <f>ROUND(93.7905927711591,2)</f>
        <v>93.79</v>
      </c>
      <c r="D41" s="24">
        <f>F41</f>
        <v>98.67</v>
      </c>
      <c r="E41" s="24">
        <f>F41</f>
        <v>98.67</v>
      </c>
      <c r="F41" s="24">
        <f>ROUND(98.6668558105387,2)</f>
        <v>98.67</v>
      </c>
      <c r="G41" s="24"/>
      <c r="H41" s="36"/>
    </row>
    <row r="42" spans="1:8" ht="12.75" customHeight="1">
      <c r="A42" s="22">
        <v>46834</v>
      </c>
      <c r="B42" s="22"/>
      <c r="C42" s="24">
        <f>ROUND(93.7905927711591,2)</f>
        <v>93.79</v>
      </c>
      <c r="D42" s="24">
        <f>F42</f>
        <v>93.79</v>
      </c>
      <c r="E42" s="24">
        <f>F42</f>
        <v>93.79</v>
      </c>
      <c r="F42" s="24">
        <f>ROUND(93.7905927711591,2)</f>
        <v>93.79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ROUND(2.37,5)</f>
        <v>2.37</v>
      </c>
      <c r="D44" s="26">
        <f>F44</f>
        <v>2.37</v>
      </c>
      <c r="E44" s="26">
        <f>F44</f>
        <v>2.37</v>
      </c>
      <c r="F44" s="26">
        <f>ROUND(2.37,5)</f>
        <v>2.37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ROUND(2.66,5)</f>
        <v>2.66</v>
      </c>
      <c r="D46" s="26">
        <f>F46</f>
        <v>2.66</v>
      </c>
      <c r="E46" s="26">
        <f>F46</f>
        <v>2.66</v>
      </c>
      <c r="F46" s="26">
        <f>ROUND(2.66,5)</f>
        <v>2.66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ROUND(3.14,5)</f>
        <v>3.14</v>
      </c>
      <c r="D50" s="26">
        <f>F50</f>
        <v>3.14</v>
      </c>
      <c r="E50" s="26">
        <f>F50</f>
        <v>3.14</v>
      </c>
      <c r="F50" s="26">
        <f>ROUND(3.14,5)</f>
        <v>3.14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ROUND(10.14,5)</f>
        <v>10.14</v>
      </c>
      <c r="D52" s="26">
        <f>F52</f>
        <v>10.14</v>
      </c>
      <c r="E52" s="26">
        <f>F52</f>
        <v>10.14</v>
      </c>
      <c r="F52" s="26">
        <f>ROUND(10.14,5)</f>
        <v>10.14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ROUND(7.315,5)</f>
        <v>7.315</v>
      </c>
      <c r="D54" s="26">
        <f>F54</f>
        <v>7.315</v>
      </c>
      <c r="E54" s="26">
        <f>F54</f>
        <v>7.315</v>
      </c>
      <c r="F54" s="26">
        <f>ROUND(7.315,5)</f>
        <v>7.315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ROUND(7.97,3)</f>
        <v>7.97</v>
      </c>
      <c r="D56" s="27">
        <f>F56</f>
        <v>7.97</v>
      </c>
      <c r="E56" s="27">
        <f>F56</f>
        <v>7.97</v>
      </c>
      <c r="F56" s="27">
        <f>ROUND(7.97,3)</f>
        <v>7.97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ROUND(2.2,3)</f>
        <v>2.2</v>
      </c>
      <c r="D58" s="27">
        <f>F58</f>
        <v>2.2</v>
      </c>
      <c r="E58" s="27">
        <f>F58</f>
        <v>2.2</v>
      </c>
      <c r="F58" s="27">
        <f>ROUND(2.2,3)</f>
        <v>2.2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ROUND(2.69,3)</f>
        <v>2.69</v>
      </c>
      <c r="D60" s="27">
        <f>F60</f>
        <v>2.69</v>
      </c>
      <c r="E60" s="27">
        <f>F60</f>
        <v>2.69</v>
      </c>
      <c r="F60" s="27">
        <f>ROUND(2.69,3)</f>
        <v>2.69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ROUND(6.765,3)</f>
        <v>6.765</v>
      </c>
      <c r="D62" s="27">
        <f>F62</f>
        <v>6.765</v>
      </c>
      <c r="E62" s="27">
        <f>F62</f>
        <v>6.765</v>
      </c>
      <c r="F62" s="27">
        <f>ROUND(6.765,3)</f>
        <v>6.765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ROUND(6.64,3)</f>
        <v>6.64</v>
      </c>
      <c r="D64" s="27">
        <f>F64</f>
        <v>6.64</v>
      </c>
      <c r="E64" s="27">
        <f>F64</f>
        <v>6.64</v>
      </c>
      <c r="F64" s="27">
        <f>ROUND(6.64,3)</f>
        <v>6.64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ROUND(6.91,3)</f>
        <v>6.91</v>
      </c>
      <c r="D66" s="27">
        <f>F66</f>
        <v>6.91</v>
      </c>
      <c r="E66" s="27">
        <f>F66</f>
        <v>6.91</v>
      </c>
      <c r="F66" s="27">
        <f>ROUND(6.91,3)</f>
        <v>6.91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ROUND(8.74,3)</f>
        <v>8.74</v>
      </c>
      <c r="D68" s="27">
        <f>F68</f>
        <v>8.74</v>
      </c>
      <c r="E68" s="27">
        <f>F68</f>
        <v>8.74</v>
      </c>
      <c r="F68" s="27">
        <f>ROUND(8.74,3)</f>
        <v>8.74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ROUND(2.42,3)</f>
        <v>2.42</v>
      </c>
      <c r="D70" s="27">
        <f>F70</f>
        <v>2.42</v>
      </c>
      <c r="E70" s="27">
        <f>F70</f>
        <v>2.42</v>
      </c>
      <c r="F70" s="27">
        <f>ROUND(2.42,3)</f>
        <v>2.42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ROUND(2.05,3)</f>
        <v>2.05</v>
      </c>
      <c r="D72" s="27">
        <f>F72</f>
        <v>2.05</v>
      </c>
      <c r="E72" s="27">
        <f>F72</f>
        <v>2.05</v>
      </c>
      <c r="F72" s="27">
        <f>ROUND(2.05,3)</f>
        <v>2.05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ROUND(8.48,3)</f>
        <v>8.48</v>
      </c>
      <c r="D74" s="27">
        <f>F74</f>
        <v>8.48</v>
      </c>
      <c r="E74" s="27">
        <f>F74</f>
        <v>8.48</v>
      </c>
      <c r="F74" s="27">
        <f>ROUND(8.48,3)</f>
        <v>8.48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ROUND(2.37,5)</f>
        <v>2.37</v>
      </c>
      <c r="D76" s="26">
        <f>F76</f>
        <v>133.13754</v>
      </c>
      <c r="E76" s="26">
        <f>F76</f>
        <v>133.13754</v>
      </c>
      <c r="F76" s="26">
        <f>ROUND(133.13754,5)</f>
        <v>133.13754</v>
      </c>
      <c r="G76" s="24"/>
      <c r="H76" s="36"/>
    </row>
    <row r="77" spans="1:8" ht="12.75" customHeight="1">
      <c r="A77" s="22">
        <v>43314</v>
      </c>
      <c r="B77" s="22"/>
      <c r="C77" s="26">
        <f>ROUND(2.37,5)</f>
        <v>2.37</v>
      </c>
      <c r="D77" s="26">
        <f>F77</f>
        <v>134.2276</v>
      </c>
      <c r="E77" s="26">
        <f>F77</f>
        <v>134.2276</v>
      </c>
      <c r="F77" s="26">
        <f>ROUND(134.2276,5)</f>
        <v>134.2276</v>
      </c>
      <c r="G77" s="24"/>
      <c r="H77" s="36"/>
    </row>
    <row r="78" spans="1:8" ht="12.75" customHeight="1">
      <c r="A78" s="22">
        <v>43405</v>
      </c>
      <c r="B78" s="22"/>
      <c r="C78" s="26">
        <f>ROUND(2.37,5)</f>
        <v>2.37</v>
      </c>
      <c r="D78" s="26">
        <f>F78</f>
        <v>136.78022</v>
      </c>
      <c r="E78" s="26">
        <f>F78</f>
        <v>136.78022</v>
      </c>
      <c r="F78" s="26">
        <f>ROUND(136.78022,5)</f>
        <v>136.78022</v>
      </c>
      <c r="G78" s="24"/>
      <c r="H78" s="36"/>
    </row>
    <row r="79" spans="1:8" ht="12.75" customHeight="1">
      <c r="A79" s="22">
        <v>43503</v>
      </c>
      <c r="B79" s="22"/>
      <c r="C79" s="26">
        <f>ROUND(2.37,5)</f>
        <v>2.37</v>
      </c>
      <c r="D79" s="26">
        <f>F79</f>
        <v>138.2172</v>
      </c>
      <c r="E79" s="26">
        <f>F79</f>
        <v>138.2172</v>
      </c>
      <c r="F79" s="26">
        <f>ROUND(138.2172,5)</f>
        <v>138.2172</v>
      </c>
      <c r="G79" s="24"/>
      <c r="H79" s="36"/>
    </row>
    <row r="80" spans="1:8" ht="12.75" customHeight="1">
      <c r="A80" s="22">
        <v>43587</v>
      </c>
      <c r="B80" s="22"/>
      <c r="C80" s="26">
        <f>ROUND(2.37,5)</f>
        <v>2.37</v>
      </c>
      <c r="D80" s="26">
        <f>F80</f>
        <v>140.53358</v>
      </c>
      <c r="E80" s="26">
        <f>F80</f>
        <v>140.53358</v>
      </c>
      <c r="F80" s="26">
        <f>ROUND(140.53358,5)</f>
        <v>140.53358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ROUND(101.20272,5)</f>
        <v>101.20272</v>
      </c>
      <c r="D82" s="26">
        <f>F82</f>
        <v>101.63769</v>
      </c>
      <c r="E82" s="26">
        <f>F82</f>
        <v>101.63769</v>
      </c>
      <c r="F82" s="26">
        <f>ROUND(101.63769,5)</f>
        <v>101.63769</v>
      </c>
      <c r="G82" s="24"/>
      <c r="H82" s="36"/>
    </row>
    <row r="83" spans="1:8" ht="12.75" customHeight="1">
      <c r="A83" s="22">
        <v>43314</v>
      </c>
      <c r="B83" s="22"/>
      <c r="C83" s="26">
        <f>ROUND(101.20272,5)</f>
        <v>101.20272</v>
      </c>
      <c r="D83" s="26">
        <f>F83</f>
        <v>103.52365</v>
      </c>
      <c r="E83" s="26">
        <f>F83</f>
        <v>103.52365</v>
      </c>
      <c r="F83" s="26">
        <f>ROUND(103.52365,5)</f>
        <v>103.52365</v>
      </c>
      <c r="G83" s="24"/>
      <c r="H83" s="36"/>
    </row>
    <row r="84" spans="1:8" ht="12.75" customHeight="1">
      <c r="A84" s="22">
        <v>43405</v>
      </c>
      <c r="B84" s="22"/>
      <c r="C84" s="26">
        <f>ROUND(101.20272,5)</f>
        <v>101.20272</v>
      </c>
      <c r="D84" s="26">
        <f>F84</f>
        <v>104.44566</v>
      </c>
      <c r="E84" s="26">
        <f>F84</f>
        <v>104.44566</v>
      </c>
      <c r="F84" s="26">
        <f>ROUND(104.44566,5)</f>
        <v>104.44566</v>
      </c>
      <c r="G84" s="24"/>
      <c r="H84" s="36"/>
    </row>
    <row r="85" spans="1:8" ht="12.75" customHeight="1">
      <c r="A85" s="22">
        <v>43503</v>
      </c>
      <c r="B85" s="22"/>
      <c r="C85" s="26">
        <f>ROUND(101.20272,5)</f>
        <v>101.20272</v>
      </c>
      <c r="D85" s="26">
        <f>F85</f>
        <v>106.61568</v>
      </c>
      <c r="E85" s="26">
        <f>F85</f>
        <v>106.61568</v>
      </c>
      <c r="F85" s="26">
        <f>ROUND(106.61568,5)</f>
        <v>106.61568</v>
      </c>
      <c r="G85" s="24"/>
      <c r="H85" s="36"/>
    </row>
    <row r="86" spans="1:8" ht="12.75" customHeight="1">
      <c r="A86" s="22">
        <v>43587</v>
      </c>
      <c r="B86" s="22"/>
      <c r="C86" s="26">
        <f>ROUND(101.20272,5)</f>
        <v>101.20272</v>
      </c>
      <c r="D86" s="26">
        <f>F86</f>
        <v>108.40334</v>
      </c>
      <c r="E86" s="26">
        <f>F86</f>
        <v>108.40334</v>
      </c>
      <c r="F86" s="26">
        <f>ROUND(108.40334,5)</f>
        <v>108.40334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ROUND(8.395,5)</f>
        <v>8.395</v>
      </c>
      <c r="D88" s="26">
        <f>F88</f>
        <v>8.42123</v>
      </c>
      <c r="E88" s="26">
        <f>F88</f>
        <v>8.42123</v>
      </c>
      <c r="F88" s="26">
        <f>ROUND(8.42123,5)</f>
        <v>8.42123</v>
      </c>
      <c r="G88" s="24"/>
      <c r="H88" s="36"/>
    </row>
    <row r="89" spans="1:8" ht="12.75" customHeight="1">
      <c r="A89" s="22">
        <v>43314</v>
      </c>
      <c r="B89" s="22"/>
      <c r="C89" s="26">
        <f>ROUND(8.395,5)</f>
        <v>8.395</v>
      </c>
      <c r="D89" s="26">
        <f>F89</f>
        <v>8.45496</v>
      </c>
      <c r="E89" s="26">
        <f>F89</f>
        <v>8.45496</v>
      </c>
      <c r="F89" s="26">
        <f>ROUND(8.45496,5)</f>
        <v>8.45496</v>
      </c>
      <c r="G89" s="24"/>
      <c r="H89" s="36"/>
    </row>
    <row r="90" spans="1:8" ht="12.75" customHeight="1">
      <c r="A90" s="22">
        <v>43405</v>
      </c>
      <c r="B90" s="22"/>
      <c r="C90" s="26">
        <f>ROUND(8.395,5)</f>
        <v>8.395</v>
      </c>
      <c r="D90" s="26">
        <f>F90</f>
        <v>8.4809</v>
      </c>
      <c r="E90" s="26">
        <f>F90</f>
        <v>8.4809</v>
      </c>
      <c r="F90" s="26">
        <f>ROUND(8.4809,5)</f>
        <v>8.4809</v>
      </c>
      <c r="G90" s="24"/>
      <c r="H90" s="36"/>
    </row>
    <row r="91" spans="1:8" ht="12.75" customHeight="1">
      <c r="A91" s="22">
        <v>43503</v>
      </c>
      <c r="B91" s="22"/>
      <c r="C91" s="26">
        <f>ROUND(8.395,5)</f>
        <v>8.395</v>
      </c>
      <c r="D91" s="26">
        <f>F91</f>
        <v>8.50966</v>
      </c>
      <c r="E91" s="26">
        <f>F91</f>
        <v>8.50966</v>
      </c>
      <c r="F91" s="26">
        <f>ROUND(8.50966,5)</f>
        <v>8.50966</v>
      </c>
      <c r="G91" s="24"/>
      <c r="H91" s="36"/>
    </row>
    <row r="92" spans="1:8" ht="12.75" customHeight="1">
      <c r="A92" s="22">
        <v>43587</v>
      </c>
      <c r="B92" s="22"/>
      <c r="C92" s="26">
        <f>ROUND(8.395,5)</f>
        <v>8.395</v>
      </c>
      <c r="D92" s="26">
        <f>F92</f>
        <v>8.54589</v>
      </c>
      <c r="E92" s="26">
        <f>F92</f>
        <v>8.54589</v>
      </c>
      <c r="F92" s="26">
        <f>ROUND(8.54589,5)</f>
        <v>8.54589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ROUND(8.605,5)</f>
        <v>8.605</v>
      </c>
      <c r="D94" s="26">
        <f>F94</f>
        <v>8.6326</v>
      </c>
      <c r="E94" s="26">
        <f>F94</f>
        <v>8.6326</v>
      </c>
      <c r="F94" s="26">
        <f>ROUND(8.6326,5)</f>
        <v>8.6326</v>
      </c>
      <c r="G94" s="24"/>
      <c r="H94" s="36"/>
    </row>
    <row r="95" spans="1:8" ht="12.75" customHeight="1">
      <c r="A95" s="22">
        <v>43314</v>
      </c>
      <c r="B95" s="22"/>
      <c r="C95" s="26">
        <f>ROUND(8.605,5)</f>
        <v>8.605</v>
      </c>
      <c r="D95" s="26">
        <f>F95</f>
        <v>8.66716</v>
      </c>
      <c r="E95" s="26">
        <f>F95</f>
        <v>8.66716</v>
      </c>
      <c r="F95" s="26">
        <f>ROUND(8.66716,5)</f>
        <v>8.66716</v>
      </c>
      <c r="G95" s="24"/>
      <c r="H95" s="36"/>
    </row>
    <row r="96" spans="1:8" ht="12.75" customHeight="1">
      <c r="A96" s="22">
        <v>43405</v>
      </c>
      <c r="B96" s="22"/>
      <c r="C96" s="26">
        <f>ROUND(8.605,5)</f>
        <v>8.605</v>
      </c>
      <c r="D96" s="26">
        <f>F96</f>
        <v>8.69986</v>
      </c>
      <c r="E96" s="26">
        <f>F96</f>
        <v>8.69986</v>
      </c>
      <c r="F96" s="26">
        <f>ROUND(8.69986,5)</f>
        <v>8.69986</v>
      </c>
      <c r="G96" s="24"/>
      <c r="H96" s="36"/>
    </row>
    <row r="97" spans="1:8" ht="12.75" customHeight="1">
      <c r="A97" s="22">
        <v>43503</v>
      </c>
      <c r="B97" s="22"/>
      <c r="C97" s="26">
        <f>ROUND(8.605,5)</f>
        <v>8.605</v>
      </c>
      <c r="D97" s="26">
        <f>F97</f>
        <v>8.73601</v>
      </c>
      <c r="E97" s="26">
        <f>F97</f>
        <v>8.73601</v>
      </c>
      <c r="F97" s="26">
        <f>ROUND(8.73601,5)</f>
        <v>8.73601</v>
      </c>
      <c r="G97" s="24"/>
      <c r="H97" s="36"/>
    </row>
    <row r="98" spans="1:8" ht="12.75" customHeight="1">
      <c r="A98" s="22">
        <v>43587</v>
      </c>
      <c r="B98" s="22"/>
      <c r="C98" s="26">
        <f>ROUND(8.605,5)</f>
        <v>8.605</v>
      </c>
      <c r="D98" s="26">
        <f>F98</f>
        <v>8.77387</v>
      </c>
      <c r="E98" s="26">
        <f>F98</f>
        <v>8.77387</v>
      </c>
      <c r="F98" s="26">
        <f>ROUND(8.77387,5)</f>
        <v>8.77387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ROUND(103.35362,5)</f>
        <v>103.35362</v>
      </c>
      <c r="D100" s="26">
        <f>F100</f>
        <v>104.83839</v>
      </c>
      <c r="E100" s="26">
        <f>F100</f>
        <v>104.83839</v>
      </c>
      <c r="F100" s="26">
        <f>ROUND(104.83839,5)</f>
        <v>104.83839</v>
      </c>
      <c r="G100" s="24"/>
      <c r="H100" s="36"/>
    </row>
    <row r="101" spans="1:8" ht="12.75" customHeight="1">
      <c r="A101" s="22">
        <v>43314</v>
      </c>
      <c r="B101" s="22"/>
      <c r="C101" s="26">
        <f>ROUND(103.35362,5)</f>
        <v>103.35362</v>
      </c>
      <c r="D101" s="26">
        <f>F101</f>
        <v>106.7837</v>
      </c>
      <c r="E101" s="26">
        <f>F101</f>
        <v>106.7837</v>
      </c>
      <c r="F101" s="26">
        <f>ROUND(106.7837,5)</f>
        <v>106.7837</v>
      </c>
      <c r="G101" s="24"/>
      <c r="H101" s="36"/>
    </row>
    <row r="102" spans="1:8" ht="12.75" customHeight="1">
      <c r="A102" s="22">
        <v>43405</v>
      </c>
      <c r="B102" s="22"/>
      <c r="C102" s="26">
        <f>ROUND(103.35362,5)</f>
        <v>103.35362</v>
      </c>
      <c r="D102" s="26">
        <f>F102</f>
        <v>107.69403</v>
      </c>
      <c r="E102" s="26">
        <f>F102</f>
        <v>107.69403</v>
      </c>
      <c r="F102" s="26">
        <f>ROUND(107.69403,5)</f>
        <v>107.69403</v>
      </c>
      <c r="G102" s="24"/>
      <c r="H102" s="36"/>
    </row>
    <row r="103" spans="1:8" ht="12.75" customHeight="1">
      <c r="A103" s="22">
        <v>43503</v>
      </c>
      <c r="B103" s="22"/>
      <c r="C103" s="26">
        <f>ROUND(103.35362,5)</f>
        <v>103.35362</v>
      </c>
      <c r="D103" s="26">
        <f>F103</f>
        <v>109.93156</v>
      </c>
      <c r="E103" s="26">
        <f>F103</f>
        <v>109.93156</v>
      </c>
      <c r="F103" s="26">
        <f>ROUND(109.93156,5)</f>
        <v>109.93156</v>
      </c>
      <c r="G103" s="24"/>
      <c r="H103" s="36"/>
    </row>
    <row r="104" spans="1:8" ht="12.75" customHeight="1">
      <c r="A104" s="22">
        <v>43587</v>
      </c>
      <c r="B104" s="22"/>
      <c r="C104" s="26">
        <f>ROUND(103.35362,5)</f>
        <v>103.35362</v>
      </c>
      <c r="D104" s="26">
        <f>F104</f>
        <v>111.73443</v>
      </c>
      <c r="E104" s="26">
        <f>F104</f>
        <v>111.73443</v>
      </c>
      <c r="F104" s="26">
        <f>ROUND(111.73443,5)</f>
        <v>111.73443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ROUND(8.835,5)</f>
        <v>8.835</v>
      </c>
      <c r="D106" s="26">
        <f>F106</f>
        <v>8.86565</v>
      </c>
      <c r="E106" s="26">
        <f>F106</f>
        <v>8.86565</v>
      </c>
      <c r="F106" s="26">
        <f>ROUND(8.86565,5)</f>
        <v>8.86565</v>
      </c>
      <c r="G106" s="24"/>
      <c r="H106" s="36"/>
    </row>
    <row r="107" spans="1:8" ht="12.75" customHeight="1">
      <c r="A107" s="22">
        <v>43314</v>
      </c>
      <c r="B107" s="22"/>
      <c r="C107" s="26">
        <f>ROUND(8.835,5)</f>
        <v>8.835</v>
      </c>
      <c r="D107" s="26">
        <f>F107</f>
        <v>8.90529</v>
      </c>
      <c r="E107" s="26">
        <f>F107</f>
        <v>8.90529</v>
      </c>
      <c r="F107" s="26">
        <f>ROUND(8.90529,5)</f>
        <v>8.90529</v>
      </c>
      <c r="G107" s="24"/>
      <c r="H107" s="36"/>
    </row>
    <row r="108" spans="1:8" ht="12.75" customHeight="1">
      <c r="A108" s="22">
        <v>43405</v>
      </c>
      <c r="B108" s="22"/>
      <c r="C108" s="26">
        <f>ROUND(8.835,5)</f>
        <v>8.835</v>
      </c>
      <c r="D108" s="26">
        <f>F108</f>
        <v>8.93827</v>
      </c>
      <c r="E108" s="26">
        <f>F108</f>
        <v>8.93827</v>
      </c>
      <c r="F108" s="26">
        <f>ROUND(8.93827,5)</f>
        <v>8.93827</v>
      </c>
      <c r="G108" s="24"/>
      <c r="H108" s="36"/>
    </row>
    <row r="109" spans="1:8" ht="12.75" customHeight="1">
      <c r="A109" s="22">
        <v>43503</v>
      </c>
      <c r="B109" s="22"/>
      <c r="C109" s="26">
        <f>ROUND(8.835,5)</f>
        <v>8.835</v>
      </c>
      <c r="D109" s="26">
        <f>F109</f>
        <v>8.97488</v>
      </c>
      <c r="E109" s="26">
        <f>F109</f>
        <v>8.97488</v>
      </c>
      <c r="F109" s="26">
        <f>ROUND(8.97488,5)</f>
        <v>8.97488</v>
      </c>
      <c r="G109" s="24"/>
      <c r="H109" s="36"/>
    </row>
    <row r="110" spans="1:8" ht="12.75" customHeight="1">
      <c r="A110" s="22">
        <v>43587</v>
      </c>
      <c r="B110" s="22"/>
      <c r="C110" s="26">
        <f>ROUND(8.835,5)</f>
        <v>8.835</v>
      </c>
      <c r="D110" s="26">
        <f>F110</f>
        <v>9.01556</v>
      </c>
      <c r="E110" s="26">
        <f>F110</f>
        <v>9.01556</v>
      </c>
      <c r="F110" s="26">
        <f>ROUND(9.01556,5)</f>
        <v>9.01556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ROUND(2.66,5)</f>
        <v>2.66</v>
      </c>
      <c r="D112" s="26">
        <f>F112</f>
        <v>127.77199</v>
      </c>
      <c r="E112" s="26">
        <f>F112</f>
        <v>127.77199</v>
      </c>
      <c r="F112" s="26">
        <f>ROUND(127.77199,5)</f>
        <v>127.77199</v>
      </c>
      <c r="G112" s="24"/>
      <c r="H112" s="36"/>
    </row>
    <row r="113" spans="1:8" ht="12.75" customHeight="1">
      <c r="A113" s="22">
        <v>43314</v>
      </c>
      <c r="B113" s="22"/>
      <c r="C113" s="26">
        <f>ROUND(2.66,5)</f>
        <v>2.66</v>
      </c>
      <c r="D113" s="26">
        <f>F113</f>
        <v>128.58993</v>
      </c>
      <c r="E113" s="26">
        <f>F113</f>
        <v>128.58993</v>
      </c>
      <c r="F113" s="26">
        <f>ROUND(128.58993,5)</f>
        <v>128.58993</v>
      </c>
      <c r="G113" s="24"/>
      <c r="H113" s="36"/>
    </row>
    <row r="114" spans="1:8" ht="12.75" customHeight="1">
      <c r="A114" s="22">
        <v>43405</v>
      </c>
      <c r="B114" s="22"/>
      <c r="C114" s="26">
        <f>ROUND(2.66,5)</f>
        <v>2.66</v>
      </c>
      <c r="D114" s="26">
        <f>F114</f>
        <v>131.03525</v>
      </c>
      <c r="E114" s="26">
        <f>F114</f>
        <v>131.03525</v>
      </c>
      <c r="F114" s="26">
        <f>ROUND(131.03525,5)</f>
        <v>131.03525</v>
      </c>
      <c r="G114" s="24"/>
      <c r="H114" s="36"/>
    </row>
    <row r="115" spans="1:8" ht="12.75" customHeight="1">
      <c r="A115" s="22">
        <v>43503</v>
      </c>
      <c r="B115" s="22"/>
      <c r="C115" s="26">
        <f>ROUND(2.66,5)</f>
        <v>2.66</v>
      </c>
      <c r="D115" s="26">
        <f>F115</f>
        <v>132.17733</v>
      </c>
      <c r="E115" s="26">
        <f>F115</f>
        <v>132.17733</v>
      </c>
      <c r="F115" s="26">
        <f>ROUND(132.17733,5)</f>
        <v>132.17733</v>
      </c>
      <c r="G115" s="24"/>
      <c r="H115" s="36"/>
    </row>
    <row r="116" spans="1:8" ht="12.75" customHeight="1">
      <c r="A116" s="22">
        <v>43587</v>
      </c>
      <c r="B116" s="22"/>
      <c r="C116" s="26">
        <f>ROUND(2.66,5)</f>
        <v>2.66</v>
      </c>
      <c r="D116" s="26">
        <f>F116</f>
        <v>134.39211</v>
      </c>
      <c r="E116" s="26">
        <f>F116</f>
        <v>134.39211</v>
      </c>
      <c r="F116" s="26">
        <f>ROUND(134.39211,5)</f>
        <v>134.39211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ROUND(8.895,5)</f>
        <v>8.895</v>
      </c>
      <c r="D118" s="26">
        <f>F118</f>
        <v>8.92565</v>
      </c>
      <c r="E118" s="26">
        <f>F118</f>
        <v>8.92565</v>
      </c>
      <c r="F118" s="26">
        <f>ROUND(8.92565,5)</f>
        <v>8.92565</v>
      </c>
      <c r="G118" s="24"/>
      <c r="H118" s="36"/>
    </row>
    <row r="119" spans="1:8" ht="12.75" customHeight="1">
      <c r="A119" s="22">
        <v>43314</v>
      </c>
      <c r="B119" s="22"/>
      <c r="C119" s="26">
        <f>ROUND(8.895,5)</f>
        <v>8.895</v>
      </c>
      <c r="D119" s="26">
        <f>F119</f>
        <v>8.96529</v>
      </c>
      <c r="E119" s="26">
        <f>F119</f>
        <v>8.96529</v>
      </c>
      <c r="F119" s="26">
        <f>ROUND(8.96529,5)</f>
        <v>8.96529</v>
      </c>
      <c r="G119" s="24"/>
      <c r="H119" s="36"/>
    </row>
    <row r="120" spans="1:8" ht="12.75" customHeight="1">
      <c r="A120" s="22">
        <v>43405</v>
      </c>
      <c r="B120" s="22"/>
      <c r="C120" s="26">
        <f>ROUND(8.895,5)</f>
        <v>8.895</v>
      </c>
      <c r="D120" s="26">
        <f>F120</f>
        <v>8.99844</v>
      </c>
      <c r="E120" s="26">
        <f>F120</f>
        <v>8.99844</v>
      </c>
      <c r="F120" s="26">
        <f>ROUND(8.99844,5)</f>
        <v>8.99844</v>
      </c>
      <c r="G120" s="24"/>
      <c r="H120" s="36"/>
    </row>
    <row r="121" spans="1:8" ht="12.75" customHeight="1">
      <c r="A121" s="22">
        <v>43503</v>
      </c>
      <c r="B121" s="22"/>
      <c r="C121" s="26">
        <f>ROUND(8.895,5)</f>
        <v>8.895</v>
      </c>
      <c r="D121" s="26">
        <f>F121</f>
        <v>9.03521</v>
      </c>
      <c r="E121" s="26">
        <f>F121</f>
        <v>9.03521</v>
      </c>
      <c r="F121" s="26">
        <f>ROUND(9.03521,5)</f>
        <v>9.03521</v>
      </c>
      <c r="G121" s="24"/>
      <c r="H121" s="36"/>
    </row>
    <row r="122" spans="1:8" ht="12.75" customHeight="1">
      <c r="A122" s="22">
        <v>43587</v>
      </c>
      <c r="B122" s="22"/>
      <c r="C122" s="26">
        <f>ROUND(8.895,5)</f>
        <v>8.895</v>
      </c>
      <c r="D122" s="26">
        <f>F122</f>
        <v>9.07558</v>
      </c>
      <c r="E122" s="26">
        <f>F122</f>
        <v>9.07558</v>
      </c>
      <c r="F122" s="26">
        <f>ROUND(9.07558,5)</f>
        <v>9.07558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ROUND(8.93,5)</f>
        <v>8.93</v>
      </c>
      <c r="D124" s="26">
        <f>F124</f>
        <v>8.95974</v>
      </c>
      <c r="E124" s="26">
        <f>F124</f>
        <v>8.95974</v>
      </c>
      <c r="F124" s="26">
        <f>ROUND(8.95974,5)</f>
        <v>8.95974</v>
      </c>
      <c r="G124" s="24"/>
      <c r="H124" s="36"/>
    </row>
    <row r="125" spans="1:8" ht="12.75" customHeight="1">
      <c r="A125" s="22">
        <v>43314</v>
      </c>
      <c r="B125" s="22"/>
      <c r="C125" s="26">
        <f>ROUND(8.93,5)</f>
        <v>8.93</v>
      </c>
      <c r="D125" s="26">
        <f>F125</f>
        <v>8.99814</v>
      </c>
      <c r="E125" s="26">
        <f>F125</f>
        <v>8.99814</v>
      </c>
      <c r="F125" s="26">
        <f>ROUND(8.99814,5)</f>
        <v>8.99814</v>
      </c>
      <c r="G125" s="24"/>
      <c r="H125" s="36"/>
    </row>
    <row r="126" spans="1:8" ht="12.75" customHeight="1">
      <c r="A126" s="22">
        <v>43405</v>
      </c>
      <c r="B126" s="22"/>
      <c r="C126" s="26">
        <f>ROUND(8.93,5)</f>
        <v>8.93</v>
      </c>
      <c r="D126" s="26">
        <f>F126</f>
        <v>9.03031</v>
      </c>
      <c r="E126" s="26">
        <f>F126</f>
        <v>9.03031</v>
      </c>
      <c r="F126" s="26">
        <f>ROUND(9.03031,5)</f>
        <v>9.03031</v>
      </c>
      <c r="G126" s="24"/>
      <c r="H126" s="36"/>
    </row>
    <row r="127" spans="1:8" ht="12.75" customHeight="1">
      <c r="A127" s="22">
        <v>43503</v>
      </c>
      <c r="B127" s="22"/>
      <c r="C127" s="26">
        <f>ROUND(8.93,5)</f>
        <v>8.93</v>
      </c>
      <c r="D127" s="26">
        <f>F127</f>
        <v>9.06592</v>
      </c>
      <c r="E127" s="26">
        <f>F127</f>
        <v>9.06592</v>
      </c>
      <c r="F127" s="26">
        <f>ROUND(9.06592,5)</f>
        <v>9.06592</v>
      </c>
      <c r="G127" s="24"/>
      <c r="H127" s="36"/>
    </row>
    <row r="128" spans="1:8" ht="12.75" customHeight="1">
      <c r="A128" s="22">
        <v>43587</v>
      </c>
      <c r="B128" s="22"/>
      <c r="C128" s="26">
        <f>ROUND(8.93,5)</f>
        <v>8.93</v>
      </c>
      <c r="D128" s="26">
        <f>F128</f>
        <v>9.10474</v>
      </c>
      <c r="E128" s="26">
        <f>F128</f>
        <v>9.10474</v>
      </c>
      <c r="F128" s="26">
        <f>ROUND(9.10474,5)</f>
        <v>9.10474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ROUND(120.68216,5)</f>
        <v>120.68216</v>
      </c>
      <c r="D130" s="26">
        <f>F130</f>
        <v>120.81487</v>
      </c>
      <c r="E130" s="26">
        <f>F130</f>
        <v>120.81487</v>
      </c>
      <c r="F130" s="26">
        <f>ROUND(120.81487,5)</f>
        <v>120.81487</v>
      </c>
      <c r="G130" s="24"/>
      <c r="H130" s="36"/>
    </row>
    <row r="131" spans="1:8" ht="12.75" customHeight="1">
      <c r="A131" s="22">
        <v>43314</v>
      </c>
      <c r="B131" s="22"/>
      <c r="C131" s="26">
        <f>ROUND(120.68216,5)</f>
        <v>120.68216</v>
      </c>
      <c r="D131" s="26">
        <f>F131</f>
        <v>123.05651</v>
      </c>
      <c r="E131" s="26">
        <f>F131</f>
        <v>123.05651</v>
      </c>
      <c r="F131" s="26">
        <f>ROUND(123.05651,5)</f>
        <v>123.05651</v>
      </c>
      <c r="G131" s="24"/>
      <c r="H131" s="36"/>
    </row>
    <row r="132" spans="1:8" ht="12.75" customHeight="1">
      <c r="A132" s="22">
        <v>43405</v>
      </c>
      <c r="B132" s="22"/>
      <c r="C132" s="26">
        <f>ROUND(120.68216,5)</f>
        <v>120.68216</v>
      </c>
      <c r="D132" s="26">
        <f>F132</f>
        <v>123.75222</v>
      </c>
      <c r="E132" s="26">
        <f>F132</f>
        <v>123.75222</v>
      </c>
      <c r="F132" s="26">
        <f>ROUND(123.75222,5)</f>
        <v>123.75222</v>
      </c>
      <c r="G132" s="24"/>
      <c r="H132" s="36"/>
    </row>
    <row r="133" spans="1:8" ht="12.75" customHeight="1">
      <c r="A133" s="22">
        <v>43503</v>
      </c>
      <c r="B133" s="22"/>
      <c r="C133" s="26">
        <f>ROUND(120.68216,5)</f>
        <v>120.68216</v>
      </c>
      <c r="D133" s="26">
        <f>F133</f>
        <v>126.32333</v>
      </c>
      <c r="E133" s="26">
        <f>F133</f>
        <v>126.32333</v>
      </c>
      <c r="F133" s="26">
        <f>ROUND(126.32333,5)</f>
        <v>126.32333</v>
      </c>
      <c r="G133" s="24"/>
      <c r="H133" s="36"/>
    </row>
    <row r="134" spans="1:8" ht="12.75" customHeight="1">
      <c r="A134" s="22">
        <v>43587</v>
      </c>
      <c r="B134" s="22"/>
      <c r="C134" s="26">
        <f>ROUND(120.68216,5)</f>
        <v>120.68216</v>
      </c>
      <c r="D134" s="26">
        <f>F134</f>
        <v>128.44106</v>
      </c>
      <c r="E134" s="26">
        <f>F134</f>
        <v>128.44106</v>
      </c>
      <c r="F134" s="26">
        <f>ROUND(128.44106,5)</f>
        <v>128.44106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ROUND(2.72,5)</f>
        <v>2.72</v>
      </c>
      <c r="D136" s="26">
        <f>F136</f>
        <v>130.08039</v>
      </c>
      <c r="E136" s="26">
        <f>F136</f>
        <v>130.08039</v>
      </c>
      <c r="F136" s="26">
        <f>ROUND(130.08039,5)</f>
        <v>130.08039</v>
      </c>
      <c r="G136" s="24"/>
      <c r="H136" s="36"/>
    </row>
    <row r="137" spans="1:8" ht="12.75" customHeight="1">
      <c r="A137" s="22">
        <v>43314</v>
      </c>
      <c r="B137" s="22"/>
      <c r="C137" s="26">
        <f>ROUND(2.72,5)</f>
        <v>2.72</v>
      </c>
      <c r="D137" s="26">
        <f>F137</f>
        <v>130.76134</v>
      </c>
      <c r="E137" s="26">
        <f>F137</f>
        <v>130.76134</v>
      </c>
      <c r="F137" s="26">
        <f>ROUND(130.76134,5)</f>
        <v>130.76134</v>
      </c>
      <c r="G137" s="24"/>
      <c r="H137" s="36"/>
    </row>
    <row r="138" spans="1:8" ht="12.75" customHeight="1">
      <c r="A138" s="22">
        <v>43405</v>
      </c>
      <c r="B138" s="22"/>
      <c r="C138" s="26">
        <f>ROUND(2.72,5)</f>
        <v>2.72</v>
      </c>
      <c r="D138" s="26">
        <f>F138</f>
        <v>133.2478</v>
      </c>
      <c r="E138" s="26">
        <f>F138</f>
        <v>133.2478</v>
      </c>
      <c r="F138" s="26">
        <f>ROUND(133.2478,5)</f>
        <v>133.2478</v>
      </c>
      <c r="G138" s="24"/>
      <c r="H138" s="36"/>
    </row>
    <row r="139" spans="1:8" ht="12.75" customHeight="1">
      <c r="A139" s="22">
        <v>43503</v>
      </c>
      <c r="B139" s="22"/>
      <c r="C139" s="26">
        <f>ROUND(2.72,5)</f>
        <v>2.72</v>
      </c>
      <c r="D139" s="26">
        <f>F139</f>
        <v>134.25545</v>
      </c>
      <c r="E139" s="26">
        <f>F139</f>
        <v>134.25545</v>
      </c>
      <c r="F139" s="26">
        <f>ROUND(134.25545,5)</f>
        <v>134.25545</v>
      </c>
      <c r="G139" s="24"/>
      <c r="H139" s="36"/>
    </row>
    <row r="140" spans="1:8" ht="12.75" customHeight="1">
      <c r="A140" s="22">
        <v>43587</v>
      </c>
      <c r="B140" s="22"/>
      <c r="C140" s="26">
        <f>ROUND(2.72,5)</f>
        <v>2.72</v>
      </c>
      <c r="D140" s="26">
        <f>F140</f>
        <v>136.50524</v>
      </c>
      <c r="E140" s="26">
        <f>F140</f>
        <v>136.50524</v>
      </c>
      <c r="F140" s="26">
        <f>ROUND(136.50524,5)</f>
        <v>136.50524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ROUND(3.14,5)</f>
        <v>3.14</v>
      </c>
      <c r="D142" s="26">
        <f>F142</f>
        <v>130.72972</v>
      </c>
      <c r="E142" s="26">
        <f>F142</f>
        <v>130.72972</v>
      </c>
      <c r="F142" s="26">
        <f>ROUND(130.72972,5)</f>
        <v>130.72972</v>
      </c>
      <c r="G142" s="24"/>
      <c r="H142" s="36"/>
    </row>
    <row r="143" spans="1:8" ht="12.75" customHeight="1">
      <c r="A143" s="22">
        <v>43314</v>
      </c>
      <c r="B143" s="22"/>
      <c r="C143" s="26">
        <f>ROUND(3.14,5)</f>
        <v>3.14</v>
      </c>
      <c r="D143" s="26">
        <f>F143</f>
        <v>133.15536</v>
      </c>
      <c r="E143" s="26">
        <f>F143</f>
        <v>133.15536</v>
      </c>
      <c r="F143" s="26">
        <f>ROUND(133.15536,5)</f>
        <v>133.15536</v>
      </c>
      <c r="G143" s="24"/>
      <c r="H143" s="36"/>
    </row>
    <row r="144" spans="1:8" ht="12.75" customHeight="1">
      <c r="A144" s="22">
        <v>43405</v>
      </c>
      <c r="B144" s="22"/>
      <c r="C144" s="26">
        <f>ROUND(3.14,5)</f>
        <v>3.14</v>
      </c>
      <c r="D144" s="26">
        <f>F144</f>
        <v>133.88492</v>
      </c>
      <c r="E144" s="26">
        <f>F144</f>
        <v>133.88492</v>
      </c>
      <c r="F144" s="26">
        <f>ROUND(133.88492,5)</f>
        <v>133.88492</v>
      </c>
      <c r="G144" s="24"/>
      <c r="H144" s="36"/>
    </row>
    <row r="145" spans="1:8" ht="12.75" customHeight="1">
      <c r="A145" s="22">
        <v>43503</v>
      </c>
      <c r="B145" s="22"/>
      <c r="C145" s="26">
        <f>ROUND(3.14,5)</f>
        <v>3.14</v>
      </c>
      <c r="D145" s="26">
        <f>F145</f>
        <v>136.66651</v>
      </c>
      <c r="E145" s="26">
        <f>F145</f>
        <v>136.66651</v>
      </c>
      <c r="F145" s="26">
        <f>ROUND(136.66651,5)</f>
        <v>136.66651</v>
      </c>
      <c r="G145" s="24"/>
      <c r="H145" s="36"/>
    </row>
    <row r="146" spans="1:8" ht="12.75" customHeight="1">
      <c r="A146" s="22">
        <v>43587</v>
      </c>
      <c r="B146" s="22"/>
      <c r="C146" s="26">
        <f>ROUND(3.14,5)</f>
        <v>3.14</v>
      </c>
      <c r="D146" s="26">
        <f>F146</f>
        <v>138.95728</v>
      </c>
      <c r="E146" s="26">
        <f>F146</f>
        <v>138.95728</v>
      </c>
      <c r="F146" s="26">
        <f>ROUND(138.95728,5)</f>
        <v>138.95728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ROUND(10.14,5)</f>
        <v>10.14</v>
      </c>
      <c r="D148" s="26">
        <f>F148</f>
        <v>10.2019</v>
      </c>
      <c r="E148" s="26">
        <f>F148</f>
        <v>10.2019</v>
      </c>
      <c r="F148" s="26">
        <f>ROUND(10.2019,5)</f>
        <v>10.2019</v>
      </c>
      <c r="G148" s="24"/>
      <c r="H148" s="36"/>
    </row>
    <row r="149" spans="1:8" ht="12.75" customHeight="1">
      <c r="A149" s="22">
        <v>43314</v>
      </c>
      <c r="B149" s="22"/>
      <c r="C149" s="26">
        <f>ROUND(10.14,5)</f>
        <v>10.14</v>
      </c>
      <c r="D149" s="26">
        <f>F149</f>
        <v>10.28213</v>
      </c>
      <c r="E149" s="26">
        <f>F149</f>
        <v>10.28213</v>
      </c>
      <c r="F149" s="26">
        <f>ROUND(10.28213,5)</f>
        <v>10.28213</v>
      </c>
      <c r="G149" s="24"/>
      <c r="H149" s="36"/>
    </row>
    <row r="150" spans="1:8" ht="12.75" customHeight="1">
      <c r="A150" s="22">
        <v>43405</v>
      </c>
      <c r="B150" s="22"/>
      <c r="C150" s="26">
        <f>ROUND(10.14,5)</f>
        <v>10.14</v>
      </c>
      <c r="D150" s="26">
        <f>F150</f>
        <v>10.36435</v>
      </c>
      <c r="E150" s="26">
        <f>F150</f>
        <v>10.36435</v>
      </c>
      <c r="F150" s="26">
        <f>ROUND(10.36435,5)</f>
        <v>10.36435</v>
      </c>
      <c r="G150" s="24"/>
      <c r="H150" s="36"/>
    </row>
    <row r="151" spans="1:8" ht="12.75" customHeight="1">
      <c r="A151" s="22">
        <v>43503</v>
      </c>
      <c r="B151" s="22"/>
      <c r="C151" s="26">
        <f>ROUND(10.14,5)</f>
        <v>10.14</v>
      </c>
      <c r="D151" s="26">
        <f>F151</f>
        <v>10.45813</v>
      </c>
      <c r="E151" s="26">
        <f>F151</f>
        <v>10.45813</v>
      </c>
      <c r="F151" s="26">
        <f>ROUND(10.45813,5)</f>
        <v>10.45813</v>
      </c>
      <c r="G151" s="24"/>
      <c r="H151" s="36"/>
    </row>
    <row r="152" spans="1:8" ht="12.75" customHeight="1">
      <c r="A152" s="22">
        <v>43587</v>
      </c>
      <c r="B152" s="22"/>
      <c r="C152" s="26">
        <f>ROUND(10.14,5)</f>
        <v>10.14</v>
      </c>
      <c r="D152" s="26">
        <f>F152</f>
        <v>10.54435</v>
      </c>
      <c r="E152" s="26">
        <f>F152</f>
        <v>10.54435</v>
      </c>
      <c r="F152" s="26">
        <f>ROUND(10.54435,5)</f>
        <v>10.54435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ROUND(10.295,5)</f>
        <v>10.295</v>
      </c>
      <c r="D154" s="26">
        <f>F154</f>
        <v>10.35651</v>
      </c>
      <c r="E154" s="26">
        <f>F154</f>
        <v>10.35651</v>
      </c>
      <c r="F154" s="26">
        <f>ROUND(10.35651,5)</f>
        <v>10.35651</v>
      </c>
      <c r="G154" s="24"/>
      <c r="H154" s="36"/>
    </row>
    <row r="155" spans="1:8" ht="12.75" customHeight="1">
      <c r="A155" s="22">
        <v>43314</v>
      </c>
      <c r="B155" s="22"/>
      <c r="C155" s="26">
        <f>ROUND(10.295,5)</f>
        <v>10.295</v>
      </c>
      <c r="D155" s="26">
        <f>F155</f>
        <v>10.43376</v>
      </c>
      <c r="E155" s="26">
        <f>F155</f>
        <v>10.43376</v>
      </c>
      <c r="F155" s="26">
        <f>ROUND(10.43376,5)</f>
        <v>10.43376</v>
      </c>
      <c r="G155" s="24"/>
      <c r="H155" s="36"/>
    </row>
    <row r="156" spans="1:8" ht="12.75" customHeight="1">
      <c r="A156" s="22">
        <v>43405</v>
      </c>
      <c r="B156" s="22"/>
      <c r="C156" s="26">
        <f>ROUND(10.295,5)</f>
        <v>10.295</v>
      </c>
      <c r="D156" s="26">
        <f>F156</f>
        <v>10.51171</v>
      </c>
      <c r="E156" s="26">
        <f>F156</f>
        <v>10.51171</v>
      </c>
      <c r="F156" s="26">
        <f>ROUND(10.51171,5)</f>
        <v>10.51171</v>
      </c>
      <c r="G156" s="24"/>
      <c r="H156" s="36"/>
    </row>
    <row r="157" spans="1:8" ht="12.75" customHeight="1">
      <c r="A157" s="22">
        <v>43503</v>
      </c>
      <c r="B157" s="22"/>
      <c r="C157" s="26">
        <f>ROUND(10.295,5)</f>
        <v>10.295</v>
      </c>
      <c r="D157" s="26">
        <f>F157</f>
        <v>10.59743</v>
      </c>
      <c r="E157" s="26">
        <f>F157</f>
        <v>10.59743</v>
      </c>
      <c r="F157" s="26">
        <f>ROUND(10.59743,5)</f>
        <v>10.59743</v>
      </c>
      <c r="G157" s="24"/>
      <c r="H157" s="36"/>
    </row>
    <row r="158" spans="1:8" ht="12.75" customHeight="1">
      <c r="A158" s="22">
        <v>43587</v>
      </c>
      <c r="B158" s="22"/>
      <c r="C158" s="26">
        <f>ROUND(10.295,5)</f>
        <v>10.295</v>
      </c>
      <c r="D158" s="26">
        <f>F158</f>
        <v>10.68005</v>
      </c>
      <c r="E158" s="26">
        <f>F158</f>
        <v>10.68005</v>
      </c>
      <c r="F158" s="26">
        <f>ROUND(10.68005,5)</f>
        <v>10.68005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ROUND(7.315,5)</f>
        <v>7.315</v>
      </c>
      <c r="D160" s="26">
        <f>F160</f>
        <v>7.30605</v>
      </c>
      <c r="E160" s="26">
        <f>F160</f>
        <v>7.30605</v>
      </c>
      <c r="F160" s="26">
        <f>ROUND(7.30605,5)</f>
        <v>7.30605</v>
      </c>
      <c r="G160" s="24"/>
      <c r="H160" s="36"/>
    </row>
    <row r="161" spans="1:8" ht="12.75" customHeight="1">
      <c r="A161" s="22">
        <v>43314</v>
      </c>
      <c r="B161" s="22"/>
      <c r="C161" s="26">
        <f>ROUND(7.315,5)</f>
        <v>7.315</v>
      </c>
      <c r="D161" s="26">
        <f>F161</f>
        <v>7.29013</v>
      </c>
      <c r="E161" s="26">
        <f>F161</f>
        <v>7.29013</v>
      </c>
      <c r="F161" s="26">
        <f>ROUND(7.29013,5)</f>
        <v>7.29013</v>
      </c>
      <c r="G161" s="24"/>
      <c r="H161" s="36"/>
    </row>
    <row r="162" spans="1:8" ht="12.75" customHeight="1">
      <c r="A162" s="22">
        <v>43405</v>
      </c>
      <c r="B162" s="22"/>
      <c r="C162" s="26">
        <f>ROUND(7.315,5)</f>
        <v>7.315</v>
      </c>
      <c r="D162" s="26">
        <f>F162</f>
        <v>7.26982</v>
      </c>
      <c r="E162" s="26">
        <f>F162</f>
        <v>7.26982</v>
      </c>
      <c r="F162" s="26">
        <f>ROUND(7.26982,5)</f>
        <v>7.26982</v>
      </c>
      <c r="G162" s="24"/>
      <c r="H162" s="36"/>
    </row>
    <row r="163" spans="1:8" ht="12.75" customHeight="1">
      <c r="A163" s="22">
        <v>43503</v>
      </c>
      <c r="B163" s="22"/>
      <c r="C163" s="26">
        <f>ROUND(7.315,5)</f>
        <v>7.315</v>
      </c>
      <c r="D163" s="26">
        <f>F163</f>
        <v>7.24389</v>
      </c>
      <c r="E163" s="26">
        <f>F163</f>
        <v>7.24389</v>
      </c>
      <c r="F163" s="26">
        <f>ROUND(7.24389,5)</f>
        <v>7.24389</v>
      </c>
      <c r="G163" s="24"/>
      <c r="H163" s="36"/>
    </row>
    <row r="164" spans="1:8" ht="12.75" customHeight="1">
      <c r="A164" s="22">
        <v>43587</v>
      </c>
      <c r="B164" s="22"/>
      <c r="C164" s="26">
        <f>ROUND(7.315,5)</f>
        <v>7.315</v>
      </c>
      <c r="D164" s="26">
        <f>F164</f>
        <v>7.22657</v>
      </c>
      <c r="E164" s="26">
        <f>F164</f>
        <v>7.22657</v>
      </c>
      <c r="F164" s="26">
        <f>ROUND(7.22657,5)</f>
        <v>7.22657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ROUND(8.75,5)</f>
        <v>8.75</v>
      </c>
      <c r="D166" s="26">
        <f>F166</f>
        <v>8.77704</v>
      </c>
      <c r="E166" s="26">
        <f>F166</f>
        <v>8.77704</v>
      </c>
      <c r="F166" s="26">
        <f>ROUND(8.77704,5)</f>
        <v>8.77704</v>
      </c>
      <c r="G166" s="24"/>
      <c r="H166" s="36"/>
    </row>
    <row r="167" spans="1:8" ht="12.75" customHeight="1">
      <c r="A167" s="22">
        <v>43314</v>
      </c>
      <c r="B167" s="22"/>
      <c r="C167" s="26">
        <f>ROUND(8.75,5)</f>
        <v>8.75</v>
      </c>
      <c r="D167" s="26">
        <f>F167</f>
        <v>8.81209</v>
      </c>
      <c r="E167" s="26">
        <f>F167</f>
        <v>8.81209</v>
      </c>
      <c r="F167" s="26">
        <f>ROUND(8.81209,5)</f>
        <v>8.81209</v>
      </c>
      <c r="G167" s="24"/>
      <c r="H167" s="36"/>
    </row>
    <row r="168" spans="1:8" ht="12.75" customHeight="1">
      <c r="A168" s="22">
        <v>43405</v>
      </c>
      <c r="B168" s="22"/>
      <c r="C168" s="26">
        <f>ROUND(8.75,5)</f>
        <v>8.75</v>
      </c>
      <c r="D168" s="26">
        <f>F168</f>
        <v>8.84745</v>
      </c>
      <c r="E168" s="26">
        <f>F168</f>
        <v>8.84745</v>
      </c>
      <c r="F168" s="26">
        <f>ROUND(8.84745,5)</f>
        <v>8.84745</v>
      </c>
      <c r="G168" s="24"/>
      <c r="H168" s="36"/>
    </row>
    <row r="169" spans="1:8" ht="12.75" customHeight="1">
      <c r="A169" s="22">
        <v>43503</v>
      </c>
      <c r="B169" s="22"/>
      <c r="C169" s="26">
        <f>ROUND(8.75,5)</f>
        <v>8.75</v>
      </c>
      <c r="D169" s="26">
        <f>F169</f>
        <v>8.88732</v>
      </c>
      <c r="E169" s="26">
        <f>F169</f>
        <v>8.88732</v>
      </c>
      <c r="F169" s="26">
        <f>ROUND(8.88732,5)</f>
        <v>8.88732</v>
      </c>
      <c r="G169" s="24"/>
      <c r="H169" s="36"/>
    </row>
    <row r="170" spans="1:8" ht="12.75" customHeight="1">
      <c r="A170" s="22">
        <v>43587</v>
      </c>
      <c r="B170" s="22"/>
      <c r="C170" s="26">
        <f>ROUND(8.75,5)</f>
        <v>8.75</v>
      </c>
      <c r="D170" s="26">
        <f>F170</f>
        <v>8.92476</v>
      </c>
      <c r="E170" s="26">
        <f>F170</f>
        <v>8.92476</v>
      </c>
      <c r="F170" s="26">
        <f>ROUND(8.92476,5)</f>
        <v>8.92476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ROUND(7.97,5)</f>
        <v>7.97</v>
      </c>
      <c r="D172" s="26">
        <f>F172</f>
        <v>7.98813</v>
      </c>
      <c r="E172" s="26">
        <f>F172</f>
        <v>7.98813</v>
      </c>
      <c r="F172" s="26">
        <f>ROUND(7.98813,5)</f>
        <v>7.98813</v>
      </c>
      <c r="G172" s="24"/>
      <c r="H172" s="36"/>
    </row>
    <row r="173" spans="1:8" ht="12.75" customHeight="1">
      <c r="A173" s="22">
        <v>43314</v>
      </c>
      <c r="B173" s="22"/>
      <c r="C173" s="26">
        <f>ROUND(7.97,5)</f>
        <v>7.97</v>
      </c>
      <c r="D173" s="26">
        <f>F173</f>
        <v>8.0098</v>
      </c>
      <c r="E173" s="26">
        <f>F173</f>
        <v>8.0098</v>
      </c>
      <c r="F173" s="26">
        <f>ROUND(8.0098,5)</f>
        <v>8.0098</v>
      </c>
      <c r="G173" s="24"/>
      <c r="H173" s="36"/>
    </row>
    <row r="174" spans="1:8" ht="12.75" customHeight="1">
      <c r="A174" s="22">
        <v>43405</v>
      </c>
      <c r="B174" s="22"/>
      <c r="C174" s="26">
        <f>ROUND(7.97,5)</f>
        <v>7.97</v>
      </c>
      <c r="D174" s="26">
        <f>F174</f>
        <v>8.02613</v>
      </c>
      <c r="E174" s="26">
        <f>F174</f>
        <v>8.02613</v>
      </c>
      <c r="F174" s="26">
        <f>ROUND(8.02613,5)</f>
        <v>8.02613</v>
      </c>
      <c r="G174" s="24"/>
      <c r="H174" s="36"/>
    </row>
    <row r="175" spans="1:8" ht="12.75" customHeight="1">
      <c r="A175" s="22">
        <v>43503</v>
      </c>
      <c r="B175" s="22"/>
      <c r="C175" s="26">
        <f>ROUND(7.97,5)</f>
        <v>7.97</v>
      </c>
      <c r="D175" s="26">
        <f>F175</f>
        <v>8.04402</v>
      </c>
      <c r="E175" s="26">
        <f>F175</f>
        <v>8.04402</v>
      </c>
      <c r="F175" s="26">
        <f>ROUND(8.04402,5)</f>
        <v>8.04402</v>
      </c>
      <c r="G175" s="24"/>
      <c r="H175" s="36"/>
    </row>
    <row r="176" spans="1:8" ht="12.75" customHeight="1">
      <c r="A176" s="22">
        <v>43587</v>
      </c>
      <c r="B176" s="22"/>
      <c r="C176" s="26">
        <f>ROUND(7.97,5)</f>
        <v>7.97</v>
      </c>
      <c r="D176" s="26">
        <f>F176</f>
        <v>8.07007</v>
      </c>
      <c r="E176" s="26">
        <f>F176</f>
        <v>8.07007</v>
      </c>
      <c r="F176" s="26">
        <f>ROUND(8.07007,5)</f>
        <v>8.07007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ROUND(2.2,5)</f>
        <v>2.2</v>
      </c>
      <c r="D178" s="26">
        <f>F178</f>
        <v>305.54487</v>
      </c>
      <c r="E178" s="26">
        <f>F178</f>
        <v>305.54487</v>
      </c>
      <c r="F178" s="26">
        <f>ROUND(305.54487,5)</f>
        <v>305.54487</v>
      </c>
      <c r="G178" s="24"/>
      <c r="H178" s="36"/>
    </row>
    <row r="179" spans="1:8" ht="12.75" customHeight="1">
      <c r="A179" s="22">
        <v>43314</v>
      </c>
      <c r="B179" s="22"/>
      <c r="C179" s="26">
        <f>ROUND(2.2,5)</f>
        <v>2.2</v>
      </c>
      <c r="D179" s="26">
        <f>F179</f>
        <v>304.01714</v>
      </c>
      <c r="E179" s="26">
        <f>F179</f>
        <v>304.01714</v>
      </c>
      <c r="F179" s="26">
        <f>ROUND(304.01714,5)</f>
        <v>304.01714</v>
      </c>
      <c r="G179" s="24"/>
      <c r="H179" s="36"/>
    </row>
    <row r="180" spans="1:8" ht="12.75" customHeight="1">
      <c r="A180" s="22">
        <v>43405</v>
      </c>
      <c r="B180" s="22"/>
      <c r="C180" s="26">
        <f>ROUND(2.2,5)</f>
        <v>2.2</v>
      </c>
      <c r="D180" s="26">
        <f>F180</f>
        <v>309.79855</v>
      </c>
      <c r="E180" s="26">
        <f>F180</f>
        <v>309.79855</v>
      </c>
      <c r="F180" s="26">
        <f>ROUND(309.79855,5)</f>
        <v>309.79855</v>
      </c>
      <c r="G180" s="24"/>
      <c r="H180" s="36"/>
    </row>
    <row r="181" spans="1:8" ht="12.75" customHeight="1">
      <c r="A181" s="22">
        <v>43503</v>
      </c>
      <c r="B181" s="22"/>
      <c r="C181" s="26">
        <f>ROUND(2.2,5)</f>
        <v>2.2</v>
      </c>
      <c r="D181" s="26">
        <f>F181</f>
        <v>308.91516</v>
      </c>
      <c r="E181" s="26">
        <f>F181</f>
        <v>308.91516</v>
      </c>
      <c r="F181" s="26">
        <f>ROUND(308.91516,5)</f>
        <v>308.91516</v>
      </c>
      <c r="G181" s="24"/>
      <c r="H181" s="36"/>
    </row>
    <row r="182" spans="1:8" ht="12.75" customHeight="1">
      <c r="A182" s="22">
        <v>43587</v>
      </c>
      <c r="B182" s="22"/>
      <c r="C182" s="26">
        <f>ROUND(2.2,5)</f>
        <v>2.2</v>
      </c>
      <c r="D182" s="26">
        <f>F182</f>
        <v>314.08829</v>
      </c>
      <c r="E182" s="26">
        <f>F182</f>
        <v>314.08829</v>
      </c>
      <c r="F182" s="26">
        <f>ROUND(314.08829,5)</f>
        <v>314.08829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ROUND(2.69,5)</f>
        <v>2.69</v>
      </c>
      <c r="D184" s="26">
        <f>F184</f>
        <v>240.14293</v>
      </c>
      <c r="E184" s="26">
        <f>F184</f>
        <v>240.14293</v>
      </c>
      <c r="F184" s="26">
        <f>ROUND(240.14293,5)</f>
        <v>240.14293</v>
      </c>
      <c r="G184" s="24"/>
      <c r="H184" s="36"/>
    </row>
    <row r="185" spans="1:8" ht="12.75" customHeight="1">
      <c r="A185" s="22">
        <v>43314</v>
      </c>
      <c r="B185" s="22"/>
      <c r="C185" s="26">
        <f>ROUND(2.69,5)</f>
        <v>2.69</v>
      </c>
      <c r="D185" s="26">
        <f>F185</f>
        <v>240.7761</v>
      </c>
      <c r="E185" s="26">
        <f>F185</f>
        <v>240.7761</v>
      </c>
      <c r="F185" s="26">
        <f>ROUND(240.7761,5)</f>
        <v>240.7761</v>
      </c>
      <c r="G185" s="24"/>
      <c r="H185" s="36"/>
    </row>
    <row r="186" spans="1:8" ht="12.75" customHeight="1">
      <c r="A186" s="22">
        <v>43405</v>
      </c>
      <c r="B186" s="22"/>
      <c r="C186" s="26">
        <f>ROUND(2.69,5)</f>
        <v>2.69</v>
      </c>
      <c r="D186" s="26">
        <f>F186</f>
        <v>245.35481</v>
      </c>
      <c r="E186" s="26">
        <f>F186</f>
        <v>245.35481</v>
      </c>
      <c r="F186" s="26">
        <f>ROUND(245.35481,5)</f>
        <v>245.35481</v>
      </c>
      <c r="G186" s="24"/>
      <c r="H186" s="36"/>
    </row>
    <row r="187" spans="1:8" ht="12.75" customHeight="1">
      <c r="A187" s="22">
        <v>43503</v>
      </c>
      <c r="B187" s="22"/>
      <c r="C187" s="26">
        <f>ROUND(2.69,5)</f>
        <v>2.69</v>
      </c>
      <c r="D187" s="26">
        <f>F187</f>
        <v>246.56443</v>
      </c>
      <c r="E187" s="26">
        <f>F187</f>
        <v>246.56443</v>
      </c>
      <c r="F187" s="26">
        <f>ROUND(246.56443,5)</f>
        <v>246.56443</v>
      </c>
      <c r="G187" s="24"/>
      <c r="H187" s="36"/>
    </row>
    <row r="188" spans="1:8" ht="12.75" customHeight="1">
      <c r="A188" s="22">
        <v>43587</v>
      </c>
      <c r="B188" s="22"/>
      <c r="C188" s="26">
        <f>ROUND(2.69,5)</f>
        <v>2.69</v>
      </c>
      <c r="D188" s="26">
        <f>F188</f>
        <v>250.69582</v>
      </c>
      <c r="E188" s="26">
        <f>F188</f>
        <v>250.69582</v>
      </c>
      <c r="F188" s="26">
        <f>ROUND(250.69582,5)</f>
        <v>250.69582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ROUND(6.765,5)</f>
        <v>6.765</v>
      </c>
      <c r="D192" s="26">
        <f>F192</f>
        <v>6.55194</v>
      </c>
      <c r="E192" s="26">
        <f>F192</f>
        <v>6.55194</v>
      </c>
      <c r="F192" s="26">
        <f>ROUND(6.55194,5)</f>
        <v>6.55194</v>
      </c>
      <c r="G192" s="24"/>
      <c r="H192" s="36"/>
    </row>
    <row r="193" spans="1:8" ht="12.75" customHeight="1">
      <c r="A193" s="22">
        <v>43314</v>
      </c>
      <c r="B193" s="22"/>
      <c r="C193" s="26">
        <f>ROUND(6.765,5)</f>
        <v>6.765</v>
      </c>
      <c r="D193" s="26">
        <f>F193</f>
        <v>5.87617</v>
      </c>
      <c r="E193" s="26">
        <f>F193</f>
        <v>5.87617</v>
      </c>
      <c r="F193" s="26">
        <f>ROUND(5.87617,5)</f>
        <v>5.87617</v>
      </c>
      <c r="G193" s="24"/>
      <c r="H193" s="36"/>
    </row>
    <row r="194" spans="1:8" ht="12.75" customHeight="1">
      <c r="A194" s="22">
        <v>43405</v>
      </c>
      <c r="B194" s="22"/>
      <c r="C194" s="26">
        <f>ROUND(6.765,5)</f>
        <v>6.765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ROUND(6.765,5)</f>
        <v>6.765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ROUND(6.765,5)</f>
        <v>6.765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ROUND(6.64,5)</f>
        <v>6.64</v>
      </c>
      <c r="D198" s="26">
        <f>F198</f>
        <v>6.5484</v>
      </c>
      <c r="E198" s="26">
        <f>F198</f>
        <v>6.5484</v>
      </c>
      <c r="F198" s="26">
        <f>ROUND(6.5484,5)</f>
        <v>6.5484</v>
      </c>
      <c r="G198" s="24"/>
      <c r="H198" s="36"/>
    </row>
    <row r="199" spans="1:8" ht="12.75" customHeight="1">
      <c r="A199" s="22">
        <v>43314</v>
      </c>
      <c r="B199" s="22"/>
      <c r="C199" s="26">
        <f>ROUND(6.64,5)</f>
        <v>6.64</v>
      </c>
      <c r="D199" s="26">
        <f>F199</f>
        <v>6.38049</v>
      </c>
      <c r="E199" s="26">
        <f>F199</f>
        <v>6.38049</v>
      </c>
      <c r="F199" s="26">
        <f>ROUND(6.38049,5)</f>
        <v>6.38049</v>
      </c>
      <c r="G199" s="24"/>
      <c r="H199" s="36"/>
    </row>
    <row r="200" spans="1:8" ht="12.75" customHeight="1">
      <c r="A200" s="22">
        <v>43405</v>
      </c>
      <c r="B200" s="22"/>
      <c r="C200" s="26">
        <f>ROUND(6.64,5)</f>
        <v>6.64</v>
      </c>
      <c r="D200" s="26">
        <f>F200</f>
        <v>6.09896</v>
      </c>
      <c r="E200" s="26">
        <f>F200</f>
        <v>6.09896</v>
      </c>
      <c r="F200" s="26">
        <f>ROUND(6.09896,5)</f>
        <v>6.09896</v>
      </c>
      <c r="G200" s="24"/>
      <c r="H200" s="36"/>
    </row>
    <row r="201" spans="1:8" ht="12.75" customHeight="1">
      <c r="A201" s="22">
        <v>43503</v>
      </c>
      <c r="B201" s="22"/>
      <c r="C201" s="26">
        <f>ROUND(6.64,5)</f>
        <v>6.64</v>
      </c>
      <c r="D201" s="26">
        <f>F201</f>
        <v>5.61899</v>
      </c>
      <c r="E201" s="26">
        <f>F201</f>
        <v>5.61899</v>
      </c>
      <c r="F201" s="26">
        <f>ROUND(5.61899,5)</f>
        <v>5.61899</v>
      </c>
      <c r="G201" s="24"/>
      <c r="H201" s="36"/>
    </row>
    <row r="202" spans="1:8" ht="12.75" customHeight="1">
      <c r="A202" s="22">
        <v>43587</v>
      </c>
      <c r="B202" s="22"/>
      <c r="C202" s="26">
        <f>ROUND(6.64,5)</f>
        <v>6.64</v>
      </c>
      <c r="D202" s="26">
        <f>F202</f>
        <v>5.00999</v>
      </c>
      <c r="E202" s="26">
        <f>F202</f>
        <v>5.00999</v>
      </c>
      <c r="F202" s="26">
        <f>ROUND(5.00999,5)</f>
        <v>5.00999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ROUND(6.91,5)</f>
        <v>6.91</v>
      </c>
      <c r="D204" s="26">
        <f>F204</f>
        <v>6.87033</v>
      </c>
      <c r="E204" s="26">
        <f>F204</f>
        <v>6.87033</v>
      </c>
      <c r="F204" s="26">
        <f>ROUND(6.87033,5)</f>
        <v>6.87033</v>
      </c>
      <c r="G204" s="24"/>
      <c r="H204" s="36"/>
    </row>
    <row r="205" spans="1:8" ht="12.75" customHeight="1">
      <c r="A205" s="22">
        <v>43314</v>
      </c>
      <c r="B205" s="22"/>
      <c r="C205" s="26">
        <f>ROUND(6.91,5)</f>
        <v>6.91</v>
      </c>
      <c r="D205" s="26">
        <f>F205</f>
        <v>6.8046</v>
      </c>
      <c r="E205" s="26">
        <f>F205</f>
        <v>6.8046</v>
      </c>
      <c r="F205" s="26">
        <f>ROUND(6.8046,5)</f>
        <v>6.8046</v>
      </c>
      <c r="G205" s="24"/>
      <c r="H205" s="36"/>
    </row>
    <row r="206" spans="1:8" ht="12.75" customHeight="1">
      <c r="A206" s="22">
        <v>43405</v>
      </c>
      <c r="B206" s="22"/>
      <c r="C206" s="26">
        <f>ROUND(6.91,5)</f>
        <v>6.91</v>
      </c>
      <c r="D206" s="26">
        <f>F206</f>
        <v>6.71205</v>
      </c>
      <c r="E206" s="26">
        <f>F206</f>
        <v>6.71205</v>
      </c>
      <c r="F206" s="26">
        <f>ROUND(6.71205,5)</f>
        <v>6.71205</v>
      </c>
      <c r="G206" s="24"/>
      <c r="H206" s="36"/>
    </row>
    <row r="207" spans="1:8" ht="12.75" customHeight="1">
      <c r="A207" s="22">
        <v>43503</v>
      </c>
      <c r="B207" s="22"/>
      <c r="C207" s="26">
        <f>ROUND(6.91,5)</f>
        <v>6.91</v>
      </c>
      <c r="D207" s="26">
        <f>F207</f>
        <v>6.58546</v>
      </c>
      <c r="E207" s="26">
        <f>F207</f>
        <v>6.58546</v>
      </c>
      <c r="F207" s="26">
        <f>ROUND(6.58546,5)</f>
        <v>6.58546</v>
      </c>
      <c r="G207" s="24"/>
      <c r="H207" s="36"/>
    </row>
    <row r="208" spans="1:8" ht="12.75" customHeight="1">
      <c r="A208" s="22">
        <v>43587</v>
      </c>
      <c r="B208" s="22"/>
      <c r="C208" s="26">
        <f>ROUND(6.91,5)</f>
        <v>6.91</v>
      </c>
      <c r="D208" s="26">
        <f>F208</f>
        <v>6.47219</v>
      </c>
      <c r="E208" s="26">
        <f>F208</f>
        <v>6.47219</v>
      </c>
      <c r="F208" s="26">
        <f>ROUND(6.47219,5)</f>
        <v>6.47219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ROUND(8.74,5)</f>
        <v>8.74</v>
      </c>
      <c r="D210" s="26">
        <f>F210</f>
        <v>8.76587</v>
      </c>
      <c r="E210" s="26">
        <f>F210</f>
        <v>8.76587</v>
      </c>
      <c r="F210" s="26">
        <f>ROUND(8.76587,5)</f>
        <v>8.76587</v>
      </c>
      <c r="G210" s="24"/>
      <c r="H210" s="36"/>
    </row>
    <row r="211" spans="1:8" ht="12.75" customHeight="1">
      <c r="A211" s="22">
        <v>43314</v>
      </c>
      <c r="B211" s="22"/>
      <c r="C211" s="26">
        <f>ROUND(8.74,5)</f>
        <v>8.74</v>
      </c>
      <c r="D211" s="26">
        <f>F211</f>
        <v>8.79821</v>
      </c>
      <c r="E211" s="26">
        <f>F211</f>
        <v>8.79821</v>
      </c>
      <c r="F211" s="26">
        <f>ROUND(8.79821,5)</f>
        <v>8.79821</v>
      </c>
      <c r="G211" s="24"/>
      <c r="H211" s="36"/>
    </row>
    <row r="212" spans="1:8" ht="12.75" customHeight="1">
      <c r="A212" s="22">
        <v>43405</v>
      </c>
      <c r="B212" s="22"/>
      <c r="C212" s="26">
        <f>ROUND(8.74,5)</f>
        <v>8.74</v>
      </c>
      <c r="D212" s="26">
        <f>F212</f>
        <v>8.82888</v>
      </c>
      <c r="E212" s="26">
        <f>F212</f>
        <v>8.82888</v>
      </c>
      <c r="F212" s="26">
        <f>ROUND(8.82888,5)</f>
        <v>8.82888</v>
      </c>
      <c r="G212" s="24"/>
      <c r="H212" s="36"/>
    </row>
    <row r="213" spans="1:8" ht="12.75" customHeight="1">
      <c r="A213" s="22">
        <v>43503</v>
      </c>
      <c r="B213" s="22"/>
      <c r="C213" s="26">
        <f>ROUND(8.74,5)</f>
        <v>8.74</v>
      </c>
      <c r="D213" s="26">
        <f>F213</f>
        <v>8.86254</v>
      </c>
      <c r="E213" s="26">
        <f>F213</f>
        <v>8.86254</v>
      </c>
      <c r="F213" s="26">
        <f>ROUND(8.86254,5)</f>
        <v>8.86254</v>
      </c>
      <c r="G213" s="24"/>
      <c r="H213" s="36"/>
    </row>
    <row r="214" spans="1:8" ht="12.75" customHeight="1">
      <c r="A214" s="22">
        <v>43587</v>
      </c>
      <c r="B214" s="22"/>
      <c r="C214" s="26">
        <f>ROUND(8.74,5)</f>
        <v>8.74</v>
      </c>
      <c r="D214" s="26">
        <f>F214</f>
        <v>8.89692</v>
      </c>
      <c r="E214" s="26">
        <f>F214</f>
        <v>8.89692</v>
      </c>
      <c r="F214" s="26">
        <f>ROUND(8.89692,5)</f>
        <v>8.89692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ROUND(2.42,5)</f>
        <v>2.42</v>
      </c>
      <c r="D216" s="26">
        <f>F216</f>
        <v>189.59803</v>
      </c>
      <c r="E216" s="26">
        <f>F216</f>
        <v>189.59803</v>
      </c>
      <c r="F216" s="26">
        <f>ROUND(189.59803,5)</f>
        <v>189.59803</v>
      </c>
      <c r="G216" s="24"/>
      <c r="H216" s="36"/>
    </row>
    <row r="217" spans="1:8" ht="12.75" customHeight="1">
      <c r="A217" s="22">
        <v>43314</v>
      </c>
      <c r="B217" s="22"/>
      <c r="C217" s="26">
        <f>ROUND(2.42,5)</f>
        <v>2.42</v>
      </c>
      <c r="D217" s="26">
        <f>F217</f>
        <v>193.11622</v>
      </c>
      <c r="E217" s="26">
        <f>F217</f>
        <v>193.11622</v>
      </c>
      <c r="F217" s="26">
        <f>ROUND(193.11622,5)</f>
        <v>193.11622</v>
      </c>
      <c r="G217" s="24"/>
      <c r="H217" s="36"/>
    </row>
    <row r="218" spans="1:8" ht="12.75" customHeight="1">
      <c r="A218" s="22">
        <v>43405</v>
      </c>
      <c r="B218" s="22"/>
      <c r="C218" s="26">
        <f>ROUND(2.42,5)</f>
        <v>2.42</v>
      </c>
      <c r="D218" s="26">
        <f>F218</f>
        <v>194.29566</v>
      </c>
      <c r="E218" s="26">
        <f>F218</f>
        <v>194.29566</v>
      </c>
      <c r="F218" s="26">
        <f>ROUND(194.29566,5)</f>
        <v>194.29566</v>
      </c>
      <c r="G218" s="24"/>
      <c r="H218" s="36"/>
    </row>
    <row r="219" spans="1:8" ht="12.75" customHeight="1">
      <c r="A219" s="22">
        <v>43503</v>
      </c>
      <c r="B219" s="22"/>
      <c r="C219" s="26">
        <f>ROUND(2.42,5)</f>
        <v>2.42</v>
      </c>
      <c r="D219" s="26">
        <f>F219</f>
        <v>198.33232</v>
      </c>
      <c r="E219" s="26">
        <f>F219</f>
        <v>198.33232</v>
      </c>
      <c r="F219" s="26">
        <f>ROUND(198.33232,5)</f>
        <v>198.33232</v>
      </c>
      <c r="G219" s="24"/>
      <c r="H219" s="36"/>
    </row>
    <row r="220" spans="1:8" ht="12.75" customHeight="1">
      <c r="A220" s="22">
        <v>43587</v>
      </c>
      <c r="B220" s="22"/>
      <c r="C220" s="26">
        <f>ROUND(2.42,5)</f>
        <v>2.42</v>
      </c>
      <c r="D220" s="26">
        <f>F220</f>
        <v>201.65738</v>
      </c>
      <c r="E220" s="26">
        <f>F220</f>
        <v>201.65738</v>
      </c>
      <c r="F220" s="26">
        <f>ROUND(201.65738,5)</f>
        <v>201.65738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ROUND(2.05,5)</f>
        <v>2.05</v>
      </c>
      <c r="D222" s="26">
        <f>F222</f>
        <v>155.12898</v>
      </c>
      <c r="E222" s="26">
        <f>F222</f>
        <v>155.12898</v>
      </c>
      <c r="F222" s="26">
        <f>ROUND(155.12898,5)</f>
        <v>155.12898</v>
      </c>
      <c r="G222" s="24"/>
      <c r="H222" s="36"/>
    </row>
    <row r="223" spans="1:8" ht="12.75" customHeight="1">
      <c r="A223" s="22">
        <v>43314</v>
      </c>
      <c r="B223" s="22"/>
      <c r="C223" s="26">
        <f>ROUND(2.05,5)</f>
        <v>2.05</v>
      </c>
      <c r="D223" s="26">
        <f>F223</f>
        <v>155.90421</v>
      </c>
      <c r="E223" s="26">
        <f>F223</f>
        <v>155.90421</v>
      </c>
      <c r="F223" s="26">
        <f>ROUND(155.90421,5)</f>
        <v>155.90421</v>
      </c>
      <c r="G223" s="24"/>
      <c r="H223" s="36"/>
    </row>
    <row r="224" spans="1:8" ht="12.75" customHeight="1">
      <c r="A224" s="22">
        <v>43405</v>
      </c>
      <c r="B224" s="22"/>
      <c r="C224" s="26">
        <f>ROUND(2.05,5)</f>
        <v>2.05</v>
      </c>
      <c r="D224" s="26">
        <f>F224</f>
        <v>158.86901</v>
      </c>
      <c r="E224" s="26">
        <f>F224</f>
        <v>158.86901</v>
      </c>
      <c r="F224" s="26">
        <f>ROUND(158.86901,5)</f>
        <v>158.86901</v>
      </c>
      <c r="G224" s="24"/>
      <c r="H224" s="36"/>
    </row>
    <row r="225" spans="1:8" ht="12.75" customHeight="1">
      <c r="A225" s="22">
        <v>43503</v>
      </c>
      <c r="B225" s="22"/>
      <c r="C225" s="26">
        <f>ROUND(2.05,5)</f>
        <v>2.05</v>
      </c>
      <c r="D225" s="26">
        <f>F225</f>
        <v>160.02922</v>
      </c>
      <c r="E225" s="26">
        <f>F225</f>
        <v>160.02922</v>
      </c>
      <c r="F225" s="26">
        <f>ROUND(160.02922,5)</f>
        <v>160.02922</v>
      </c>
      <c r="G225" s="24"/>
      <c r="H225" s="36"/>
    </row>
    <row r="226" spans="1:8" ht="12.75" customHeight="1">
      <c r="A226" s="22">
        <v>43587</v>
      </c>
      <c r="B226" s="22"/>
      <c r="C226" s="26">
        <f>ROUND(2.05,5)</f>
        <v>2.05</v>
      </c>
      <c r="D226" s="26">
        <f>F226</f>
        <v>162.71033</v>
      </c>
      <c r="E226" s="26">
        <f>F226</f>
        <v>162.71033</v>
      </c>
      <c r="F226" s="26">
        <f>ROUND(162.71033,5)</f>
        <v>162.71033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ROUND(8.48,5)</f>
        <v>8.48</v>
      </c>
      <c r="D228" s="26">
        <f>F228</f>
        <v>8.5029</v>
      </c>
      <c r="E228" s="26">
        <f>F228</f>
        <v>8.5029</v>
      </c>
      <c r="F228" s="26">
        <f>ROUND(8.5029,5)</f>
        <v>8.5029</v>
      </c>
      <c r="G228" s="24"/>
      <c r="H228" s="36"/>
    </row>
    <row r="229" spans="1:8" ht="12.75" customHeight="1">
      <c r="A229" s="22">
        <v>43314</v>
      </c>
      <c r="B229" s="22"/>
      <c r="C229" s="26">
        <f>ROUND(8.48,5)</f>
        <v>8.48</v>
      </c>
      <c r="D229" s="26">
        <f>F229</f>
        <v>8.53237</v>
      </c>
      <c r="E229" s="26">
        <f>F229</f>
        <v>8.53237</v>
      </c>
      <c r="F229" s="26">
        <f>ROUND(8.53237,5)</f>
        <v>8.53237</v>
      </c>
      <c r="G229" s="24"/>
      <c r="H229" s="36"/>
    </row>
    <row r="230" spans="1:8" ht="12.75" customHeight="1">
      <c r="A230" s="22">
        <v>43405</v>
      </c>
      <c r="B230" s="22"/>
      <c r="C230" s="26">
        <f>ROUND(8.48,5)</f>
        <v>8.48</v>
      </c>
      <c r="D230" s="26">
        <f>F230</f>
        <v>8.56206</v>
      </c>
      <c r="E230" s="26">
        <f>F230</f>
        <v>8.56206</v>
      </c>
      <c r="F230" s="26">
        <f>ROUND(8.56206,5)</f>
        <v>8.56206</v>
      </c>
      <c r="G230" s="24"/>
      <c r="H230" s="36"/>
    </row>
    <row r="231" spans="1:8" ht="12.75" customHeight="1">
      <c r="A231" s="22">
        <v>43503</v>
      </c>
      <c r="B231" s="22"/>
      <c r="C231" s="26">
        <f>ROUND(8.48,5)</f>
        <v>8.48</v>
      </c>
      <c r="D231" s="26">
        <f>F231</f>
        <v>8.59564</v>
      </c>
      <c r="E231" s="26">
        <f>F231</f>
        <v>8.59564</v>
      </c>
      <c r="F231" s="26">
        <f>ROUND(8.59564,5)</f>
        <v>8.59564</v>
      </c>
      <c r="G231" s="24"/>
      <c r="H231" s="36"/>
    </row>
    <row r="232" spans="1:8" ht="12.75" customHeight="1">
      <c r="A232" s="22">
        <v>43587</v>
      </c>
      <c r="B232" s="22"/>
      <c r="C232" s="26">
        <f>ROUND(8.48,5)</f>
        <v>8.48</v>
      </c>
      <c r="D232" s="26">
        <f>F232</f>
        <v>8.6281</v>
      </c>
      <c r="E232" s="26">
        <f>F232</f>
        <v>8.6281</v>
      </c>
      <c r="F232" s="26">
        <f>ROUND(8.6281,5)</f>
        <v>8.6281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ROUND(8.885,5)</f>
        <v>8.885</v>
      </c>
      <c r="D234" s="26">
        <f>F234</f>
        <v>8.9103</v>
      </c>
      <c r="E234" s="26">
        <f>F234</f>
        <v>8.9103</v>
      </c>
      <c r="F234" s="26">
        <f>ROUND(8.9103,5)</f>
        <v>8.9103</v>
      </c>
      <c r="G234" s="24"/>
      <c r="H234" s="36"/>
    </row>
    <row r="235" spans="1:8" ht="12.75" customHeight="1">
      <c r="A235" s="22">
        <v>43314</v>
      </c>
      <c r="B235" s="22"/>
      <c r="C235" s="26">
        <f>ROUND(8.885,5)</f>
        <v>8.885</v>
      </c>
      <c r="D235" s="26">
        <f>F235</f>
        <v>8.943</v>
      </c>
      <c r="E235" s="26">
        <f>F235</f>
        <v>8.943</v>
      </c>
      <c r="F235" s="26">
        <f>ROUND(8.943,5)</f>
        <v>8.943</v>
      </c>
      <c r="G235" s="24"/>
      <c r="H235" s="36"/>
    </row>
    <row r="236" spans="1:8" ht="12.75" customHeight="1">
      <c r="A236" s="22">
        <v>43405</v>
      </c>
      <c r="B236" s="22"/>
      <c r="C236" s="26">
        <f>ROUND(8.885,5)</f>
        <v>8.885</v>
      </c>
      <c r="D236" s="26">
        <f>F236</f>
        <v>8.97584</v>
      </c>
      <c r="E236" s="26">
        <f>F236</f>
        <v>8.97584</v>
      </c>
      <c r="F236" s="26">
        <f>ROUND(8.97584,5)</f>
        <v>8.97584</v>
      </c>
      <c r="G236" s="24"/>
      <c r="H236" s="36"/>
    </row>
    <row r="237" spans="1:8" ht="12.75" customHeight="1">
      <c r="A237" s="22">
        <v>43503</v>
      </c>
      <c r="B237" s="22"/>
      <c r="C237" s="26">
        <f>ROUND(8.885,5)</f>
        <v>8.885</v>
      </c>
      <c r="D237" s="26">
        <f>F237</f>
        <v>9.01256</v>
      </c>
      <c r="E237" s="26">
        <f>F237</f>
        <v>9.01256</v>
      </c>
      <c r="F237" s="26">
        <f>ROUND(9.01256,5)</f>
        <v>9.01256</v>
      </c>
      <c r="G237" s="24"/>
      <c r="H237" s="36"/>
    </row>
    <row r="238" spans="1:8" ht="12.75" customHeight="1">
      <c r="A238" s="22">
        <v>43587</v>
      </c>
      <c r="B238" s="22"/>
      <c r="C238" s="26">
        <f>ROUND(8.885,5)</f>
        <v>8.885</v>
      </c>
      <c r="D238" s="26">
        <f>F238</f>
        <v>9.04653</v>
      </c>
      <c r="E238" s="26">
        <f>F238</f>
        <v>9.04653</v>
      </c>
      <c r="F238" s="26">
        <f>ROUND(9.04653,5)</f>
        <v>9.04653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ROUND(8.905,5)</f>
        <v>8.905</v>
      </c>
      <c r="D240" s="26">
        <f>F240</f>
        <v>8.93038</v>
      </c>
      <c r="E240" s="26">
        <f>F240</f>
        <v>8.93038</v>
      </c>
      <c r="F240" s="26">
        <f>ROUND(8.93038,5)</f>
        <v>8.93038</v>
      </c>
      <c r="G240" s="24"/>
      <c r="H240" s="36"/>
    </row>
    <row r="241" spans="1:8" ht="12.75" customHeight="1">
      <c r="A241" s="22">
        <v>43314</v>
      </c>
      <c r="B241" s="22"/>
      <c r="C241" s="26">
        <f>ROUND(8.905,5)</f>
        <v>8.905</v>
      </c>
      <c r="D241" s="26">
        <f>F241</f>
        <v>8.96318</v>
      </c>
      <c r="E241" s="26">
        <f>F241</f>
        <v>8.96318</v>
      </c>
      <c r="F241" s="26">
        <f>ROUND(8.96318,5)</f>
        <v>8.96318</v>
      </c>
      <c r="G241" s="24"/>
      <c r="H241" s="36"/>
    </row>
    <row r="242" spans="1:8" ht="12.75" customHeight="1">
      <c r="A242" s="22">
        <v>43405</v>
      </c>
      <c r="B242" s="22"/>
      <c r="C242" s="26">
        <f>ROUND(8.905,5)</f>
        <v>8.905</v>
      </c>
      <c r="D242" s="26">
        <f>F242</f>
        <v>8.9961</v>
      </c>
      <c r="E242" s="26">
        <f>F242</f>
        <v>8.9961</v>
      </c>
      <c r="F242" s="26">
        <f>ROUND(8.9961,5)</f>
        <v>8.9961</v>
      </c>
      <c r="G242" s="24"/>
      <c r="H242" s="36"/>
    </row>
    <row r="243" spans="1:8" ht="12.75" customHeight="1">
      <c r="A243" s="22">
        <v>43503</v>
      </c>
      <c r="B243" s="22"/>
      <c r="C243" s="26">
        <f>ROUND(8.905,5)</f>
        <v>8.905</v>
      </c>
      <c r="D243" s="26">
        <f>F243</f>
        <v>9.03288</v>
      </c>
      <c r="E243" s="26">
        <f>F243</f>
        <v>9.03288</v>
      </c>
      <c r="F243" s="26">
        <f>ROUND(9.03288,5)</f>
        <v>9.03288</v>
      </c>
      <c r="G243" s="24"/>
      <c r="H243" s="36"/>
    </row>
    <row r="244" spans="1:8" ht="12.75" customHeight="1">
      <c r="A244" s="22">
        <v>43587</v>
      </c>
      <c r="B244" s="22"/>
      <c r="C244" s="26">
        <f>ROUND(8.905,5)</f>
        <v>8.905</v>
      </c>
      <c r="D244" s="26">
        <f>F244</f>
        <v>9.06684</v>
      </c>
      <c r="E244" s="26">
        <f>F244</f>
        <v>9.06684</v>
      </c>
      <c r="F244" s="26">
        <f>ROUND(9.06684,5)</f>
        <v>9.06684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ROUND(9.132959125,4)</f>
        <v>9.133</v>
      </c>
      <c r="D246" s="25">
        <f>F246</f>
        <v>9.1398</v>
      </c>
      <c r="E246" s="25">
        <f>F246</f>
        <v>9.1398</v>
      </c>
      <c r="F246" s="25">
        <f>ROUND(9.1398,4)</f>
        <v>9.1398</v>
      </c>
      <c r="G246" s="24"/>
      <c r="H246" s="36"/>
    </row>
    <row r="247" spans="1:8" ht="12.75" customHeight="1">
      <c r="A247" s="22">
        <v>43174</v>
      </c>
      <c r="B247" s="22"/>
      <c r="C247" s="25">
        <f>ROUND(9.132959125,4)</f>
        <v>9.133</v>
      </c>
      <c r="D247" s="25">
        <f>F247</f>
        <v>9.1598</v>
      </c>
      <c r="E247" s="25">
        <f>F247</f>
        <v>9.1598</v>
      </c>
      <c r="F247" s="25">
        <f>ROUND(9.1598,4)</f>
        <v>9.1598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43159</v>
      </c>
      <c r="B249" s="22"/>
      <c r="C249" s="25">
        <f>ROUND(14.349031975,4)</f>
        <v>14.349</v>
      </c>
      <c r="D249" s="25">
        <f>F249</f>
        <v>14.3644</v>
      </c>
      <c r="E249" s="25">
        <f>F249</f>
        <v>14.3644</v>
      </c>
      <c r="F249" s="25">
        <f>ROUND(14.3644,4)</f>
        <v>14.3644</v>
      </c>
      <c r="G249" s="24"/>
      <c r="H249" s="36"/>
    </row>
    <row r="250" spans="1:8" ht="12.75" customHeight="1">
      <c r="A250" s="22">
        <v>43174</v>
      </c>
      <c r="B250" s="22"/>
      <c r="C250" s="25">
        <f>ROUND(14.349031975,4)</f>
        <v>14.349</v>
      </c>
      <c r="D250" s="25">
        <f>F250</f>
        <v>14.4102</v>
      </c>
      <c r="E250" s="25">
        <f>F250</f>
        <v>14.4102</v>
      </c>
      <c r="F250" s="25">
        <f>ROUND(14.4102,4)</f>
        <v>14.4102</v>
      </c>
      <c r="G250" s="24"/>
      <c r="H250" s="36"/>
    </row>
    <row r="251" spans="1:8" ht="12.75" customHeight="1">
      <c r="A251" s="22">
        <v>43188</v>
      </c>
      <c r="B251" s="22"/>
      <c r="C251" s="25">
        <f>ROUND(14.349031975,4)</f>
        <v>14.349</v>
      </c>
      <c r="D251" s="25">
        <f>F251</f>
        <v>14.4537</v>
      </c>
      <c r="E251" s="25">
        <f>F251</f>
        <v>14.4537</v>
      </c>
      <c r="F251" s="25">
        <f>ROUND(14.4537,4)</f>
        <v>14.4537</v>
      </c>
      <c r="G251" s="24"/>
      <c r="H251" s="36"/>
    </row>
    <row r="252" spans="1:8" ht="12.75" customHeight="1">
      <c r="A252" s="22">
        <v>43201</v>
      </c>
      <c r="B252" s="22"/>
      <c r="C252" s="25">
        <f>ROUND(14.349031975,4)</f>
        <v>14.349</v>
      </c>
      <c r="D252" s="25">
        <f>F252</f>
        <v>14.4949</v>
      </c>
      <c r="E252" s="25">
        <f>F252</f>
        <v>14.4949</v>
      </c>
      <c r="F252" s="25">
        <f>ROUND(14.4949,4)</f>
        <v>14.4949</v>
      </c>
      <c r="G252" s="24"/>
      <c r="H252" s="36"/>
    </row>
    <row r="253" spans="1:8" ht="12.75" customHeight="1">
      <c r="A253" s="22">
        <v>43220</v>
      </c>
      <c r="B253" s="22"/>
      <c r="C253" s="25">
        <f>ROUND(14.349031975,4)</f>
        <v>14.349</v>
      </c>
      <c r="D253" s="25">
        <f>F253</f>
        <v>14.5541</v>
      </c>
      <c r="E253" s="25">
        <f>F253</f>
        <v>14.5541</v>
      </c>
      <c r="F253" s="25">
        <f>ROUND(14.5541,4)</f>
        <v>14.5541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ROUND(16.2393664875,4)</f>
        <v>16.2394</v>
      </c>
      <c r="D255" s="25">
        <f>F255</f>
        <v>16.2579</v>
      </c>
      <c r="E255" s="25">
        <f>F255</f>
        <v>16.2579</v>
      </c>
      <c r="F255" s="25">
        <f>ROUND(16.2579,4)</f>
        <v>16.2579</v>
      </c>
      <c r="G255" s="24"/>
      <c r="H255" s="36"/>
    </row>
    <row r="256" spans="1:8" ht="12.75" customHeight="1">
      <c r="A256" s="22">
        <v>43174</v>
      </c>
      <c r="B256" s="22"/>
      <c r="C256" s="25">
        <f>ROUND(16.2393664875,4)</f>
        <v>16.2394</v>
      </c>
      <c r="D256" s="25">
        <f>F256</f>
        <v>16.3002</v>
      </c>
      <c r="E256" s="25">
        <f>F256</f>
        <v>16.3002</v>
      </c>
      <c r="F256" s="25">
        <f>ROUND(16.3002,4)</f>
        <v>16.3002</v>
      </c>
      <c r="G256" s="24"/>
      <c r="H256" s="36"/>
    </row>
    <row r="257" spans="1:8" ht="12.75" customHeight="1">
      <c r="A257" s="22">
        <v>43220</v>
      </c>
      <c r="B257" s="22"/>
      <c r="C257" s="25">
        <f>ROUND(16.2393664875,4)</f>
        <v>16.2394</v>
      </c>
      <c r="D257" s="25">
        <f>F257</f>
        <v>16.4408</v>
      </c>
      <c r="E257" s="25">
        <f>F257</f>
        <v>16.4408</v>
      </c>
      <c r="F257" s="25">
        <f>ROUND(16.4408,4)</f>
        <v>16.4408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43153</v>
      </c>
      <c r="B259" s="22"/>
      <c r="C259" s="25">
        <f>ROUND(11.6425,4)</f>
        <v>11.6425</v>
      </c>
      <c r="D259" s="25">
        <f>F259</f>
        <v>11.6443</v>
      </c>
      <c r="E259" s="25">
        <f>F259</f>
        <v>11.6443</v>
      </c>
      <c r="F259" s="25">
        <f>ROUND(11.6443,4)</f>
        <v>11.6443</v>
      </c>
      <c r="G259" s="24"/>
      <c r="H259" s="36"/>
    </row>
    <row r="260" spans="1:8" ht="12.75" customHeight="1">
      <c r="A260" s="22">
        <v>43159</v>
      </c>
      <c r="B260" s="22"/>
      <c r="C260" s="25">
        <f>ROUND(11.6425,4)</f>
        <v>11.6425</v>
      </c>
      <c r="D260" s="25">
        <f>F260</f>
        <v>11.6514</v>
      </c>
      <c r="E260" s="25">
        <f>F260</f>
        <v>11.6514</v>
      </c>
      <c r="F260" s="25">
        <f>ROUND(11.6514,4)</f>
        <v>11.6514</v>
      </c>
      <c r="G260" s="24"/>
      <c r="H260" s="36"/>
    </row>
    <row r="261" spans="1:8" ht="12.75" customHeight="1">
      <c r="A261" s="22">
        <v>43160</v>
      </c>
      <c r="B261" s="22"/>
      <c r="C261" s="25">
        <f>ROUND(11.6425,4)</f>
        <v>11.6425</v>
      </c>
      <c r="D261" s="25">
        <f>F261</f>
        <v>11.6532</v>
      </c>
      <c r="E261" s="25">
        <f>F261</f>
        <v>11.6532</v>
      </c>
      <c r="F261" s="25">
        <f>ROUND(11.6532,4)</f>
        <v>11.6532</v>
      </c>
      <c r="G261" s="24"/>
      <c r="H261" s="36"/>
    </row>
    <row r="262" spans="1:8" ht="12.75" customHeight="1">
      <c r="A262" s="22">
        <v>43161</v>
      </c>
      <c r="B262" s="22"/>
      <c r="C262" s="25">
        <f>ROUND(11.6425,4)</f>
        <v>11.6425</v>
      </c>
      <c r="D262" s="25">
        <f>F262</f>
        <v>11.655</v>
      </c>
      <c r="E262" s="25">
        <f>F262</f>
        <v>11.655</v>
      </c>
      <c r="F262" s="25">
        <f>ROUND(11.655,4)</f>
        <v>11.655</v>
      </c>
      <c r="G262" s="24"/>
      <c r="H262" s="36"/>
    </row>
    <row r="263" spans="1:8" ht="12.75" customHeight="1">
      <c r="A263" s="22">
        <v>43168</v>
      </c>
      <c r="B263" s="22"/>
      <c r="C263" s="25">
        <f>ROUND(11.6425,4)</f>
        <v>11.6425</v>
      </c>
      <c r="D263" s="25">
        <f>F263</f>
        <v>11.6671</v>
      </c>
      <c r="E263" s="25">
        <f>F263</f>
        <v>11.6671</v>
      </c>
      <c r="F263" s="25">
        <f>ROUND(11.6671,4)</f>
        <v>11.6671</v>
      </c>
      <c r="G263" s="24"/>
      <c r="H263" s="36"/>
    </row>
    <row r="264" spans="1:8" ht="12.75" customHeight="1">
      <c r="A264" s="22">
        <v>43174</v>
      </c>
      <c r="B264" s="22"/>
      <c r="C264" s="25">
        <f>ROUND(11.6425,4)</f>
        <v>11.6425</v>
      </c>
      <c r="D264" s="25">
        <f>F264</f>
        <v>11.6775</v>
      </c>
      <c r="E264" s="25">
        <f>F264</f>
        <v>11.6775</v>
      </c>
      <c r="F264" s="25">
        <f>ROUND(11.6775,4)</f>
        <v>11.6775</v>
      </c>
      <c r="G264" s="24"/>
      <c r="H264" s="36"/>
    </row>
    <row r="265" spans="1:8" ht="12.75" customHeight="1">
      <c r="A265" s="22">
        <v>43181</v>
      </c>
      <c r="B265" s="22"/>
      <c r="C265" s="25">
        <f>ROUND(11.6425,4)</f>
        <v>11.6425</v>
      </c>
      <c r="D265" s="25">
        <f>F265</f>
        <v>11.6895</v>
      </c>
      <c r="E265" s="25">
        <f>F265</f>
        <v>11.6895</v>
      </c>
      <c r="F265" s="25">
        <f>ROUND(11.6895,4)</f>
        <v>11.6895</v>
      </c>
      <c r="G265" s="24"/>
      <c r="H265" s="36"/>
    </row>
    <row r="266" spans="1:8" ht="12.75" customHeight="1">
      <c r="A266" s="22">
        <v>43188</v>
      </c>
      <c r="B266" s="22"/>
      <c r="C266" s="25">
        <f>ROUND(11.6425,4)</f>
        <v>11.6425</v>
      </c>
      <c r="D266" s="25">
        <f>F266</f>
        <v>11.701</v>
      </c>
      <c r="E266" s="25">
        <f>F266</f>
        <v>11.701</v>
      </c>
      <c r="F266" s="25">
        <f>ROUND(11.701,4)</f>
        <v>11.701</v>
      </c>
      <c r="G266" s="24"/>
      <c r="H266" s="36"/>
    </row>
    <row r="267" spans="1:8" ht="12.75" customHeight="1">
      <c r="A267" s="22">
        <v>43206</v>
      </c>
      <c r="B267" s="22"/>
      <c r="C267" s="25">
        <f>ROUND(11.6425,4)</f>
        <v>11.6425</v>
      </c>
      <c r="D267" s="25">
        <f>F267</f>
        <v>11.7303</v>
      </c>
      <c r="E267" s="25">
        <f>F267</f>
        <v>11.7303</v>
      </c>
      <c r="F267" s="25">
        <f>ROUND(11.7303,4)</f>
        <v>11.7303</v>
      </c>
      <c r="G267" s="24"/>
      <c r="H267" s="36"/>
    </row>
    <row r="268" spans="1:8" ht="12.75" customHeight="1">
      <c r="A268" s="22">
        <v>43214</v>
      </c>
      <c r="B268" s="22"/>
      <c r="C268" s="25">
        <f>ROUND(11.6425,4)</f>
        <v>11.6425</v>
      </c>
      <c r="D268" s="25">
        <f>F268</f>
        <v>11.7433</v>
      </c>
      <c r="E268" s="25">
        <f>F268</f>
        <v>11.7433</v>
      </c>
      <c r="F268" s="25">
        <f>ROUND(11.7433,4)</f>
        <v>11.7433</v>
      </c>
      <c r="G268" s="24"/>
      <c r="H268" s="36"/>
    </row>
    <row r="269" spans="1:8" ht="12.75" customHeight="1">
      <c r="A269" s="22">
        <v>43215</v>
      </c>
      <c r="B269" s="22"/>
      <c r="C269" s="25">
        <f>ROUND(11.6425,4)</f>
        <v>11.6425</v>
      </c>
      <c r="D269" s="25">
        <f>F269</f>
        <v>11.7449</v>
      </c>
      <c r="E269" s="25">
        <f>F269</f>
        <v>11.7449</v>
      </c>
      <c r="F269" s="25">
        <f>ROUND(11.7449,4)</f>
        <v>11.7449</v>
      </c>
      <c r="G269" s="24"/>
      <c r="H269" s="36"/>
    </row>
    <row r="270" spans="1:8" ht="12.75" customHeight="1">
      <c r="A270" s="22">
        <v>43220</v>
      </c>
      <c r="B270" s="22"/>
      <c r="C270" s="25">
        <f>ROUND(11.6425,4)</f>
        <v>11.6425</v>
      </c>
      <c r="D270" s="25">
        <f>F270</f>
        <v>11.7529</v>
      </c>
      <c r="E270" s="25">
        <f>F270</f>
        <v>11.7529</v>
      </c>
      <c r="F270" s="25">
        <f>ROUND(11.7529,4)</f>
        <v>11.7529</v>
      </c>
      <c r="G270" s="24"/>
      <c r="H270" s="36"/>
    </row>
    <row r="271" spans="1:8" ht="12.75" customHeight="1">
      <c r="A271" s="22">
        <v>43229</v>
      </c>
      <c r="B271" s="22"/>
      <c r="C271" s="25">
        <f>ROUND(11.6425,4)</f>
        <v>11.6425</v>
      </c>
      <c r="D271" s="25">
        <f>F271</f>
        <v>11.7672</v>
      </c>
      <c r="E271" s="25">
        <f>F271</f>
        <v>11.7672</v>
      </c>
      <c r="F271" s="25">
        <f>ROUND(11.7672,4)</f>
        <v>11.7672</v>
      </c>
      <c r="G271" s="24"/>
      <c r="H271" s="36"/>
    </row>
    <row r="272" spans="1:8" ht="12.75" customHeight="1">
      <c r="A272" s="22">
        <v>43231</v>
      </c>
      <c r="B272" s="22"/>
      <c r="C272" s="25">
        <f>ROUND(11.6425,4)</f>
        <v>11.6425</v>
      </c>
      <c r="D272" s="25">
        <f>F272</f>
        <v>11.7704</v>
      </c>
      <c r="E272" s="25">
        <f>F272</f>
        <v>11.7704</v>
      </c>
      <c r="F272" s="25">
        <f>ROUND(11.7704,4)</f>
        <v>11.7704</v>
      </c>
      <c r="G272" s="24"/>
      <c r="H272" s="36"/>
    </row>
    <row r="273" spans="1:8" ht="12.75" customHeight="1">
      <c r="A273" s="22">
        <v>43234</v>
      </c>
      <c r="B273" s="22"/>
      <c r="C273" s="25">
        <f>ROUND(11.6425,4)</f>
        <v>11.6425</v>
      </c>
      <c r="D273" s="25">
        <f>F273</f>
        <v>11.7752</v>
      </c>
      <c r="E273" s="25">
        <f>F273</f>
        <v>11.7752</v>
      </c>
      <c r="F273" s="25">
        <f>ROUND(11.7752,4)</f>
        <v>11.7752</v>
      </c>
      <c r="G273" s="24"/>
      <c r="H273" s="36"/>
    </row>
    <row r="274" spans="1:8" ht="12.75" customHeight="1">
      <c r="A274" s="22">
        <v>43235</v>
      </c>
      <c r="B274" s="22"/>
      <c r="C274" s="25">
        <f>ROUND(11.6425,4)</f>
        <v>11.6425</v>
      </c>
      <c r="D274" s="25">
        <f>F274</f>
        <v>11.7768</v>
      </c>
      <c r="E274" s="25">
        <f>F274</f>
        <v>11.7768</v>
      </c>
      <c r="F274" s="25">
        <f>ROUND(11.7768,4)</f>
        <v>11.7768</v>
      </c>
      <c r="G274" s="24"/>
      <c r="H274" s="36"/>
    </row>
    <row r="275" spans="1:8" ht="12.75" customHeight="1">
      <c r="A275" s="22">
        <v>43238</v>
      </c>
      <c r="B275" s="22"/>
      <c r="C275" s="25">
        <f>ROUND(11.6425,4)</f>
        <v>11.6425</v>
      </c>
      <c r="D275" s="25">
        <f>F275</f>
        <v>11.7816</v>
      </c>
      <c r="E275" s="25">
        <f>F275</f>
        <v>11.7816</v>
      </c>
      <c r="F275" s="25">
        <f>ROUND(11.7816,4)</f>
        <v>11.7816</v>
      </c>
      <c r="G275" s="24"/>
      <c r="H275" s="36"/>
    </row>
    <row r="276" spans="1:8" ht="12.75" customHeight="1">
      <c r="A276" s="22">
        <v>43251</v>
      </c>
      <c r="B276" s="22"/>
      <c r="C276" s="25">
        <f>ROUND(11.6425,4)</f>
        <v>11.6425</v>
      </c>
      <c r="D276" s="25">
        <f>F276</f>
        <v>11.8019</v>
      </c>
      <c r="E276" s="25">
        <f>F276</f>
        <v>11.8019</v>
      </c>
      <c r="F276" s="25">
        <f>ROUND(11.8019,4)</f>
        <v>11.8019</v>
      </c>
      <c r="G276" s="24"/>
      <c r="H276" s="36"/>
    </row>
    <row r="277" spans="1:8" ht="12.75" customHeight="1">
      <c r="A277" s="22">
        <v>43280</v>
      </c>
      <c r="B277" s="22"/>
      <c r="C277" s="25">
        <f>ROUND(11.6425,4)</f>
        <v>11.6425</v>
      </c>
      <c r="D277" s="25">
        <f>F277</f>
        <v>11.8467</v>
      </c>
      <c r="E277" s="25">
        <f>F277</f>
        <v>11.8467</v>
      </c>
      <c r="F277" s="25">
        <f>ROUND(11.8467,4)</f>
        <v>11.8467</v>
      </c>
      <c r="G277" s="24"/>
      <c r="H277" s="36"/>
    </row>
    <row r="278" spans="1:8" ht="12.75" customHeight="1">
      <c r="A278" s="22">
        <v>43283</v>
      </c>
      <c r="B278" s="22"/>
      <c r="C278" s="25">
        <f>ROUND(11.6425,4)</f>
        <v>11.6425</v>
      </c>
      <c r="D278" s="25">
        <f>F278</f>
        <v>11.8513</v>
      </c>
      <c r="E278" s="25">
        <f>F278</f>
        <v>11.8513</v>
      </c>
      <c r="F278" s="25">
        <f>ROUND(11.8513,4)</f>
        <v>11.8513</v>
      </c>
      <c r="G278" s="24"/>
      <c r="H278" s="36"/>
    </row>
    <row r="279" spans="1:8" ht="12.75" customHeight="1">
      <c r="A279" s="22">
        <v>43287</v>
      </c>
      <c r="B279" s="22"/>
      <c r="C279" s="25">
        <f>ROUND(11.6425,4)</f>
        <v>11.6425</v>
      </c>
      <c r="D279" s="25">
        <f>F279</f>
        <v>11.8575</v>
      </c>
      <c r="E279" s="25">
        <f>F279</f>
        <v>11.8575</v>
      </c>
      <c r="F279" s="25">
        <f>ROUND(11.8575,4)</f>
        <v>11.8575</v>
      </c>
      <c r="G279" s="24"/>
      <c r="H279" s="36"/>
    </row>
    <row r="280" spans="1:8" ht="12.75" customHeight="1">
      <c r="A280" s="22">
        <v>43301</v>
      </c>
      <c r="B280" s="22"/>
      <c r="C280" s="25">
        <f>ROUND(11.6425,4)</f>
        <v>11.6425</v>
      </c>
      <c r="D280" s="25">
        <f>F280</f>
        <v>11.8791</v>
      </c>
      <c r="E280" s="25">
        <f>F280</f>
        <v>11.8791</v>
      </c>
      <c r="F280" s="25">
        <f>ROUND(11.8791,4)</f>
        <v>11.8791</v>
      </c>
      <c r="G280" s="24"/>
      <c r="H280" s="36"/>
    </row>
    <row r="281" spans="1:8" ht="12.75" customHeight="1">
      <c r="A281" s="22">
        <v>43305</v>
      </c>
      <c r="B281" s="22"/>
      <c r="C281" s="25">
        <f>ROUND(11.6425,4)</f>
        <v>11.6425</v>
      </c>
      <c r="D281" s="25">
        <f>F281</f>
        <v>11.8853</v>
      </c>
      <c r="E281" s="25">
        <f>F281</f>
        <v>11.8853</v>
      </c>
      <c r="F281" s="25">
        <f>ROUND(11.8853,4)</f>
        <v>11.8853</v>
      </c>
      <c r="G281" s="24"/>
      <c r="H281" s="36"/>
    </row>
    <row r="282" spans="1:8" ht="12.75" customHeight="1">
      <c r="A282" s="22">
        <v>43306</v>
      </c>
      <c r="B282" s="22"/>
      <c r="C282" s="25">
        <f>ROUND(11.6425,4)</f>
        <v>11.6425</v>
      </c>
      <c r="D282" s="25">
        <f>F282</f>
        <v>11.8868</v>
      </c>
      <c r="E282" s="25">
        <f>F282</f>
        <v>11.8868</v>
      </c>
      <c r="F282" s="25">
        <f>ROUND(11.8868,4)</f>
        <v>11.8868</v>
      </c>
      <c r="G282" s="24"/>
      <c r="H282" s="36"/>
    </row>
    <row r="283" spans="1:8" ht="12.75" customHeight="1">
      <c r="A283" s="22">
        <v>43312</v>
      </c>
      <c r="B283" s="22"/>
      <c r="C283" s="25">
        <f>ROUND(11.6425,4)</f>
        <v>11.6425</v>
      </c>
      <c r="D283" s="25">
        <f>F283</f>
        <v>11.8961</v>
      </c>
      <c r="E283" s="25">
        <f>F283</f>
        <v>11.8961</v>
      </c>
      <c r="F283" s="25">
        <f>ROUND(11.8961,4)</f>
        <v>11.8961</v>
      </c>
      <c r="G283" s="24"/>
      <c r="H283" s="36"/>
    </row>
    <row r="284" spans="1:8" ht="12.75" customHeight="1">
      <c r="A284" s="22">
        <v>43319</v>
      </c>
      <c r="B284" s="22"/>
      <c r="C284" s="25">
        <f>ROUND(11.6425,4)</f>
        <v>11.6425</v>
      </c>
      <c r="D284" s="25">
        <f>F284</f>
        <v>11.9069</v>
      </c>
      <c r="E284" s="25">
        <f>F284</f>
        <v>11.9069</v>
      </c>
      <c r="F284" s="25">
        <f>ROUND(11.9069,4)</f>
        <v>11.9069</v>
      </c>
      <c r="G284" s="24"/>
      <c r="H284" s="36"/>
    </row>
    <row r="285" spans="1:8" ht="12.75" customHeight="1">
      <c r="A285" s="22">
        <v>43325</v>
      </c>
      <c r="B285" s="22"/>
      <c r="C285" s="25">
        <f>ROUND(11.6425,4)</f>
        <v>11.6425</v>
      </c>
      <c r="D285" s="25">
        <f>F285</f>
        <v>11.9162</v>
      </c>
      <c r="E285" s="25">
        <f>F285</f>
        <v>11.9162</v>
      </c>
      <c r="F285" s="25">
        <f>ROUND(11.9162,4)</f>
        <v>11.9162</v>
      </c>
      <c r="G285" s="24"/>
      <c r="H285" s="36"/>
    </row>
    <row r="286" spans="1:8" ht="12.75" customHeight="1">
      <c r="A286" s="22">
        <v>43343</v>
      </c>
      <c r="B286" s="22"/>
      <c r="C286" s="25">
        <f>ROUND(11.6425,4)</f>
        <v>11.6425</v>
      </c>
      <c r="D286" s="25">
        <f>F286</f>
        <v>11.9436</v>
      </c>
      <c r="E286" s="25">
        <f>F286</f>
        <v>11.9436</v>
      </c>
      <c r="F286" s="25">
        <f>ROUND(11.9436,4)</f>
        <v>11.9436</v>
      </c>
      <c r="G286" s="24"/>
      <c r="H286" s="36"/>
    </row>
    <row r="287" spans="1:8" ht="12.75" customHeight="1">
      <c r="A287" s="22">
        <v>43371</v>
      </c>
      <c r="B287" s="22"/>
      <c r="C287" s="25">
        <f>ROUND(11.6425,4)</f>
        <v>11.6425</v>
      </c>
      <c r="D287" s="25">
        <f>F287</f>
        <v>11.9857</v>
      </c>
      <c r="E287" s="25">
        <f>F287</f>
        <v>11.9857</v>
      </c>
      <c r="F287" s="25">
        <f>ROUND(11.9857,4)</f>
        <v>11.9857</v>
      </c>
      <c r="G287" s="24"/>
      <c r="H287" s="36"/>
    </row>
    <row r="288" spans="1:8" ht="12.75" customHeight="1">
      <c r="A288" s="22">
        <v>43398</v>
      </c>
      <c r="B288" s="22"/>
      <c r="C288" s="25">
        <f>ROUND(11.6425,4)</f>
        <v>11.6425</v>
      </c>
      <c r="D288" s="25">
        <f>F288</f>
        <v>12.0262</v>
      </c>
      <c r="E288" s="25">
        <f>F288</f>
        <v>12.0262</v>
      </c>
      <c r="F288" s="25">
        <f>ROUND(12.0262,4)</f>
        <v>12.0262</v>
      </c>
      <c r="G288" s="24"/>
      <c r="H288" s="36"/>
    </row>
    <row r="289" spans="1:8" ht="12.75" customHeight="1">
      <c r="A289" s="22">
        <v>43402</v>
      </c>
      <c r="B289" s="22"/>
      <c r="C289" s="25">
        <f>ROUND(11.6425,4)</f>
        <v>11.6425</v>
      </c>
      <c r="D289" s="25">
        <f>F289</f>
        <v>12.0322</v>
      </c>
      <c r="E289" s="25">
        <f>F289</f>
        <v>12.0322</v>
      </c>
      <c r="F289" s="25">
        <f>ROUND(12.0322,4)</f>
        <v>12.0322</v>
      </c>
      <c r="G289" s="24"/>
      <c r="H289" s="36"/>
    </row>
    <row r="290" spans="1:8" ht="12.75" customHeight="1">
      <c r="A290" s="22">
        <v>43404</v>
      </c>
      <c r="B290" s="22"/>
      <c r="C290" s="25">
        <f>ROUND(11.6425,4)</f>
        <v>11.6425</v>
      </c>
      <c r="D290" s="25">
        <f>F290</f>
        <v>12.0352</v>
      </c>
      <c r="E290" s="25">
        <f>F290</f>
        <v>12.0352</v>
      </c>
      <c r="F290" s="25">
        <f>ROUND(12.0352,4)</f>
        <v>12.0352</v>
      </c>
      <c r="G290" s="24"/>
      <c r="H290" s="36"/>
    </row>
    <row r="291" spans="1:8" ht="12.75" customHeight="1">
      <c r="A291" s="22">
        <v>43409</v>
      </c>
      <c r="B291" s="22"/>
      <c r="C291" s="25">
        <f>ROUND(11.6425,4)</f>
        <v>11.6425</v>
      </c>
      <c r="D291" s="25">
        <f>F291</f>
        <v>12.0427</v>
      </c>
      <c r="E291" s="25">
        <f>F291</f>
        <v>12.0427</v>
      </c>
      <c r="F291" s="25">
        <f>ROUND(12.0427,4)</f>
        <v>12.0427</v>
      </c>
      <c r="G291" s="24"/>
      <c r="H291" s="36"/>
    </row>
    <row r="292" spans="1:8" ht="12.75" customHeight="1">
      <c r="A292" s="22">
        <v>43417</v>
      </c>
      <c r="B292" s="22"/>
      <c r="C292" s="25">
        <f>ROUND(11.6425,4)</f>
        <v>11.6425</v>
      </c>
      <c r="D292" s="25">
        <f>F292</f>
        <v>12.0547</v>
      </c>
      <c r="E292" s="25">
        <f>F292</f>
        <v>12.0547</v>
      </c>
      <c r="F292" s="25">
        <f>ROUND(12.0547,4)</f>
        <v>12.0547</v>
      </c>
      <c r="G292" s="24"/>
      <c r="H292" s="36"/>
    </row>
    <row r="293" spans="1:8" ht="12.75" customHeight="1">
      <c r="A293" s="22">
        <v>43420</v>
      </c>
      <c r="B293" s="22"/>
      <c r="C293" s="25">
        <f>ROUND(11.6425,4)</f>
        <v>11.6425</v>
      </c>
      <c r="D293" s="25">
        <f>F293</f>
        <v>12.0592</v>
      </c>
      <c r="E293" s="25">
        <f>F293</f>
        <v>12.0592</v>
      </c>
      <c r="F293" s="25">
        <f>ROUND(12.0592,4)</f>
        <v>12.0592</v>
      </c>
      <c r="G293" s="24"/>
      <c r="H293" s="36"/>
    </row>
    <row r="294" spans="1:8" ht="12.75" customHeight="1">
      <c r="A294" s="22">
        <v>43434</v>
      </c>
      <c r="B294" s="22"/>
      <c r="C294" s="25">
        <f>ROUND(11.6425,4)</f>
        <v>11.6425</v>
      </c>
      <c r="D294" s="25">
        <f>F294</f>
        <v>12.0799</v>
      </c>
      <c r="E294" s="25">
        <f>F294</f>
        <v>12.0799</v>
      </c>
      <c r="F294" s="25">
        <f>ROUND(12.0799,4)</f>
        <v>12.0799</v>
      </c>
      <c r="G294" s="24"/>
      <c r="H294" s="36"/>
    </row>
    <row r="295" spans="1:8" ht="12.75" customHeight="1">
      <c r="A295" s="22">
        <v>43445</v>
      </c>
      <c r="B295" s="22"/>
      <c r="C295" s="25">
        <f>ROUND(11.6425,4)</f>
        <v>11.6425</v>
      </c>
      <c r="D295" s="25">
        <f>F295</f>
        <v>12.0959</v>
      </c>
      <c r="E295" s="25">
        <f>F295</f>
        <v>12.0959</v>
      </c>
      <c r="F295" s="25">
        <f>ROUND(12.0959,4)</f>
        <v>12.0959</v>
      </c>
      <c r="G295" s="24"/>
      <c r="H295" s="36"/>
    </row>
    <row r="296" spans="1:8" ht="12.75" customHeight="1">
      <c r="A296" s="22">
        <v>43465</v>
      </c>
      <c r="B296" s="22"/>
      <c r="C296" s="25">
        <f>ROUND(11.6425,4)</f>
        <v>11.6425</v>
      </c>
      <c r="D296" s="25">
        <f>F296</f>
        <v>12.1251</v>
      </c>
      <c r="E296" s="25">
        <f>F296</f>
        <v>12.1251</v>
      </c>
      <c r="F296" s="25">
        <f>ROUND(12.1251,4)</f>
        <v>12.1251</v>
      </c>
      <c r="G296" s="24"/>
      <c r="H296" s="36"/>
    </row>
    <row r="297" spans="1:8" ht="12.75" customHeight="1">
      <c r="A297" s="22">
        <v>43509</v>
      </c>
      <c r="B297" s="22"/>
      <c r="C297" s="25">
        <f>ROUND(11.6425,4)</f>
        <v>11.6425</v>
      </c>
      <c r="D297" s="25">
        <f>F297</f>
        <v>12.1892</v>
      </c>
      <c r="E297" s="25">
        <f>F297</f>
        <v>12.1892</v>
      </c>
      <c r="F297" s="25">
        <f>ROUND(12.1892,4)</f>
        <v>12.1892</v>
      </c>
      <c r="G297" s="24"/>
      <c r="H297" s="36"/>
    </row>
    <row r="298" spans="1:8" ht="12.75" customHeight="1">
      <c r="A298" s="22">
        <v>44040</v>
      </c>
      <c r="B298" s="22"/>
      <c r="C298" s="25">
        <f>ROUND(11.6425,4)</f>
        <v>11.6425</v>
      </c>
      <c r="D298" s="25">
        <f>F298</f>
        <v>13.0259</v>
      </c>
      <c r="E298" s="25">
        <f>F298</f>
        <v>13.0259</v>
      </c>
      <c r="F298" s="25">
        <f>ROUND(13.0259,4)</f>
        <v>13.0259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43178</v>
      </c>
      <c r="B300" s="22"/>
      <c r="C300" s="25">
        <f>ROUND(1.23247,4)</f>
        <v>1.2325</v>
      </c>
      <c r="D300" s="25">
        <f>F300</f>
        <v>1.2343</v>
      </c>
      <c r="E300" s="25">
        <f>F300</f>
        <v>1.2343</v>
      </c>
      <c r="F300" s="25">
        <f>ROUND(1.2343,4)</f>
        <v>1.2343</v>
      </c>
      <c r="G300" s="24"/>
      <c r="H300" s="36"/>
    </row>
    <row r="301" spans="1:8" ht="12.75" customHeight="1">
      <c r="A301" s="22">
        <v>43269</v>
      </c>
      <c r="B301" s="22"/>
      <c r="C301" s="25">
        <f>ROUND(1.23247,4)</f>
        <v>1.2325</v>
      </c>
      <c r="D301" s="25">
        <f>F301</f>
        <v>1.2427</v>
      </c>
      <c r="E301" s="25">
        <f>F301</f>
        <v>1.2427</v>
      </c>
      <c r="F301" s="25">
        <f>ROUND(1.2427,4)</f>
        <v>1.2427</v>
      </c>
      <c r="G301" s="24"/>
      <c r="H301" s="36"/>
    </row>
    <row r="302" spans="1:8" ht="12.75" customHeight="1">
      <c r="A302" s="22">
        <v>43360</v>
      </c>
      <c r="B302" s="22"/>
      <c r="C302" s="25">
        <f>ROUND(1.23247,4)</f>
        <v>1.2325</v>
      </c>
      <c r="D302" s="25">
        <f>F302</f>
        <v>1.2518</v>
      </c>
      <c r="E302" s="25">
        <f>F302</f>
        <v>1.2518</v>
      </c>
      <c r="F302" s="25">
        <f>ROUND(1.2518,4)</f>
        <v>1.2518</v>
      </c>
      <c r="G302" s="24"/>
      <c r="H302" s="36"/>
    </row>
    <row r="303" spans="1:8" ht="12.75" customHeight="1">
      <c r="A303" s="22">
        <v>43448</v>
      </c>
      <c r="B303" s="22"/>
      <c r="C303" s="25">
        <f>ROUND(1.23247,4)</f>
        <v>1.2325</v>
      </c>
      <c r="D303" s="25">
        <f>F303</f>
        <v>1.2609</v>
      </c>
      <c r="E303" s="25">
        <f>F303</f>
        <v>1.2609</v>
      </c>
      <c r="F303" s="25">
        <f>ROUND(1.2609,4)</f>
        <v>1.2609</v>
      </c>
      <c r="G303" s="24"/>
      <c r="H303" s="36"/>
    </row>
    <row r="304" spans="1:8" ht="12.75" customHeight="1">
      <c r="A304" s="22" t="s">
        <v>66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43178</v>
      </c>
      <c r="B305" s="22"/>
      <c r="C305" s="25">
        <f>ROUND(1.394835,4)</f>
        <v>1.3948</v>
      </c>
      <c r="D305" s="25">
        <f>F305</f>
        <v>1.3961</v>
      </c>
      <c r="E305" s="25">
        <f>F305</f>
        <v>1.3961</v>
      </c>
      <c r="F305" s="25">
        <f>ROUND(1.3961,4)</f>
        <v>1.3961</v>
      </c>
      <c r="G305" s="24"/>
      <c r="H305" s="36"/>
    </row>
    <row r="306" spans="1:8" ht="12.75" customHeight="1">
      <c r="A306" s="22">
        <v>43269</v>
      </c>
      <c r="B306" s="22"/>
      <c r="C306" s="25">
        <f>ROUND(1.394835,4)</f>
        <v>1.3948</v>
      </c>
      <c r="D306" s="25">
        <f>F306</f>
        <v>1.4016</v>
      </c>
      <c r="E306" s="25">
        <f>F306</f>
        <v>1.4016</v>
      </c>
      <c r="F306" s="25">
        <f>ROUND(1.4016,4)</f>
        <v>1.4016</v>
      </c>
      <c r="G306" s="24"/>
      <c r="H306" s="36"/>
    </row>
    <row r="307" spans="1:8" ht="12.75" customHeight="1">
      <c r="A307" s="22">
        <v>43360</v>
      </c>
      <c r="B307" s="22"/>
      <c r="C307" s="25">
        <f>ROUND(1.394835,4)</f>
        <v>1.3948</v>
      </c>
      <c r="D307" s="25">
        <f>F307</f>
        <v>1.4072</v>
      </c>
      <c r="E307" s="25">
        <f>F307</f>
        <v>1.4072</v>
      </c>
      <c r="F307" s="25">
        <f>ROUND(1.4072,4)</f>
        <v>1.4072</v>
      </c>
      <c r="G307" s="24"/>
      <c r="H307" s="36"/>
    </row>
    <row r="308" spans="1:8" ht="12.75" customHeight="1">
      <c r="A308" s="22">
        <v>43448</v>
      </c>
      <c r="B308" s="22"/>
      <c r="C308" s="25">
        <f>ROUND(1.394835,4)</f>
        <v>1.3948</v>
      </c>
      <c r="D308" s="25">
        <f>F308</f>
        <v>1.4128</v>
      </c>
      <c r="E308" s="25">
        <f>F308</f>
        <v>1.4128</v>
      </c>
      <c r="F308" s="25">
        <f>ROUND(1.4128,4)</f>
        <v>1.4128</v>
      </c>
      <c r="G308" s="24"/>
      <c r="H308" s="36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43178</v>
      </c>
      <c r="B310" s="22"/>
      <c r="C310" s="25">
        <f>ROUND(9.23521580416577,4)</f>
        <v>9.2352</v>
      </c>
      <c r="D310" s="25">
        <f>F310</f>
        <v>9.1902</v>
      </c>
      <c r="E310" s="25">
        <f>F310</f>
        <v>9.1902</v>
      </c>
      <c r="F310" s="25">
        <f>ROUND(9.1902,4)</f>
        <v>9.1902</v>
      </c>
      <c r="G310" s="24"/>
      <c r="H310" s="36"/>
    </row>
    <row r="311" spans="1:8" ht="12.75" customHeight="1">
      <c r="A311" s="22">
        <v>43269</v>
      </c>
      <c r="B311" s="22"/>
      <c r="C311" s="25">
        <f>ROUND(9.23521580416577,4)</f>
        <v>9.2352</v>
      </c>
      <c r="D311" s="25">
        <f>F311</f>
        <v>9.0204</v>
      </c>
      <c r="E311" s="25">
        <f>F311</f>
        <v>9.0204</v>
      </c>
      <c r="F311" s="25">
        <f>ROUND(9.0204,4)</f>
        <v>9.0204</v>
      </c>
      <c r="G311" s="24"/>
      <c r="H311" s="36"/>
    </row>
    <row r="312" spans="1:8" ht="12.75" customHeight="1">
      <c r="A312" s="22">
        <v>43360</v>
      </c>
      <c r="B312" s="22"/>
      <c r="C312" s="25">
        <f>ROUND(9.23521580416577,4)</f>
        <v>9.2352</v>
      </c>
      <c r="D312" s="25">
        <f>F312</f>
        <v>8.8549</v>
      </c>
      <c r="E312" s="25">
        <f>F312</f>
        <v>8.8549</v>
      </c>
      <c r="F312" s="25">
        <f>ROUND(8.8549,4)</f>
        <v>8.8549</v>
      </c>
      <c r="G312" s="24"/>
      <c r="H312" s="36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ROUND(9.132959125,4)</f>
        <v>9.133</v>
      </c>
      <c r="D314" s="25">
        <f>F314</f>
        <v>9.1651</v>
      </c>
      <c r="E314" s="25">
        <f>F314</f>
        <v>9.1651</v>
      </c>
      <c r="F314" s="25">
        <f>ROUND(9.1651,4)</f>
        <v>9.1651</v>
      </c>
      <c r="G314" s="24"/>
      <c r="H314" s="36"/>
    </row>
    <row r="315" spans="1:8" ht="12.75" customHeight="1">
      <c r="A315" s="22">
        <v>43269</v>
      </c>
      <c r="B315" s="22"/>
      <c r="C315" s="25">
        <f>ROUND(9.132959125,4)</f>
        <v>9.133</v>
      </c>
      <c r="D315" s="25">
        <f>F315</f>
        <v>9.2814</v>
      </c>
      <c r="E315" s="25">
        <f>F315</f>
        <v>9.2814</v>
      </c>
      <c r="F315" s="25">
        <f>ROUND(9.2814,4)</f>
        <v>9.2814</v>
      </c>
      <c r="G315" s="24"/>
      <c r="H315" s="36"/>
    </row>
    <row r="316" spans="1:8" ht="12.75" customHeight="1">
      <c r="A316" s="22">
        <v>43360</v>
      </c>
      <c r="B316" s="22"/>
      <c r="C316" s="25">
        <f>ROUND(9.132959125,4)</f>
        <v>9.133</v>
      </c>
      <c r="D316" s="25">
        <f>F316</f>
        <v>9.3968</v>
      </c>
      <c r="E316" s="25">
        <f>F316</f>
        <v>9.3968</v>
      </c>
      <c r="F316" s="25">
        <f>ROUND(9.3968,4)</f>
        <v>9.3968</v>
      </c>
      <c r="G316" s="24"/>
      <c r="H316" s="36"/>
    </row>
    <row r="317" spans="1:8" ht="12.75" customHeight="1">
      <c r="A317" s="22">
        <v>43448</v>
      </c>
      <c r="B317" s="22"/>
      <c r="C317" s="25">
        <f>ROUND(9.132959125,4)</f>
        <v>9.133</v>
      </c>
      <c r="D317" s="25">
        <f>F317</f>
        <v>9.5072</v>
      </c>
      <c r="E317" s="25">
        <f>F317</f>
        <v>9.5072</v>
      </c>
      <c r="F317" s="25">
        <f>ROUND(9.5072,4)</f>
        <v>9.5072</v>
      </c>
      <c r="G317" s="24"/>
      <c r="H317" s="36"/>
    </row>
    <row r="318" spans="1:8" ht="12.75" customHeight="1">
      <c r="A318" s="22">
        <v>43542</v>
      </c>
      <c r="B318" s="22"/>
      <c r="C318" s="25">
        <f>ROUND(9.132959125,4)</f>
        <v>9.133</v>
      </c>
      <c r="D318" s="25">
        <f>F318</f>
        <v>9.6238</v>
      </c>
      <c r="E318" s="25">
        <f>F318</f>
        <v>9.6238</v>
      </c>
      <c r="F318" s="25">
        <f>ROUND(9.6238,4)</f>
        <v>9.6238</v>
      </c>
      <c r="G318" s="24"/>
      <c r="H318" s="36"/>
    </row>
    <row r="319" spans="1:8" ht="12.75" customHeight="1">
      <c r="A319" s="22">
        <v>43630</v>
      </c>
      <c r="B319" s="22"/>
      <c r="C319" s="25">
        <f>ROUND(9.132959125,4)</f>
        <v>9.133</v>
      </c>
      <c r="D319" s="25">
        <f>F319</f>
        <v>9.7363</v>
      </c>
      <c r="E319" s="25">
        <f>F319</f>
        <v>9.7363</v>
      </c>
      <c r="F319" s="25">
        <f>ROUND(9.7363,4)</f>
        <v>9.7363</v>
      </c>
      <c r="G319" s="24"/>
      <c r="H319" s="36"/>
    </row>
    <row r="320" spans="1:8" ht="12.75" customHeight="1">
      <c r="A320" s="22">
        <v>43724</v>
      </c>
      <c r="B320" s="22"/>
      <c r="C320" s="25">
        <f>ROUND(9.132959125,4)</f>
        <v>9.133</v>
      </c>
      <c r="D320" s="25">
        <f>F320</f>
        <v>9.8572</v>
      </c>
      <c r="E320" s="25">
        <f>F320</f>
        <v>9.8572</v>
      </c>
      <c r="F320" s="25">
        <f>ROUND(9.8572,4)</f>
        <v>9.8572</v>
      </c>
      <c r="G320" s="24"/>
      <c r="H320" s="36"/>
    </row>
    <row r="321" spans="1:8" ht="12.75" customHeight="1">
      <c r="A321" s="22">
        <v>43812</v>
      </c>
      <c r="B321" s="22"/>
      <c r="C321" s="25">
        <f>ROUND(9.132959125,4)</f>
        <v>9.133</v>
      </c>
      <c r="D321" s="25">
        <f>F321</f>
        <v>9.9692</v>
      </c>
      <c r="E321" s="25">
        <f>F321</f>
        <v>9.9692</v>
      </c>
      <c r="F321" s="25">
        <f>ROUND(9.9692,4)</f>
        <v>9.9692</v>
      </c>
      <c r="G321" s="24"/>
      <c r="H321" s="36"/>
    </row>
    <row r="322" spans="1:8" ht="12.75" customHeight="1">
      <c r="A322" s="22" t="s">
        <v>69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ROUND(3.16966594974273,4)</f>
        <v>3.1697</v>
      </c>
      <c r="D323" s="25">
        <f>F323</f>
        <v>3.4067</v>
      </c>
      <c r="E323" s="25">
        <f>F323</f>
        <v>3.4067</v>
      </c>
      <c r="F323" s="25">
        <f>ROUND(3.4067,4)</f>
        <v>3.4067</v>
      </c>
      <c r="G323" s="24"/>
      <c r="H323" s="36"/>
    </row>
    <row r="324" spans="1:8" ht="12.75" customHeight="1">
      <c r="A324" s="22">
        <v>43269</v>
      </c>
      <c r="B324" s="22"/>
      <c r="C324" s="25">
        <f>ROUND(3.16966594974273,4)</f>
        <v>3.1697</v>
      </c>
      <c r="D324" s="25">
        <f>F324</f>
        <v>3.4429</v>
      </c>
      <c r="E324" s="25">
        <f>F324</f>
        <v>3.4429</v>
      </c>
      <c r="F324" s="25">
        <f>ROUND(3.4429,4)</f>
        <v>3.4429</v>
      </c>
      <c r="G324" s="24"/>
      <c r="H324" s="36"/>
    </row>
    <row r="325" spans="1:8" ht="12.75" customHeight="1">
      <c r="A325" s="22">
        <v>43360</v>
      </c>
      <c r="B325" s="22"/>
      <c r="C325" s="25">
        <f>ROUND(3.16966594974273,4)</f>
        <v>3.1697</v>
      </c>
      <c r="D325" s="25">
        <f>F325</f>
        <v>3.4829</v>
      </c>
      <c r="E325" s="25">
        <f>F325</f>
        <v>3.4829</v>
      </c>
      <c r="F325" s="25">
        <f>ROUND(3.4829,4)</f>
        <v>3.4829</v>
      </c>
      <c r="G325" s="24"/>
      <c r="H325" s="36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ROUND(1.224791,4)</f>
        <v>1.2248</v>
      </c>
      <c r="D327" s="25">
        <f>F327</f>
        <v>1.2273</v>
      </c>
      <c r="E327" s="25">
        <f>F327</f>
        <v>1.2273</v>
      </c>
      <c r="F327" s="25">
        <f>ROUND(1.2273,4)</f>
        <v>1.2273</v>
      </c>
      <c r="G327" s="24"/>
      <c r="H327" s="36"/>
    </row>
    <row r="328" spans="1:8" ht="12.75" customHeight="1">
      <c r="A328" s="22">
        <v>43269</v>
      </c>
      <c r="B328" s="22"/>
      <c r="C328" s="25">
        <f>ROUND(1.224791,4)</f>
        <v>1.2248</v>
      </c>
      <c r="D328" s="25">
        <f>F328</f>
        <v>1.2364</v>
      </c>
      <c r="E328" s="25">
        <f>F328</f>
        <v>1.2364</v>
      </c>
      <c r="F328" s="25">
        <f>ROUND(1.2364,4)</f>
        <v>1.2364</v>
      </c>
      <c r="G328" s="24"/>
      <c r="H328" s="36"/>
    </row>
    <row r="329" spans="1:8" ht="12.75" customHeight="1">
      <c r="A329" s="22">
        <v>43360</v>
      </c>
      <c r="B329" s="22"/>
      <c r="C329" s="25">
        <f>ROUND(1.224791,4)</f>
        <v>1.2248</v>
      </c>
      <c r="D329" s="25">
        <f>F329</f>
        <v>1.2438</v>
      </c>
      <c r="E329" s="25">
        <f>F329</f>
        <v>1.2438</v>
      </c>
      <c r="F329" s="25">
        <f>ROUND(1.2438,4)</f>
        <v>1.2438</v>
      </c>
      <c r="G329" s="24"/>
      <c r="H329" s="36"/>
    </row>
    <row r="330" spans="1:8" ht="12.75" customHeight="1">
      <c r="A330" s="22">
        <v>43448</v>
      </c>
      <c r="B330" s="22"/>
      <c r="C330" s="25">
        <f>ROUND(1.224791,4)</f>
        <v>1.2248</v>
      </c>
      <c r="D330" s="25">
        <f>F330</f>
        <v>1.2504</v>
      </c>
      <c r="E330" s="25">
        <f>F330</f>
        <v>1.2504</v>
      </c>
      <c r="F330" s="25">
        <f>ROUND(1.2504,4)</f>
        <v>1.2504</v>
      </c>
      <c r="G330" s="24"/>
      <c r="H330" s="36"/>
    </row>
    <row r="331" spans="1:8" ht="12.75" customHeight="1">
      <c r="A331" s="22">
        <v>43542</v>
      </c>
      <c r="B331" s="22"/>
      <c r="C331" s="25">
        <f>ROUND(1.224791,4)</f>
        <v>1.2248</v>
      </c>
      <c r="D331" s="25">
        <f>F331</f>
        <v>1.3045</v>
      </c>
      <c r="E331" s="25">
        <f>F331</f>
        <v>1.3045</v>
      </c>
      <c r="F331" s="25">
        <f>ROUND(1.3045,4)</f>
        <v>1.3045</v>
      </c>
      <c r="G331" s="24"/>
      <c r="H331" s="36"/>
    </row>
    <row r="332" spans="1:8" ht="12.75" customHeight="1">
      <c r="A332" s="22">
        <v>43630</v>
      </c>
      <c r="B332" s="22"/>
      <c r="C332" s="25">
        <f>ROUND(1.224791,4)</f>
        <v>1.2248</v>
      </c>
      <c r="D332" s="25">
        <f>F332</f>
        <v>1.325</v>
      </c>
      <c r="E332" s="25">
        <f>F332</f>
        <v>1.325</v>
      </c>
      <c r="F332" s="25">
        <f>ROUND(1.325,4)</f>
        <v>1.325</v>
      </c>
      <c r="G332" s="24"/>
      <c r="H332" s="36"/>
    </row>
    <row r="333" spans="1:8" ht="12.75" customHeight="1">
      <c r="A333" s="22">
        <v>43724</v>
      </c>
      <c r="B333" s="22"/>
      <c r="C333" s="25">
        <f>ROUND(1.224791,4)</f>
        <v>1.2248</v>
      </c>
      <c r="D333" s="25">
        <f>F333</f>
        <v>1.3291</v>
      </c>
      <c r="E333" s="25">
        <f>F333</f>
        <v>1.3291</v>
      </c>
      <c r="F333" s="25">
        <f>ROUND(1.3291,4)</f>
        <v>1.3291</v>
      </c>
      <c r="G333" s="24"/>
      <c r="H333" s="36"/>
    </row>
    <row r="334" spans="1:8" ht="12.75" customHeight="1">
      <c r="A334" s="22">
        <v>43812</v>
      </c>
      <c r="B334" s="22"/>
      <c r="C334" s="25">
        <f>ROUND(1.224791,4)</f>
        <v>1.2248</v>
      </c>
      <c r="D334" s="25">
        <f>F334</f>
        <v>1.3348</v>
      </c>
      <c r="E334" s="25">
        <f>F334</f>
        <v>1.3348</v>
      </c>
      <c r="F334" s="25">
        <f>ROUND(1.3348,4)</f>
        <v>1.3348</v>
      </c>
      <c r="G334" s="24"/>
      <c r="H334" s="36"/>
    </row>
    <row r="335" spans="1:8" ht="12.75" customHeight="1">
      <c r="A335" s="22" t="s">
        <v>71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ROUND(9.19189486856597,4)</f>
        <v>9.1919</v>
      </c>
      <c r="D336" s="25">
        <f>F336</f>
        <v>9.2283</v>
      </c>
      <c r="E336" s="25">
        <f>F336</f>
        <v>9.2283</v>
      </c>
      <c r="F336" s="25">
        <f>ROUND(9.2283,4)</f>
        <v>9.2283</v>
      </c>
      <c r="G336" s="24"/>
      <c r="H336" s="36"/>
    </row>
    <row r="337" spans="1:8" ht="12.75" customHeight="1">
      <c r="A337" s="22">
        <v>43269</v>
      </c>
      <c r="B337" s="22"/>
      <c r="C337" s="25">
        <f>ROUND(9.19189486856597,4)</f>
        <v>9.1919</v>
      </c>
      <c r="D337" s="25">
        <f>F337</f>
        <v>9.3573</v>
      </c>
      <c r="E337" s="25">
        <f>F337</f>
        <v>9.3573</v>
      </c>
      <c r="F337" s="25">
        <f>ROUND(9.3573,4)</f>
        <v>9.3573</v>
      </c>
      <c r="G337" s="24"/>
      <c r="H337" s="36"/>
    </row>
    <row r="338" spans="1:8" ht="12.75" customHeight="1">
      <c r="A338" s="22">
        <v>43360</v>
      </c>
      <c r="B338" s="22"/>
      <c r="C338" s="25">
        <f>ROUND(9.19189486856597,4)</f>
        <v>9.1919</v>
      </c>
      <c r="D338" s="25">
        <f>F338</f>
        <v>9.4833</v>
      </c>
      <c r="E338" s="25">
        <f>F338</f>
        <v>9.4833</v>
      </c>
      <c r="F338" s="25">
        <f>ROUND(9.4833,4)</f>
        <v>9.4833</v>
      </c>
      <c r="G338" s="24"/>
      <c r="H338" s="36"/>
    </row>
    <row r="339" spans="1:8" ht="12.75" customHeight="1">
      <c r="A339" s="22">
        <v>43448</v>
      </c>
      <c r="B339" s="22"/>
      <c r="C339" s="25">
        <f>ROUND(9.19189486856597,4)</f>
        <v>9.1919</v>
      </c>
      <c r="D339" s="25">
        <f>F339</f>
        <v>9.4967</v>
      </c>
      <c r="E339" s="25">
        <f>F339</f>
        <v>9.4967</v>
      </c>
      <c r="F339" s="25">
        <f>ROUND(9.4967,4)</f>
        <v>9.4967</v>
      </c>
      <c r="G339" s="24"/>
      <c r="H339" s="36"/>
    </row>
    <row r="340" spans="1:8" ht="12.75" customHeight="1">
      <c r="A340" s="22">
        <v>43542</v>
      </c>
      <c r="B340" s="22"/>
      <c r="C340" s="25">
        <f>ROUND(9.19189486856597,4)</f>
        <v>9.1919</v>
      </c>
      <c r="D340" s="25">
        <f>F340</f>
        <v>9.6144</v>
      </c>
      <c r="E340" s="25">
        <f>F340</f>
        <v>9.6144</v>
      </c>
      <c r="F340" s="25">
        <f>ROUND(9.6144,4)</f>
        <v>9.6144</v>
      </c>
      <c r="G340" s="24"/>
      <c r="H340" s="36"/>
    </row>
    <row r="341" spans="1:8" ht="12.75" customHeight="1">
      <c r="A341" s="22">
        <v>43630</v>
      </c>
      <c r="B341" s="22"/>
      <c r="C341" s="25">
        <f>ROUND(9.19189486856597,4)</f>
        <v>9.1919</v>
      </c>
      <c r="D341" s="25">
        <f>F341</f>
        <v>9.7362</v>
      </c>
      <c r="E341" s="25">
        <f>F341</f>
        <v>9.7362</v>
      </c>
      <c r="F341" s="25">
        <f>ROUND(9.7362,4)</f>
        <v>9.7362</v>
      </c>
      <c r="G341" s="24"/>
      <c r="H341" s="36"/>
    </row>
    <row r="342" spans="1:8" ht="12.75" customHeight="1">
      <c r="A342" s="22">
        <v>43724</v>
      </c>
      <c r="B342" s="22"/>
      <c r="C342" s="25">
        <f>ROUND(9.19189486856597,4)</f>
        <v>9.1919</v>
      </c>
      <c r="D342" s="25">
        <f>F342</f>
        <v>9.8549</v>
      </c>
      <c r="E342" s="25">
        <f>F342</f>
        <v>9.8549</v>
      </c>
      <c r="F342" s="25">
        <f>ROUND(9.8549,4)</f>
        <v>9.8549</v>
      </c>
      <c r="G342" s="24"/>
      <c r="H342" s="36"/>
    </row>
    <row r="343" spans="1:8" ht="12.75" customHeight="1">
      <c r="A343" s="22">
        <v>43812</v>
      </c>
      <c r="B343" s="22"/>
      <c r="C343" s="25">
        <f>ROUND(9.19189486856597,4)</f>
        <v>9.1919</v>
      </c>
      <c r="D343" s="25">
        <f>F343</f>
        <v>9.9799</v>
      </c>
      <c r="E343" s="25">
        <f>F343</f>
        <v>9.9799</v>
      </c>
      <c r="F343" s="25">
        <f>ROUND(9.9799,4)</f>
        <v>9.9799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ROUND(1.84484797577338,4)</f>
        <v>1.8448</v>
      </c>
      <c r="D345" s="25">
        <f>F345</f>
        <v>1.8424</v>
      </c>
      <c r="E345" s="25">
        <f>F345</f>
        <v>1.8424</v>
      </c>
      <c r="F345" s="25">
        <f>ROUND(1.8424,4)</f>
        <v>1.8424</v>
      </c>
      <c r="G345" s="24"/>
      <c r="H345" s="36"/>
    </row>
    <row r="346" spans="1:8" ht="12.75" customHeight="1">
      <c r="A346" s="22">
        <v>43269</v>
      </c>
      <c r="B346" s="22"/>
      <c r="C346" s="25">
        <f>ROUND(1.84484797577338,4)</f>
        <v>1.8448</v>
      </c>
      <c r="D346" s="25">
        <f>F346</f>
        <v>1.8554</v>
      </c>
      <c r="E346" s="25">
        <f>F346</f>
        <v>1.8554</v>
      </c>
      <c r="F346" s="25">
        <f>ROUND(1.8554,4)</f>
        <v>1.8554</v>
      </c>
      <c r="G346" s="24"/>
      <c r="H346" s="36"/>
    </row>
    <row r="347" spans="1:8" ht="12.75" customHeight="1">
      <c r="A347" s="22">
        <v>43360</v>
      </c>
      <c r="B347" s="22"/>
      <c r="C347" s="25">
        <f>ROUND(1.84484797577338,4)</f>
        <v>1.8448</v>
      </c>
      <c r="D347" s="25">
        <f>F347</f>
        <v>1.8685</v>
      </c>
      <c r="E347" s="25">
        <f>F347</f>
        <v>1.8685</v>
      </c>
      <c r="F347" s="25">
        <f>ROUND(1.8685,4)</f>
        <v>1.8685</v>
      </c>
      <c r="G347" s="24"/>
      <c r="H347" s="36"/>
    </row>
    <row r="348" spans="1:8" ht="12.75" customHeight="1">
      <c r="A348" s="22">
        <v>43448</v>
      </c>
      <c r="B348" s="22"/>
      <c r="C348" s="25">
        <f>ROUND(1.84484797577338,4)</f>
        <v>1.8448</v>
      </c>
      <c r="D348" s="25">
        <f>F348</f>
        <v>1.8811</v>
      </c>
      <c r="E348" s="25">
        <f>F348</f>
        <v>1.8811</v>
      </c>
      <c r="F348" s="25">
        <f>ROUND(1.8811,4)</f>
        <v>1.8811</v>
      </c>
      <c r="G348" s="24"/>
      <c r="H348" s="36"/>
    </row>
    <row r="349" spans="1:8" ht="12.75" customHeight="1">
      <c r="A349" s="22">
        <v>43542</v>
      </c>
      <c r="B349" s="22"/>
      <c r="C349" s="25">
        <f>ROUND(1.84484797577338,4)</f>
        <v>1.8448</v>
      </c>
      <c r="D349" s="25">
        <f>F349</f>
        <v>1.8942</v>
      </c>
      <c r="E349" s="25">
        <f>F349</f>
        <v>1.8942</v>
      </c>
      <c r="F349" s="25">
        <f>ROUND(1.8942,4)</f>
        <v>1.8942</v>
      </c>
      <c r="G349" s="24"/>
      <c r="H349" s="36"/>
    </row>
    <row r="350" spans="1:8" ht="12.75" customHeight="1">
      <c r="A350" s="22">
        <v>43630</v>
      </c>
      <c r="B350" s="22"/>
      <c r="C350" s="25">
        <f>ROUND(1.84484797577338,4)</f>
        <v>1.8448</v>
      </c>
      <c r="D350" s="25">
        <f>F350</f>
        <v>1.9069</v>
      </c>
      <c r="E350" s="25">
        <f>F350</f>
        <v>1.9069</v>
      </c>
      <c r="F350" s="25">
        <f>ROUND(1.9069,4)</f>
        <v>1.9069</v>
      </c>
      <c r="G350" s="24"/>
      <c r="H350" s="36"/>
    </row>
    <row r="351" spans="1:8" ht="12.75" customHeight="1">
      <c r="A351" s="22">
        <v>43724</v>
      </c>
      <c r="B351" s="22"/>
      <c r="C351" s="25">
        <f>ROUND(1.84484797577338,4)</f>
        <v>1.8448</v>
      </c>
      <c r="D351" s="25">
        <f>F351</f>
        <v>1.9204</v>
      </c>
      <c r="E351" s="25">
        <f>F351</f>
        <v>1.9204</v>
      </c>
      <c r="F351" s="25">
        <f>ROUND(1.9204,4)</f>
        <v>1.9204</v>
      </c>
      <c r="G351" s="24"/>
      <c r="H351" s="36"/>
    </row>
    <row r="352" spans="1:8" ht="12.75" customHeight="1">
      <c r="A352" s="22">
        <v>43812</v>
      </c>
      <c r="B352" s="22"/>
      <c r="C352" s="25">
        <f>ROUND(1.84484797577338,4)</f>
        <v>1.8448</v>
      </c>
      <c r="D352" s="25">
        <f>F352</f>
        <v>1.9329</v>
      </c>
      <c r="E352" s="25">
        <f>F352</f>
        <v>1.9329</v>
      </c>
      <c r="F352" s="25">
        <f>ROUND(1.9329,4)</f>
        <v>1.9329</v>
      </c>
      <c r="G352" s="24"/>
      <c r="H352" s="36"/>
    </row>
    <row r="353" spans="1:8" ht="12.75" customHeight="1">
      <c r="A353" s="22" t="s">
        <v>73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ROUND(1.92688192686538,4)</f>
        <v>1.9269</v>
      </c>
      <c r="D354" s="25">
        <f>F354</f>
        <v>1.9535</v>
      </c>
      <c r="E354" s="25">
        <f>F354</f>
        <v>1.9535</v>
      </c>
      <c r="F354" s="25">
        <f>ROUND(1.9535,4)</f>
        <v>1.9535</v>
      </c>
      <c r="G354" s="24"/>
      <c r="H354" s="36"/>
    </row>
    <row r="355" spans="1:8" ht="12.75" customHeight="1">
      <c r="A355" s="22">
        <v>43269</v>
      </c>
      <c r="B355" s="22"/>
      <c r="C355" s="25">
        <f>ROUND(1.92688192686538,4)</f>
        <v>1.9269</v>
      </c>
      <c r="D355" s="25">
        <f>F355</f>
        <v>1.9928</v>
      </c>
      <c r="E355" s="25">
        <f>F355</f>
        <v>1.9928</v>
      </c>
      <c r="F355" s="25">
        <f>ROUND(1.9928,4)</f>
        <v>1.9928</v>
      </c>
      <c r="G355" s="24"/>
      <c r="H355" s="36"/>
    </row>
    <row r="356" spans="1:8" ht="12.75" customHeight="1">
      <c r="A356" s="22">
        <v>43360</v>
      </c>
      <c r="B356" s="22"/>
      <c r="C356" s="25">
        <f>ROUND(1.92688192686538,4)</f>
        <v>1.9269</v>
      </c>
      <c r="D356" s="25">
        <f>F356</f>
        <v>2.0325</v>
      </c>
      <c r="E356" s="25">
        <f>F356</f>
        <v>2.0325</v>
      </c>
      <c r="F356" s="25">
        <f>ROUND(2.0325,4)</f>
        <v>2.0325</v>
      </c>
      <c r="G356" s="24"/>
      <c r="H356" s="36"/>
    </row>
    <row r="357" spans="1:8" ht="12.75" customHeight="1">
      <c r="A357" s="22">
        <v>43448</v>
      </c>
      <c r="B357" s="22"/>
      <c r="C357" s="25">
        <f>ROUND(1.92688192686538,4)</f>
        <v>1.9269</v>
      </c>
      <c r="D357" s="25">
        <f>F357</f>
        <v>2.0684</v>
      </c>
      <c r="E357" s="25">
        <f>F357</f>
        <v>2.0684</v>
      </c>
      <c r="F357" s="25">
        <f>ROUND(2.0684,4)</f>
        <v>2.0684</v>
      </c>
      <c r="G357" s="24"/>
      <c r="H357" s="36"/>
    </row>
    <row r="358" spans="1:8" ht="12.75" customHeight="1">
      <c r="A358" s="22">
        <v>43542</v>
      </c>
      <c r="B358" s="22"/>
      <c r="C358" s="25">
        <f>ROUND(1.92688192686538,4)</f>
        <v>1.9269</v>
      </c>
      <c r="D358" s="25">
        <f>F358</f>
        <v>2.1781</v>
      </c>
      <c r="E358" s="25">
        <f>F358</f>
        <v>2.1781</v>
      </c>
      <c r="F358" s="25">
        <f>ROUND(2.1781,4)</f>
        <v>2.1781</v>
      </c>
      <c r="G358" s="24"/>
      <c r="H358" s="36"/>
    </row>
    <row r="359" spans="1:8" ht="12.75" customHeight="1">
      <c r="A359" s="22">
        <v>43630</v>
      </c>
      <c r="B359" s="22"/>
      <c r="C359" s="25">
        <f>ROUND(1.92688192686538,4)</f>
        <v>1.9269</v>
      </c>
      <c r="D359" s="25">
        <f>F359</f>
        <v>2.2304</v>
      </c>
      <c r="E359" s="25">
        <f>F359</f>
        <v>2.2304</v>
      </c>
      <c r="F359" s="25">
        <f>ROUND(2.2304,4)</f>
        <v>2.2304</v>
      </c>
      <c r="G359" s="24"/>
      <c r="H359" s="36"/>
    </row>
    <row r="360" spans="1:8" ht="12.75" customHeight="1">
      <c r="A360" s="22">
        <v>43724</v>
      </c>
      <c r="B360" s="22"/>
      <c r="C360" s="25">
        <f>ROUND(1.92688192686538,4)</f>
        <v>1.9269</v>
      </c>
      <c r="D360" s="25">
        <f>F360</f>
        <v>2.2871</v>
      </c>
      <c r="E360" s="25">
        <f>F360</f>
        <v>2.2871</v>
      </c>
      <c r="F360" s="25">
        <f>ROUND(2.2871,4)</f>
        <v>2.2871</v>
      </c>
      <c r="G360" s="24"/>
      <c r="H360" s="36"/>
    </row>
    <row r="361" spans="1:8" ht="12.75" customHeight="1">
      <c r="A361" s="22">
        <v>43812</v>
      </c>
      <c r="B361" s="22"/>
      <c r="C361" s="25">
        <f>ROUND(1.92688192686538,4)</f>
        <v>1.9269</v>
      </c>
      <c r="D361" s="25">
        <f>F361</f>
        <v>2.3452</v>
      </c>
      <c r="E361" s="25">
        <f>F361</f>
        <v>2.3452</v>
      </c>
      <c r="F361" s="25">
        <f>ROUND(2.3452,4)</f>
        <v>2.3452</v>
      </c>
      <c r="G361" s="24"/>
      <c r="H361" s="36"/>
    </row>
    <row r="362" spans="1:8" ht="12.75" customHeight="1">
      <c r="A362" s="22" t="s">
        <v>74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ROUND(14.349031975,4)</f>
        <v>14.349</v>
      </c>
      <c r="D363" s="25">
        <f>F363</f>
        <v>14.4225</v>
      </c>
      <c r="E363" s="25">
        <f>F363</f>
        <v>14.4225</v>
      </c>
      <c r="F363" s="25">
        <f>ROUND(14.4225,4)</f>
        <v>14.4225</v>
      </c>
      <c r="G363" s="24"/>
      <c r="H363" s="36"/>
    </row>
    <row r="364" spans="1:8" ht="12.75" customHeight="1">
      <c r="A364" s="22">
        <v>43269</v>
      </c>
      <c r="B364" s="22"/>
      <c r="C364" s="25">
        <f>ROUND(14.349031975,4)</f>
        <v>14.349</v>
      </c>
      <c r="D364" s="25">
        <f>F364</f>
        <v>14.7014</v>
      </c>
      <c r="E364" s="25">
        <f>F364</f>
        <v>14.7014</v>
      </c>
      <c r="F364" s="25">
        <f>ROUND(14.7014,4)</f>
        <v>14.7014</v>
      </c>
      <c r="G364" s="24"/>
      <c r="H364" s="36"/>
    </row>
    <row r="365" spans="1:8" ht="12.75" customHeight="1">
      <c r="A365" s="22">
        <v>43360</v>
      </c>
      <c r="B365" s="22"/>
      <c r="C365" s="25">
        <f>ROUND(14.349031975,4)</f>
        <v>14.349</v>
      </c>
      <c r="D365" s="25">
        <f>F365</f>
        <v>14.9825</v>
      </c>
      <c r="E365" s="25">
        <f>F365</f>
        <v>14.9825</v>
      </c>
      <c r="F365" s="25">
        <f>ROUND(14.9825,4)</f>
        <v>14.9825</v>
      </c>
      <c r="G365" s="24"/>
      <c r="H365" s="36"/>
    </row>
    <row r="366" spans="1:8" ht="12.75" customHeight="1">
      <c r="A366" s="22">
        <v>43448</v>
      </c>
      <c r="B366" s="22"/>
      <c r="C366" s="25">
        <f>ROUND(14.349031975,4)</f>
        <v>14.349</v>
      </c>
      <c r="D366" s="25">
        <f>F366</f>
        <v>15.2576</v>
      </c>
      <c r="E366" s="25">
        <f>F366</f>
        <v>15.2576</v>
      </c>
      <c r="F366" s="25">
        <f>ROUND(15.2576,4)</f>
        <v>15.2576</v>
      </c>
      <c r="G366" s="24"/>
      <c r="H366" s="36"/>
    </row>
    <row r="367" spans="1:8" ht="12.75" customHeight="1">
      <c r="A367" s="22">
        <v>43542</v>
      </c>
      <c r="B367" s="22"/>
      <c r="C367" s="25">
        <f>ROUND(14.349031975,4)</f>
        <v>14.349</v>
      </c>
      <c r="D367" s="25">
        <f>F367</f>
        <v>15.5471</v>
      </c>
      <c r="E367" s="25">
        <f>F367</f>
        <v>15.5471</v>
      </c>
      <c r="F367" s="25">
        <f>ROUND(15.5471,4)</f>
        <v>15.5471</v>
      </c>
      <c r="G367" s="24"/>
      <c r="H367" s="36"/>
    </row>
    <row r="368" spans="1:8" ht="12.75" customHeight="1">
      <c r="A368" s="22">
        <v>43630</v>
      </c>
      <c r="B368" s="22"/>
      <c r="C368" s="25">
        <f>ROUND(14.349031975,4)</f>
        <v>14.349</v>
      </c>
      <c r="D368" s="25">
        <f>F368</f>
        <v>15.8049</v>
      </c>
      <c r="E368" s="25">
        <f>F368</f>
        <v>15.8049</v>
      </c>
      <c r="F368" s="25">
        <f>ROUND(15.8049,4)</f>
        <v>15.8049</v>
      </c>
      <c r="G368" s="24"/>
      <c r="H368" s="36"/>
    </row>
    <row r="369" spans="1:8" ht="12.75" customHeight="1">
      <c r="A369" s="22">
        <v>43724</v>
      </c>
      <c r="B369" s="22"/>
      <c r="C369" s="25">
        <f>ROUND(14.349031975,4)</f>
        <v>14.349</v>
      </c>
      <c r="D369" s="25">
        <f>F369</f>
        <v>16.1768</v>
      </c>
      <c r="E369" s="25">
        <f>F369</f>
        <v>16.1768</v>
      </c>
      <c r="F369" s="25">
        <f>ROUND(16.1768,4)</f>
        <v>16.1768</v>
      </c>
      <c r="G369" s="24"/>
      <c r="H369" s="36"/>
    </row>
    <row r="370" spans="1:8" ht="12.75" customHeight="1">
      <c r="A370" s="22">
        <v>43812</v>
      </c>
      <c r="B370" s="22"/>
      <c r="C370" s="25">
        <f>ROUND(14.349031975,4)</f>
        <v>14.349</v>
      </c>
      <c r="D370" s="25">
        <f>F370</f>
        <v>16.5288</v>
      </c>
      <c r="E370" s="25">
        <f>F370</f>
        <v>16.5288</v>
      </c>
      <c r="F370" s="25">
        <f>ROUND(16.5288,4)</f>
        <v>16.5288</v>
      </c>
      <c r="G370" s="24"/>
      <c r="H370" s="36"/>
    </row>
    <row r="371" spans="1:8" ht="12.75" customHeight="1">
      <c r="A371" s="22" t="s">
        <v>75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ROUND(12.4250282811466,4)</f>
        <v>12.425</v>
      </c>
      <c r="D372" s="25">
        <f>F372</f>
        <v>12.492</v>
      </c>
      <c r="E372" s="25">
        <f>F372</f>
        <v>12.492</v>
      </c>
      <c r="F372" s="25">
        <f>ROUND(12.492,4)</f>
        <v>12.492</v>
      </c>
      <c r="G372" s="24"/>
      <c r="H372" s="36"/>
    </row>
    <row r="373" spans="1:8" ht="12.75" customHeight="1">
      <c r="A373" s="22">
        <v>43269</v>
      </c>
      <c r="B373" s="22"/>
      <c r="C373" s="25">
        <f>ROUND(12.4250282811466,4)</f>
        <v>12.425</v>
      </c>
      <c r="D373" s="25">
        <f>F373</f>
        <v>12.7463</v>
      </c>
      <c r="E373" s="25">
        <f>F373</f>
        <v>12.7463</v>
      </c>
      <c r="F373" s="25">
        <f>ROUND(12.7463,4)</f>
        <v>12.7463</v>
      </c>
      <c r="G373" s="24"/>
      <c r="H373" s="36"/>
    </row>
    <row r="374" spans="1:8" ht="12.75" customHeight="1">
      <c r="A374" s="22">
        <v>43360</v>
      </c>
      <c r="B374" s="22"/>
      <c r="C374" s="25">
        <f>ROUND(12.4250282811466,4)</f>
        <v>12.425</v>
      </c>
      <c r="D374" s="25">
        <f>F374</f>
        <v>13.0037</v>
      </c>
      <c r="E374" s="25">
        <f>F374</f>
        <v>13.0037</v>
      </c>
      <c r="F374" s="25">
        <f>ROUND(13.0037,4)</f>
        <v>13.0037</v>
      </c>
      <c r="G374" s="24"/>
      <c r="H374" s="36"/>
    </row>
    <row r="375" spans="1:8" ht="12.75" customHeight="1">
      <c r="A375" s="22">
        <v>43448</v>
      </c>
      <c r="B375" s="22"/>
      <c r="C375" s="25">
        <f>ROUND(12.4250282811466,4)</f>
        <v>12.425</v>
      </c>
      <c r="D375" s="25">
        <f>F375</f>
        <v>13.2552</v>
      </c>
      <c r="E375" s="25">
        <f>F375</f>
        <v>13.2552</v>
      </c>
      <c r="F375" s="25">
        <f>ROUND(13.2552,4)</f>
        <v>13.2552</v>
      </c>
      <c r="G375" s="24"/>
      <c r="H375" s="36"/>
    </row>
    <row r="376" spans="1:8" ht="12.75" customHeight="1">
      <c r="A376" s="22">
        <v>43542</v>
      </c>
      <c r="B376" s="22"/>
      <c r="C376" s="25">
        <f>ROUND(12.4250282811466,4)</f>
        <v>12.425</v>
      </c>
      <c r="D376" s="25">
        <f>F376</f>
        <v>13.5217</v>
      </c>
      <c r="E376" s="25">
        <f>F376</f>
        <v>13.5217</v>
      </c>
      <c r="F376" s="25">
        <f>ROUND(13.5217,4)</f>
        <v>13.5217</v>
      </c>
      <c r="G376" s="24"/>
      <c r="H376" s="36"/>
    </row>
    <row r="377" spans="1:8" ht="12.75" customHeight="1">
      <c r="A377" s="22">
        <v>43630</v>
      </c>
      <c r="B377" s="22"/>
      <c r="C377" s="25">
        <f>ROUND(12.4250282811466,4)</f>
        <v>12.425</v>
      </c>
      <c r="D377" s="25">
        <f>F377</f>
        <v>14.0298</v>
      </c>
      <c r="E377" s="25">
        <f>F377</f>
        <v>14.0298</v>
      </c>
      <c r="F377" s="25">
        <f>ROUND(14.0298,4)</f>
        <v>14.0298</v>
      </c>
      <c r="G377" s="24"/>
      <c r="H377" s="36"/>
    </row>
    <row r="378" spans="1:8" ht="12.75" customHeight="1">
      <c r="A378" s="22">
        <v>43724</v>
      </c>
      <c r="B378" s="22"/>
      <c r="C378" s="25">
        <f>ROUND(12.4250282811466,4)</f>
        <v>12.425</v>
      </c>
      <c r="D378" s="25">
        <f>F378</f>
        <v>14.2553</v>
      </c>
      <c r="E378" s="25">
        <f>F378</f>
        <v>14.2553</v>
      </c>
      <c r="F378" s="25">
        <f>ROUND(14.2553,4)</f>
        <v>14.2553</v>
      </c>
      <c r="G378" s="24"/>
      <c r="H378" s="36"/>
    </row>
    <row r="379" spans="1:8" ht="12.75" customHeight="1">
      <c r="A379" s="22">
        <v>43812</v>
      </c>
      <c r="B379" s="22"/>
      <c r="C379" s="25">
        <f>ROUND(12.4250282811466,4)</f>
        <v>12.425</v>
      </c>
      <c r="D379" s="25">
        <f>F379</f>
        <v>14.4857</v>
      </c>
      <c r="E379" s="25">
        <f>F379</f>
        <v>14.4857</v>
      </c>
      <c r="F379" s="25">
        <f>ROUND(14.4857,4)</f>
        <v>14.4857</v>
      </c>
      <c r="G379" s="24"/>
      <c r="H379" s="36"/>
    </row>
    <row r="380" spans="1:8" ht="12.75" customHeight="1">
      <c r="A380" s="22" t="s">
        <v>76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ROUND(16.2393664875,4)</f>
        <v>16.2394</v>
      </c>
      <c r="D381" s="25">
        <f>F381</f>
        <v>16.3123</v>
      </c>
      <c r="E381" s="25">
        <f>F381</f>
        <v>16.3123</v>
      </c>
      <c r="F381" s="25">
        <f>ROUND(16.3123,4)</f>
        <v>16.3123</v>
      </c>
      <c r="G381" s="24"/>
      <c r="H381" s="36"/>
    </row>
    <row r="382" spans="1:8" ht="12.75" customHeight="1">
      <c r="A382" s="22">
        <v>43269</v>
      </c>
      <c r="B382" s="22"/>
      <c r="C382" s="25">
        <f>ROUND(16.2393664875,4)</f>
        <v>16.2394</v>
      </c>
      <c r="D382" s="25">
        <f>F382</f>
        <v>16.5809</v>
      </c>
      <c r="E382" s="25">
        <f>F382</f>
        <v>16.5809</v>
      </c>
      <c r="F382" s="25">
        <f>ROUND(16.5809,4)</f>
        <v>16.5809</v>
      </c>
      <c r="G382" s="24"/>
      <c r="H382" s="36"/>
    </row>
    <row r="383" spans="1:8" ht="12.75" customHeight="1">
      <c r="A383" s="22">
        <v>43360</v>
      </c>
      <c r="B383" s="22"/>
      <c r="C383" s="25">
        <f>ROUND(16.2393664875,4)</f>
        <v>16.2394</v>
      </c>
      <c r="D383" s="25">
        <f>F383</f>
        <v>16.8428</v>
      </c>
      <c r="E383" s="25">
        <f>F383</f>
        <v>16.8428</v>
      </c>
      <c r="F383" s="25">
        <f>ROUND(16.8428,4)</f>
        <v>16.8428</v>
      </c>
      <c r="G383" s="24"/>
      <c r="H383" s="36"/>
    </row>
    <row r="384" spans="1:8" ht="12.75" customHeight="1">
      <c r="A384" s="22">
        <v>43448</v>
      </c>
      <c r="B384" s="22"/>
      <c r="C384" s="25">
        <f>ROUND(16.2393664875,4)</f>
        <v>16.2394</v>
      </c>
      <c r="D384" s="25">
        <f>F384</f>
        <v>17.0951</v>
      </c>
      <c r="E384" s="25">
        <f>F384</f>
        <v>17.0951</v>
      </c>
      <c r="F384" s="25">
        <f>ROUND(17.0951,4)</f>
        <v>17.0951</v>
      </c>
      <c r="G384" s="24"/>
      <c r="H384" s="36"/>
    </row>
    <row r="385" spans="1:8" ht="12.75" customHeight="1">
      <c r="A385" s="22">
        <v>43542</v>
      </c>
      <c r="B385" s="22"/>
      <c r="C385" s="25">
        <f>ROUND(16.2393664875,4)</f>
        <v>16.2394</v>
      </c>
      <c r="D385" s="25">
        <f>F385</f>
        <v>17.368</v>
      </c>
      <c r="E385" s="25">
        <f>F385</f>
        <v>17.368</v>
      </c>
      <c r="F385" s="25">
        <f>ROUND(17.368,4)</f>
        <v>17.368</v>
      </c>
      <c r="G385" s="24"/>
      <c r="H385" s="36"/>
    </row>
    <row r="386" spans="1:8" ht="12.75" customHeight="1">
      <c r="A386" s="22">
        <v>43630</v>
      </c>
      <c r="B386" s="22"/>
      <c r="C386" s="25">
        <f>ROUND(16.2393664875,4)</f>
        <v>16.2394</v>
      </c>
      <c r="D386" s="25">
        <f>F386</f>
        <v>17.6274</v>
      </c>
      <c r="E386" s="25">
        <f>F386</f>
        <v>17.6274</v>
      </c>
      <c r="F386" s="25">
        <f>ROUND(17.6274,4)</f>
        <v>17.6274</v>
      </c>
      <c r="G386" s="24"/>
      <c r="H386" s="36"/>
    </row>
    <row r="387" spans="1:8" ht="12.75" customHeight="1">
      <c r="A387" s="22">
        <v>43724</v>
      </c>
      <c r="B387" s="22"/>
      <c r="C387" s="25">
        <f>ROUND(16.2393664875,4)</f>
        <v>16.2394</v>
      </c>
      <c r="D387" s="25">
        <f>F387</f>
        <v>17.7033</v>
      </c>
      <c r="E387" s="25">
        <f>F387</f>
        <v>17.7033</v>
      </c>
      <c r="F387" s="25">
        <f>ROUND(17.7033,4)</f>
        <v>17.7033</v>
      </c>
      <c r="G387" s="24"/>
      <c r="H387" s="36"/>
    </row>
    <row r="388" spans="1:8" ht="12.75" customHeight="1">
      <c r="A388" s="22">
        <v>43812</v>
      </c>
      <c r="B388" s="22"/>
      <c r="C388" s="25">
        <f>ROUND(16.2393664875,4)</f>
        <v>16.2394</v>
      </c>
      <c r="D388" s="25">
        <f>F388</f>
        <v>18.1702</v>
      </c>
      <c r="E388" s="25">
        <f>F388</f>
        <v>18.1702</v>
      </c>
      <c r="F388" s="25">
        <f>ROUND(18.1702,4)</f>
        <v>18.1702</v>
      </c>
      <c r="G388" s="24"/>
      <c r="H388" s="36"/>
    </row>
    <row r="389" spans="1:8" ht="12.75" customHeight="1">
      <c r="A389" s="22" t="s">
        <v>77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ROUND(1.48781474294382,4)</f>
        <v>1.4878</v>
      </c>
      <c r="D390" s="25">
        <f>F390</f>
        <v>1.4942</v>
      </c>
      <c r="E390" s="25">
        <f>F390</f>
        <v>1.4942</v>
      </c>
      <c r="F390" s="25">
        <f>ROUND(1.4942,4)</f>
        <v>1.4942</v>
      </c>
      <c r="G390" s="24"/>
      <c r="H390" s="36"/>
    </row>
    <row r="391" spans="1:8" ht="12.75" customHeight="1">
      <c r="A391" s="22">
        <v>43269</v>
      </c>
      <c r="B391" s="22"/>
      <c r="C391" s="25">
        <f>ROUND(1.48781474294382,4)</f>
        <v>1.4878</v>
      </c>
      <c r="D391" s="25">
        <f>F391</f>
        <v>1.5162</v>
      </c>
      <c r="E391" s="25">
        <f>F391</f>
        <v>1.5162</v>
      </c>
      <c r="F391" s="25">
        <f>ROUND(1.5162,4)</f>
        <v>1.5162</v>
      </c>
      <c r="G391" s="24"/>
      <c r="H391" s="36"/>
    </row>
    <row r="392" spans="1:8" ht="12.75" customHeight="1">
      <c r="A392" s="22">
        <v>43360</v>
      </c>
      <c r="B392" s="22"/>
      <c r="C392" s="25">
        <f>ROUND(1.48781474294382,4)</f>
        <v>1.4878</v>
      </c>
      <c r="D392" s="25">
        <f>F392</f>
        <v>1.5372</v>
      </c>
      <c r="E392" s="25">
        <f>F392</f>
        <v>1.5372</v>
      </c>
      <c r="F392" s="25">
        <f>ROUND(1.5372,4)</f>
        <v>1.5372</v>
      </c>
      <c r="G392" s="24"/>
      <c r="H392" s="36"/>
    </row>
    <row r="393" spans="1:8" ht="12.75" customHeight="1">
      <c r="A393" s="22">
        <v>43448</v>
      </c>
      <c r="B393" s="22"/>
      <c r="C393" s="25">
        <f>ROUND(1.48781474294382,4)</f>
        <v>1.4878</v>
      </c>
      <c r="D393" s="25">
        <f>F393</f>
        <v>1.5563</v>
      </c>
      <c r="E393" s="25">
        <f>F393</f>
        <v>1.5563</v>
      </c>
      <c r="F393" s="25">
        <f>ROUND(1.5563,4)</f>
        <v>1.5563</v>
      </c>
      <c r="G393" s="24"/>
      <c r="H393" s="36"/>
    </row>
    <row r="394" spans="1:8" ht="12.75" customHeight="1">
      <c r="A394" s="22">
        <v>43542</v>
      </c>
      <c r="B394" s="22"/>
      <c r="C394" s="25">
        <f>ROUND(1.48781474294382,4)</f>
        <v>1.4878</v>
      </c>
      <c r="D394" s="25">
        <f>F394</f>
        <v>1.6284</v>
      </c>
      <c r="E394" s="25">
        <f>F394</f>
        <v>1.6284</v>
      </c>
      <c r="F394" s="25">
        <f>ROUND(1.6284,4)</f>
        <v>1.6284</v>
      </c>
      <c r="G394" s="24"/>
      <c r="H394" s="36"/>
    </row>
    <row r="395" spans="1:8" ht="12.75" customHeight="1">
      <c r="A395" s="22">
        <v>43630</v>
      </c>
      <c r="B395" s="22"/>
      <c r="C395" s="25">
        <f>ROUND(1.48781474294382,4)</f>
        <v>1.4878</v>
      </c>
      <c r="D395" s="25">
        <f>F395</f>
        <v>1.6489</v>
      </c>
      <c r="E395" s="25">
        <f>F395</f>
        <v>1.6489</v>
      </c>
      <c r="F395" s="25">
        <f>ROUND(1.6489,4)</f>
        <v>1.6489</v>
      </c>
      <c r="G395" s="24"/>
      <c r="H395" s="36"/>
    </row>
    <row r="396" spans="1:8" ht="12.75" customHeight="1">
      <c r="A396" s="22">
        <v>43724</v>
      </c>
      <c r="B396" s="22"/>
      <c r="C396" s="25">
        <f>ROUND(1.48781474294382,4)</f>
        <v>1.4878</v>
      </c>
      <c r="D396" s="25">
        <f>F396</f>
        <v>1.6704</v>
      </c>
      <c r="E396" s="25">
        <f>F396</f>
        <v>1.6704</v>
      </c>
      <c r="F396" s="25">
        <f>ROUND(1.6704,4)</f>
        <v>1.6704</v>
      </c>
      <c r="G396" s="24"/>
      <c r="H396" s="36"/>
    </row>
    <row r="397" spans="1:8" ht="12.75" customHeight="1">
      <c r="A397" s="22">
        <v>43812</v>
      </c>
      <c r="B397" s="22"/>
      <c r="C397" s="25">
        <f>ROUND(1.48781474294382,4)</f>
        <v>1.4878</v>
      </c>
      <c r="D397" s="25">
        <f>F397</f>
        <v>1.6931</v>
      </c>
      <c r="E397" s="25">
        <f>F397</f>
        <v>1.6931</v>
      </c>
      <c r="F397" s="25">
        <f>ROUND(1.6931,4)</f>
        <v>1.6931</v>
      </c>
      <c r="G397" s="24"/>
      <c r="H397" s="36"/>
    </row>
    <row r="398" spans="1:8" ht="12.75" customHeight="1">
      <c r="A398" s="22" t="s">
        <v>78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8">
        <f>ROUND(0.108281172980162,6)</f>
        <v>0.108281</v>
      </c>
      <c r="D399" s="28">
        <f>F399</f>
        <v>0.108811</v>
      </c>
      <c r="E399" s="28">
        <f>F399</f>
        <v>0.108811</v>
      </c>
      <c r="F399" s="28">
        <f>ROUND(0.108811,6)</f>
        <v>0.108811</v>
      </c>
      <c r="G399" s="24"/>
      <c r="H399" s="36"/>
    </row>
    <row r="400" spans="1:8" ht="12.75" customHeight="1">
      <c r="A400" s="22">
        <v>43269</v>
      </c>
      <c r="B400" s="22"/>
      <c r="C400" s="28">
        <f>ROUND(0.108281172980162,6)</f>
        <v>0.108281</v>
      </c>
      <c r="D400" s="28">
        <f>F400</f>
        <v>0.11086</v>
      </c>
      <c r="E400" s="28">
        <f>F400</f>
        <v>0.11086</v>
      </c>
      <c r="F400" s="28">
        <f>ROUND(0.11086,6)</f>
        <v>0.11086</v>
      </c>
      <c r="G400" s="24"/>
      <c r="H400" s="36"/>
    </row>
    <row r="401" spans="1:8" ht="12.75" customHeight="1">
      <c r="A401" s="22">
        <v>43360</v>
      </c>
      <c r="B401" s="22"/>
      <c r="C401" s="28">
        <f>ROUND(0.108281172980162,6)</f>
        <v>0.108281</v>
      </c>
      <c r="D401" s="28">
        <f>F401</f>
        <v>0.112932</v>
      </c>
      <c r="E401" s="28">
        <f>F401</f>
        <v>0.112932</v>
      </c>
      <c r="F401" s="28">
        <f>ROUND(0.112932,6)</f>
        <v>0.112932</v>
      </c>
      <c r="G401" s="24"/>
      <c r="H401" s="36"/>
    </row>
    <row r="402" spans="1:8" ht="12.75" customHeight="1">
      <c r="A402" s="22">
        <v>43448</v>
      </c>
      <c r="B402" s="22"/>
      <c r="C402" s="28">
        <f>ROUND(0.108281172980162,6)</f>
        <v>0.108281</v>
      </c>
      <c r="D402" s="28">
        <f>F402</f>
        <v>0.114972</v>
      </c>
      <c r="E402" s="28">
        <f>F402</f>
        <v>0.114972</v>
      </c>
      <c r="F402" s="28">
        <f>ROUND(0.114972,6)</f>
        <v>0.114972</v>
      </c>
      <c r="G402" s="24"/>
      <c r="H402" s="36"/>
    </row>
    <row r="403" spans="1:8" ht="12.75" customHeight="1">
      <c r="A403" s="22">
        <v>43542</v>
      </c>
      <c r="B403" s="22"/>
      <c r="C403" s="28">
        <f>ROUND(0.108281172980162,6)</f>
        <v>0.108281</v>
      </c>
      <c r="D403" s="28">
        <f>F403</f>
        <v>0.117237</v>
      </c>
      <c r="E403" s="28">
        <f>F403</f>
        <v>0.117237</v>
      </c>
      <c r="F403" s="28">
        <f>ROUND(0.117237,6)</f>
        <v>0.117237</v>
      </c>
      <c r="G403" s="24"/>
      <c r="H403" s="36"/>
    </row>
    <row r="404" spans="1:8" ht="12.75" customHeight="1">
      <c r="A404" s="22">
        <v>43630</v>
      </c>
      <c r="B404" s="22"/>
      <c r="C404" s="28">
        <f>ROUND(0.108281172980162,6)</f>
        <v>0.108281</v>
      </c>
      <c r="D404" s="28">
        <f>F404</f>
        <v>0.122041</v>
      </c>
      <c r="E404" s="28">
        <f>F404</f>
        <v>0.122041</v>
      </c>
      <c r="F404" s="28">
        <f>ROUND(0.122041,6)</f>
        <v>0.122041</v>
      </c>
      <c r="G404" s="24"/>
      <c r="H404" s="36"/>
    </row>
    <row r="405" spans="1:8" ht="12.75" customHeight="1">
      <c r="A405" s="22">
        <v>43724</v>
      </c>
      <c r="B405" s="22"/>
      <c r="C405" s="28">
        <f>ROUND(0.108281172980162,6)</f>
        <v>0.108281</v>
      </c>
      <c r="D405" s="28">
        <f>F405</f>
        <v>0.124223</v>
      </c>
      <c r="E405" s="28">
        <f>F405</f>
        <v>0.124223</v>
      </c>
      <c r="F405" s="28">
        <f>ROUND(0.124223,6)</f>
        <v>0.124223</v>
      </c>
      <c r="G405" s="24"/>
      <c r="H405" s="36"/>
    </row>
    <row r="406" spans="1:8" ht="12.75" customHeight="1">
      <c r="A406" s="22">
        <v>43812</v>
      </c>
      <c r="B406" s="22"/>
      <c r="C406" s="28">
        <f>ROUND(0.108281172980162,6)</f>
        <v>0.108281</v>
      </c>
      <c r="D406" s="28">
        <f>F406</f>
        <v>0.12572</v>
      </c>
      <c r="E406" s="28">
        <f>F406</f>
        <v>0.12572</v>
      </c>
      <c r="F406" s="28">
        <f>ROUND(0.12572,6)</f>
        <v>0.12572</v>
      </c>
      <c r="G406" s="24"/>
      <c r="H406" s="36"/>
    </row>
    <row r="407" spans="1:8" ht="12.75" customHeight="1">
      <c r="A407" s="22" t="s">
        <v>79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5">
        <f>ROUND(0.114794912246105,4)</f>
        <v>0.1148</v>
      </c>
      <c r="D408" s="25">
        <f>F408</f>
        <v>0.1148</v>
      </c>
      <c r="E408" s="25">
        <f>F408</f>
        <v>0.1148</v>
      </c>
      <c r="F408" s="25">
        <f>ROUND(0.1148,4)</f>
        <v>0.1148</v>
      </c>
      <c r="G408" s="24"/>
      <c r="H408" s="36"/>
    </row>
    <row r="409" spans="1:8" ht="12.75" customHeight="1">
      <c r="A409" s="22">
        <v>43269</v>
      </c>
      <c r="B409" s="22"/>
      <c r="C409" s="25">
        <f>ROUND(0.114794912246105,4)</f>
        <v>0.1148</v>
      </c>
      <c r="D409" s="25">
        <f>F409</f>
        <v>0.1143</v>
      </c>
      <c r="E409" s="25">
        <f>F409</f>
        <v>0.1143</v>
      </c>
      <c r="F409" s="25">
        <f>ROUND(0.1143,4)</f>
        <v>0.1143</v>
      </c>
      <c r="G409" s="24"/>
      <c r="H409" s="36"/>
    </row>
    <row r="410" spans="1:8" ht="12.75" customHeight="1">
      <c r="A410" s="22">
        <v>43360</v>
      </c>
      <c r="B410" s="22"/>
      <c r="C410" s="25">
        <f>ROUND(0.114794912246105,4)</f>
        <v>0.1148</v>
      </c>
      <c r="D410" s="25">
        <f>F410</f>
        <v>0.1138</v>
      </c>
      <c r="E410" s="25">
        <f>F410</f>
        <v>0.1138</v>
      </c>
      <c r="F410" s="25">
        <f>ROUND(0.1138,4)</f>
        <v>0.1138</v>
      </c>
      <c r="G410" s="24"/>
      <c r="H410" s="36"/>
    </row>
    <row r="411" spans="1:8" ht="12.75" customHeight="1">
      <c r="A411" s="22">
        <v>43448</v>
      </c>
      <c r="B411" s="22"/>
      <c r="C411" s="25">
        <f>ROUND(0.114794912246105,4)</f>
        <v>0.1148</v>
      </c>
      <c r="D411" s="25">
        <f>F411</f>
        <v>0.1128</v>
      </c>
      <c r="E411" s="25">
        <f>F411</f>
        <v>0.1128</v>
      </c>
      <c r="F411" s="25">
        <f>ROUND(0.1128,4)</f>
        <v>0.1128</v>
      </c>
      <c r="G411" s="24"/>
      <c r="H411" s="36"/>
    </row>
    <row r="412" spans="1:8" ht="12.75" customHeight="1">
      <c r="A412" s="22">
        <v>43542</v>
      </c>
      <c r="B412" s="22"/>
      <c r="C412" s="25">
        <f>ROUND(0.114794912246105,4)</f>
        <v>0.1148</v>
      </c>
      <c r="D412" s="25">
        <f>F412</f>
        <v>0.1109</v>
      </c>
      <c r="E412" s="25">
        <f>F412</f>
        <v>0.1109</v>
      </c>
      <c r="F412" s="25">
        <f>ROUND(0.1109,4)</f>
        <v>0.1109</v>
      </c>
      <c r="G412" s="24"/>
      <c r="H412" s="36"/>
    </row>
    <row r="413" spans="1:8" ht="12.75" customHeight="1">
      <c r="A413" s="22">
        <v>43630</v>
      </c>
      <c r="B413" s="22"/>
      <c r="C413" s="25">
        <f>ROUND(0.114794912246105,4)</f>
        <v>0.1148</v>
      </c>
      <c r="D413" s="25">
        <f>F413</f>
        <v>0.1091</v>
      </c>
      <c r="E413" s="25">
        <f>F413</f>
        <v>0.1091</v>
      </c>
      <c r="F413" s="25">
        <f>ROUND(0.1091,4)</f>
        <v>0.1091</v>
      </c>
      <c r="G413" s="24"/>
      <c r="H413" s="36"/>
    </row>
    <row r="414" spans="1:8" ht="12.75" customHeight="1">
      <c r="A414" s="22">
        <v>43724</v>
      </c>
      <c r="B414" s="22"/>
      <c r="C414" s="25">
        <f>ROUND(0.114794912246105,4)</f>
        <v>0.1148</v>
      </c>
      <c r="D414" s="25">
        <f>F414</f>
        <v>0.1191</v>
      </c>
      <c r="E414" s="25">
        <f>F414</f>
        <v>0.1191</v>
      </c>
      <c r="F414" s="25">
        <f>ROUND(0.1191,4)</f>
        <v>0.1191</v>
      </c>
      <c r="G414" s="24"/>
      <c r="H414" s="36"/>
    </row>
    <row r="415" spans="1:8" ht="12.75" customHeight="1">
      <c r="A415" s="22" t="s">
        <v>80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ROUND(1.48331281050989,4)</f>
        <v>1.4833</v>
      </c>
      <c r="D416" s="25">
        <f>F416</f>
        <v>1.495</v>
      </c>
      <c r="E416" s="25">
        <f>F416</f>
        <v>1.495</v>
      </c>
      <c r="F416" s="25">
        <f>ROUND(1.495,4)</f>
        <v>1.495</v>
      </c>
      <c r="G416" s="24"/>
      <c r="H416" s="36"/>
    </row>
    <row r="417" spans="1:8" ht="12.75" customHeight="1">
      <c r="A417" s="22">
        <v>43269</v>
      </c>
      <c r="B417" s="22"/>
      <c r="C417" s="25">
        <f>ROUND(1.48331281050989,4)</f>
        <v>1.4833</v>
      </c>
      <c r="D417" s="25">
        <f>F417</f>
        <v>1.5193</v>
      </c>
      <c r="E417" s="25">
        <f>F417</f>
        <v>1.5193</v>
      </c>
      <c r="F417" s="25">
        <f>ROUND(1.5193,4)</f>
        <v>1.5193</v>
      </c>
      <c r="G417" s="24"/>
      <c r="H417" s="36"/>
    </row>
    <row r="418" spans="1:8" ht="12.75" customHeight="1">
      <c r="A418" s="22">
        <v>43360</v>
      </c>
      <c r="B418" s="22"/>
      <c r="C418" s="25">
        <f>ROUND(1.48331281050989,4)</f>
        <v>1.4833</v>
      </c>
      <c r="D418" s="25">
        <f>F418</f>
        <v>1.5431</v>
      </c>
      <c r="E418" s="25">
        <f>F418</f>
        <v>1.5431</v>
      </c>
      <c r="F418" s="25">
        <f>ROUND(1.5431,4)</f>
        <v>1.5431</v>
      </c>
      <c r="G418" s="24"/>
      <c r="H418" s="36"/>
    </row>
    <row r="419" spans="1:8" ht="12.75" customHeight="1">
      <c r="A419" s="22">
        <v>43448</v>
      </c>
      <c r="B419" s="22"/>
      <c r="C419" s="25">
        <f>ROUND(1.48331281050989,4)</f>
        <v>1.4833</v>
      </c>
      <c r="D419" s="25">
        <f>F419</f>
        <v>1.5647</v>
      </c>
      <c r="E419" s="25">
        <f>F419</f>
        <v>1.5647</v>
      </c>
      <c r="F419" s="25">
        <f>ROUND(1.5647,4)</f>
        <v>1.5647</v>
      </c>
      <c r="G419" s="24"/>
      <c r="H419" s="36"/>
    </row>
    <row r="420" spans="1:8" ht="12.75" customHeight="1">
      <c r="A420" s="22">
        <v>43630</v>
      </c>
      <c r="B420" s="22"/>
      <c r="C420" s="25">
        <f>ROUND(1.48331281050989,4)</f>
        <v>1.4833</v>
      </c>
      <c r="D420" s="25">
        <f>F420</f>
        <v>1.6145</v>
      </c>
      <c r="E420" s="25">
        <f>F420</f>
        <v>1.6145</v>
      </c>
      <c r="F420" s="25">
        <v>1.6145</v>
      </c>
      <c r="G420" s="24"/>
      <c r="H420" s="36"/>
    </row>
    <row r="421" spans="1:8" ht="12.75" customHeight="1">
      <c r="A421" s="22">
        <v>43724</v>
      </c>
      <c r="B421" s="22"/>
      <c r="C421" s="25">
        <f>ROUND(1.48331281050989,4)</f>
        <v>1.4833</v>
      </c>
      <c r="D421" s="25">
        <f>F421</f>
        <v>1.643</v>
      </c>
      <c r="E421" s="25">
        <f>F421</f>
        <v>1.643</v>
      </c>
      <c r="F421" s="25">
        <v>1.643</v>
      </c>
      <c r="G421" s="24"/>
      <c r="H421" s="36"/>
    </row>
    <row r="422" spans="1:8" ht="12.75" customHeight="1">
      <c r="A422" s="22">
        <v>43812</v>
      </c>
      <c r="B422" s="22"/>
      <c r="C422" s="25">
        <f>ROUND(1.48331281050989,4)</f>
        <v>1.4833</v>
      </c>
      <c r="D422" s="25">
        <f>F422</f>
        <v>1.6699</v>
      </c>
      <c r="E422" s="25">
        <f>F422</f>
        <v>1.6699</v>
      </c>
      <c r="F422" s="25">
        <f>ROUND(1.6699,4)</f>
        <v>1.6699</v>
      </c>
      <c r="G422" s="24"/>
      <c r="H422" s="36"/>
    </row>
    <row r="423" spans="1:8" ht="12.75" customHeight="1">
      <c r="A423" s="22" t="s">
        <v>81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ROUND(8.54769065,4)</f>
        <v>8.5477</v>
      </c>
      <c r="D424" s="25">
        <f>F424</f>
        <v>8.5758</v>
      </c>
      <c r="E424" s="25">
        <f>F424</f>
        <v>8.5758</v>
      </c>
      <c r="F424" s="25">
        <f>ROUND(8.5758,4)</f>
        <v>8.5758</v>
      </c>
      <c r="G424" s="24"/>
      <c r="H424" s="36"/>
    </row>
    <row r="425" spans="1:8" ht="12.75" customHeight="1">
      <c r="A425" s="22">
        <v>43269</v>
      </c>
      <c r="B425" s="22"/>
      <c r="C425" s="25">
        <f>ROUND(8.54769065,4)</f>
        <v>8.5477</v>
      </c>
      <c r="D425" s="25">
        <f>F425</f>
        <v>8.6787</v>
      </c>
      <c r="E425" s="25">
        <f>F425</f>
        <v>8.6787</v>
      </c>
      <c r="F425" s="25">
        <f>ROUND(8.6787,4)</f>
        <v>8.6787</v>
      </c>
      <c r="G425" s="24"/>
      <c r="H425" s="36"/>
    </row>
    <row r="426" spans="1:8" ht="12.75" customHeight="1">
      <c r="A426" s="22">
        <v>43360</v>
      </c>
      <c r="B426" s="22"/>
      <c r="C426" s="25">
        <f>ROUND(8.54769065,4)</f>
        <v>8.5477</v>
      </c>
      <c r="D426" s="25">
        <f>F426</f>
        <v>8.7824</v>
      </c>
      <c r="E426" s="25">
        <f>F426</f>
        <v>8.7824</v>
      </c>
      <c r="F426" s="25">
        <f>ROUND(8.7824,4)</f>
        <v>8.7824</v>
      </c>
      <c r="G426" s="24"/>
      <c r="H426" s="36"/>
    </row>
    <row r="427" spans="1:8" ht="12.75" customHeight="1">
      <c r="A427" s="22">
        <v>43448</v>
      </c>
      <c r="B427" s="22"/>
      <c r="C427" s="25">
        <f>ROUND(8.54769065,4)</f>
        <v>8.5477</v>
      </c>
      <c r="D427" s="25">
        <f>F427</f>
        <v>8.8815</v>
      </c>
      <c r="E427" s="25">
        <f>F427</f>
        <v>8.8815</v>
      </c>
      <c r="F427" s="25">
        <f>ROUND(8.8815,4)</f>
        <v>8.8815</v>
      </c>
      <c r="G427" s="24"/>
      <c r="H427" s="36"/>
    </row>
    <row r="428" spans="1:8" ht="12.75" customHeight="1">
      <c r="A428" s="22">
        <v>43542</v>
      </c>
      <c r="B428" s="22"/>
      <c r="C428" s="25">
        <f>ROUND(8.54769065,4)</f>
        <v>8.5477</v>
      </c>
      <c r="D428" s="25">
        <f>F428</f>
        <v>9.2857</v>
      </c>
      <c r="E428" s="25">
        <f>F428</f>
        <v>9.2857</v>
      </c>
      <c r="F428" s="25">
        <f>ROUND(9.2857,4)</f>
        <v>9.2857</v>
      </c>
      <c r="G428" s="24"/>
      <c r="H428" s="36"/>
    </row>
    <row r="429" spans="1:8" ht="12.75" customHeight="1">
      <c r="A429" s="22">
        <v>43630</v>
      </c>
      <c r="B429" s="22"/>
      <c r="C429" s="25">
        <f>ROUND(8.54769065,4)</f>
        <v>8.5477</v>
      </c>
      <c r="D429" s="25">
        <f>F429</f>
        <v>9.3967</v>
      </c>
      <c r="E429" s="25">
        <f>F429</f>
        <v>9.3967</v>
      </c>
      <c r="F429" s="25">
        <f>ROUND(9.3967,4)</f>
        <v>9.3967</v>
      </c>
      <c r="G429" s="24"/>
      <c r="H429" s="36"/>
    </row>
    <row r="430" spans="1:8" ht="12.75" customHeight="1">
      <c r="A430" s="22">
        <v>43724</v>
      </c>
      <c r="B430" s="22"/>
      <c r="C430" s="25">
        <f>ROUND(8.54769065,4)</f>
        <v>8.5477</v>
      </c>
      <c r="D430" s="25">
        <f>F430</f>
        <v>9.5126</v>
      </c>
      <c r="E430" s="25">
        <f>F430</f>
        <v>9.5126</v>
      </c>
      <c r="F430" s="25">
        <f>ROUND(9.5126,4)</f>
        <v>9.5126</v>
      </c>
      <c r="G430" s="24"/>
      <c r="H430" s="36"/>
    </row>
    <row r="431" spans="1:8" ht="12.75" customHeight="1">
      <c r="A431" s="22">
        <v>43812</v>
      </c>
      <c r="B431" s="22"/>
      <c r="C431" s="25">
        <f>ROUND(8.54769065,4)</f>
        <v>8.5477</v>
      </c>
      <c r="D431" s="25">
        <f>F431</f>
        <v>9.6361</v>
      </c>
      <c r="E431" s="25">
        <f>F431</f>
        <v>9.6361</v>
      </c>
      <c r="F431" s="25">
        <f>ROUND(9.6361,4)</f>
        <v>9.6361</v>
      </c>
      <c r="G431" s="24"/>
      <c r="H431" s="36"/>
    </row>
    <row r="432" spans="1:8" ht="12.75" customHeight="1">
      <c r="A432" s="22" t="s">
        <v>82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ROUND(8.817537375604,4)</f>
        <v>8.8175</v>
      </c>
      <c r="D433" s="25">
        <f>F433</f>
        <v>8.8518</v>
      </c>
      <c r="E433" s="25">
        <f>F433</f>
        <v>8.8518</v>
      </c>
      <c r="F433" s="25">
        <f>ROUND(8.8518,4)</f>
        <v>8.8518</v>
      </c>
      <c r="G433" s="24"/>
      <c r="H433" s="36"/>
    </row>
    <row r="434" spans="1:8" ht="12.75" customHeight="1">
      <c r="A434" s="22">
        <v>43269</v>
      </c>
      <c r="B434" s="22"/>
      <c r="C434" s="25">
        <f>ROUND(8.817537375604,4)</f>
        <v>8.8175</v>
      </c>
      <c r="D434" s="25">
        <f>F434</f>
        <v>8.9795</v>
      </c>
      <c r="E434" s="25">
        <f>F434</f>
        <v>8.9795</v>
      </c>
      <c r="F434" s="25">
        <f>ROUND(8.9795,4)</f>
        <v>8.9795</v>
      </c>
      <c r="G434" s="24"/>
      <c r="H434" s="36"/>
    </row>
    <row r="435" spans="1:8" ht="12.75" customHeight="1">
      <c r="A435" s="22">
        <v>43360</v>
      </c>
      <c r="B435" s="22"/>
      <c r="C435" s="25">
        <f>ROUND(8.817537375604,4)</f>
        <v>8.8175</v>
      </c>
      <c r="D435" s="25">
        <f>F435</f>
        <v>9.1048</v>
      </c>
      <c r="E435" s="25">
        <f>F435</f>
        <v>9.1048</v>
      </c>
      <c r="F435" s="25">
        <f>ROUND(9.1048,4)</f>
        <v>9.1048</v>
      </c>
      <c r="G435" s="24"/>
      <c r="H435" s="36"/>
    </row>
    <row r="436" spans="1:8" ht="12.75" customHeight="1">
      <c r="A436" s="22">
        <v>43448</v>
      </c>
      <c r="B436" s="22"/>
      <c r="C436" s="25">
        <f>ROUND(8.817537375604,4)</f>
        <v>8.8175</v>
      </c>
      <c r="D436" s="25">
        <f>F436</f>
        <v>9.2235</v>
      </c>
      <c r="E436" s="25">
        <f>F436</f>
        <v>9.2235</v>
      </c>
      <c r="F436" s="25">
        <f>ROUND(9.2235,4)</f>
        <v>9.2235</v>
      </c>
      <c r="G436" s="24"/>
      <c r="H436" s="36"/>
    </row>
    <row r="437" spans="1:8" ht="12.75" customHeight="1">
      <c r="A437" s="22">
        <v>43542</v>
      </c>
      <c r="B437" s="22"/>
      <c r="C437" s="25">
        <f>ROUND(8.817537375604,4)</f>
        <v>8.8175</v>
      </c>
      <c r="D437" s="25">
        <f>F437</f>
        <v>9.662</v>
      </c>
      <c r="E437" s="25">
        <f>F437</f>
        <v>9.662</v>
      </c>
      <c r="F437" s="25">
        <f>ROUND(9.662,4)</f>
        <v>9.662</v>
      </c>
      <c r="G437" s="24"/>
      <c r="H437" s="36"/>
    </row>
    <row r="438" spans="1:8" ht="12.75" customHeight="1">
      <c r="A438" s="22">
        <v>43630</v>
      </c>
      <c r="B438" s="22"/>
      <c r="C438" s="25">
        <f>ROUND(8.817537375604,4)</f>
        <v>8.8175</v>
      </c>
      <c r="D438" s="25">
        <f>F438</f>
        <v>9.7908</v>
      </c>
      <c r="E438" s="25">
        <f>F438</f>
        <v>9.7908</v>
      </c>
      <c r="F438" s="25">
        <f>ROUND(9.7908,4)</f>
        <v>9.7908</v>
      </c>
      <c r="G438" s="24"/>
      <c r="H438" s="36"/>
    </row>
    <row r="439" spans="1:8" ht="12.75" customHeight="1">
      <c r="A439" s="22">
        <v>43724</v>
      </c>
      <c r="B439" s="22"/>
      <c r="C439" s="25">
        <f>ROUND(8.817537375604,4)</f>
        <v>8.8175</v>
      </c>
      <c r="D439" s="25">
        <f>F439</f>
        <v>9.924</v>
      </c>
      <c r="E439" s="25">
        <f>F439</f>
        <v>9.924</v>
      </c>
      <c r="F439" s="25">
        <f>ROUND(9.924,4)</f>
        <v>9.924</v>
      </c>
      <c r="G439" s="24"/>
      <c r="H439" s="36"/>
    </row>
    <row r="440" spans="1:8" ht="12.75" customHeight="1">
      <c r="A440" s="22">
        <v>43812</v>
      </c>
      <c r="B440" s="22"/>
      <c r="C440" s="25">
        <f>ROUND(8.817537375604,4)</f>
        <v>8.8175</v>
      </c>
      <c r="D440" s="25">
        <f>F440</f>
        <v>10.0683</v>
      </c>
      <c r="E440" s="25">
        <f>F440</f>
        <v>10.0683</v>
      </c>
      <c r="F440" s="25">
        <f>ROUND(10.0683,4)</f>
        <v>10.0683</v>
      </c>
      <c r="G440" s="24"/>
      <c r="H440" s="36"/>
    </row>
    <row r="441" spans="1:8" ht="12.75" customHeight="1">
      <c r="A441" s="22" t="s">
        <v>83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ROUND(3.07345673797808,4)</f>
        <v>3.0735</v>
      </c>
      <c r="D442" s="25">
        <f>F442</f>
        <v>3.0627</v>
      </c>
      <c r="E442" s="25">
        <f>F442</f>
        <v>3.0627</v>
      </c>
      <c r="F442" s="25">
        <f>ROUND(3.0627,4)</f>
        <v>3.0627</v>
      </c>
      <c r="G442" s="24"/>
      <c r="H442" s="36"/>
    </row>
    <row r="443" spans="1:8" ht="12.75" customHeight="1">
      <c r="A443" s="22">
        <v>43269</v>
      </c>
      <c r="B443" s="22"/>
      <c r="C443" s="25">
        <f>ROUND(3.07345673797808,4)</f>
        <v>3.0735</v>
      </c>
      <c r="D443" s="25">
        <f>F443</f>
        <v>3.0222</v>
      </c>
      <c r="E443" s="25">
        <f>F443</f>
        <v>3.0222</v>
      </c>
      <c r="F443" s="25">
        <f>ROUND(3.0222,4)</f>
        <v>3.0222</v>
      </c>
      <c r="G443" s="24"/>
      <c r="H443" s="36"/>
    </row>
    <row r="444" spans="1:8" ht="12.75" customHeight="1">
      <c r="A444" s="22">
        <v>43360</v>
      </c>
      <c r="B444" s="22"/>
      <c r="C444" s="25">
        <f>ROUND(3.07345673797808,4)</f>
        <v>3.0735</v>
      </c>
      <c r="D444" s="25">
        <f>F444</f>
        <v>2.9768</v>
      </c>
      <c r="E444" s="25">
        <f>F444</f>
        <v>2.9768</v>
      </c>
      <c r="F444" s="25">
        <f>ROUND(2.9768,4)</f>
        <v>2.9768</v>
      </c>
      <c r="G444" s="24"/>
      <c r="H444" s="36"/>
    </row>
    <row r="445" spans="1:8" ht="12.75" customHeight="1">
      <c r="A445" s="22">
        <v>43448</v>
      </c>
      <c r="B445" s="22"/>
      <c r="C445" s="25">
        <f>ROUND(3.07345673797808,4)</f>
        <v>3.0735</v>
      </c>
      <c r="D445" s="25">
        <f>F445</f>
        <v>2.9352</v>
      </c>
      <c r="E445" s="25">
        <f>F445</f>
        <v>2.9352</v>
      </c>
      <c r="F445" s="25">
        <f>ROUND(2.9352,4)</f>
        <v>2.9352</v>
      </c>
      <c r="G445" s="24"/>
      <c r="H445" s="36"/>
    </row>
    <row r="446" spans="1:8" ht="12.75" customHeight="1">
      <c r="A446" s="22">
        <v>43542</v>
      </c>
      <c r="B446" s="22"/>
      <c r="C446" s="25">
        <f>ROUND(3.07345673797808,4)</f>
        <v>3.0735</v>
      </c>
      <c r="D446" s="25">
        <f>F446</f>
        <v>2.9897</v>
      </c>
      <c r="E446" s="25">
        <f>F446</f>
        <v>2.9897</v>
      </c>
      <c r="F446" s="25">
        <f>ROUND(2.9897,4)</f>
        <v>2.9897</v>
      </c>
      <c r="G446" s="24"/>
      <c r="H446" s="36"/>
    </row>
    <row r="447" spans="1:8" ht="12.75" customHeight="1">
      <c r="A447" s="22">
        <v>43630</v>
      </c>
      <c r="B447" s="22"/>
      <c r="C447" s="25">
        <f>ROUND(3.07345673797808,4)</f>
        <v>3.0735</v>
      </c>
      <c r="D447" s="25">
        <f>F447</f>
        <v>2.9553</v>
      </c>
      <c r="E447" s="25">
        <f>F447</f>
        <v>2.9553</v>
      </c>
      <c r="F447" s="25">
        <f>ROUND(2.9553,4)</f>
        <v>2.9553</v>
      </c>
      <c r="G447" s="24"/>
      <c r="H447" s="36"/>
    </row>
    <row r="448" spans="1:8" ht="12.75" customHeight="1">
      <c r="A448" s="22">
        <v>43724</v>
      </c>
      <c r="B448" s="22"/>
      <c r="C448" s="25">
        <f>ROUND(3.07345673797808,4)</f>
        <v>3.0735</v>
      </c>
      <c r="D448" s="25">
        <f>F448</f>
        <v>2.9194</v>
      </c>
      <c r="E448" s="25">
        <f>F448</f>
        <v>2.9194</v>
      </c>
      <c r="F448" s="25">
        <f>ROUND(2.9194,4)</f>
        <v>2.9194</v>
      </c>
      <c r="G448" s="24"/>
      <c r="H448" s="36"/>
    </row>
    <row r="449" spans="1:8" ht="12.75" customHeight="1">
      <c r="A449" s="22">
        <v>43812</v>
      </c>
      <c r="B449" s="22"/>
      <c r="C449" s="25">
        <f>ROUND(3.07345673797808,4)</f>
        <v>3.0735</v>
      </c>
      <c r="D449" s="25">
        <f>F449</f>
        <v>2.8918</v>
      </c>
      <c r="E449" s="25">
        <f>F449</f>
        <v>2.8918</v>
      </c>
      <c r="F449" s="25">
        <f>ROUND(2.8918,4)</f>
        <v>2.8918</v>
      </c>
      <c r="G449" s="24"/>
      <c r="H449" s="36"/>
    </row>
    <row r="450" spans="1:8" ht="12.75" customHeight="1">
      <c r="A450" s="22" t="s">
        <v>84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ROUND(11.6425,4)</f>
        <v>11.6425</v>
      </c>
      <c r="D451" s="25">
        <f>F451</f>
        <v>11.6844</v>
      </c>
      <c r="E451" s="25">
        <f>F451</f>
        <v>11.6844</v>
      </c>
      <c r="F451" s="25">
        <f>ROUND(11.6844,4)</f>
        <v>11.6844</v>
      </c>
      <c r="G451" s="24"/>
      <c r="H451" s="36"/>
    </row>
    <row r="452" spans="1:8" ht="12.75" customHeight="1">
      <c r="A452" s="22">
        <v>43269</v>
      </c>
      <c r="B452" s="22"/>
      <c r="C452" s="25">
        <f>ROUND(11.6425,4)</f>
        <v>11.6425</v>
      </c>
      <c r="D452" s="25">
        <f>F452</f>
        <v>11.8297</v>
      </c>
      <c r="E452" s="25">
        <f>F452</f>
        <v>11.8297</v>
      </c>
      <c r="F452" s="25">
        <f>ROUND(11.8297,4)</f>
        <v>11.8297</v>
      </c>
      <c r="G452" s="24"/>
      <c r="H452" s="36"/>
    </row>
    <row r="453" spans="1:8" ht="12.75" customHeight="1">
      <c r="A453" s="22">
        <v>43360</v>
      </c>
      <c r="B453" s="22"/>
      <c r="C453" s="25">
        <f>ROUND(11.6425,4)</f>
        <v>11.6425</v>
      </c>
      <c r="D453" s="25">
        <f>F453</f>
        <v>11.9691</v>
      </c>
      <c r="E453" s="25">
        <f>F453</f>
        <v>11.9691</v>
      </c>
      <c r="F453" s="25">
        <f>ROUND(11.9691,4)</f>
        <v>11.9691</v>
      </c>
      <c r="G453" s="24"/>
      <c r="H453" s="36"/>
    </row>
    <row r="454" spans="1:8" ht="12.75" customHeight="1">
      <c r="A454" s="22">
        <v>43448</v>
      </c>
      <c r="B454" s="22"/>
      <c r="C454" s="25">
        <f>ROUND(11.6425,4)</f>
        <v>11.6425</v>
      </c>
      <c r="D454" s="25">
        <f>F454</f>
        <v>12.1003</v>
      </c>
      <c r="E454" s="25">
        <f>F454</f>
        <v>12.1003</v>
      </c>
      <c r="F454" s="25">
        <f>ROUND(12.1003,4)</f>
        <v>12.1003</v>
      </c>
      <c r="G454" s="24"/>
      <c r="H454" s="36"/>
    </row>
    <row r="455" spans="1:8" ht="12.75" customHeight="1">
      <c r="A455" s="22">
        <v>43630</v>
      </c>
      <c r="B455" s="22"/>
      <c r="C455" s="25">
        <f>ROUND(11.6425,4)</f>
        <v>11.6425</v>
      </c>
      <c r="D455" s="25">
        <f>F455</f>
        <v>12.3713</v>
      </c>
      <c r="E455" s="25">
        <f>F455</f>
        <v>12.3713</v>
      </c>
      <c r="F455" s="25">
        <v>12.3713</v>
      </c>
      <c r="G455" s="24"/>
      <c r="H455" s="36"/>
    </row>
    <row r="456" spans="1:8" ht="12.75" customHeight="1">
      <c r="A456" s="22">
        <v>43724</v>
      </c>
      <c r="B456" s="22"/>
      <c r="C456" s="25">
        <f>ROUND(11.6425,4)</f>
        <v>11.6425</v>
      </c>
      <c r="D456" s="25">
        <f>F456</f>
        <v>12.5133</v>
      </c>
      <c r="E456" s="25">
        <f>F456</f>
        <v>12.5133</v>
      </c>
      <c r="F456" s="25">
        <v>12.5133</v>
      </c>
      <c r="G456" s="24"/>
      <c r="H456" s="36"/>
    </row>
    <row r="457" spans="1:8" ht="12.75" customHeight="1">
      <c r="A457" s="22">
        <v>43812</v>
      </c>
      <c r="B457" s="22"/>
      <c r="C457" s="25">
        <f>ROUND(11.6425,4)</f>
        <v>11.6425</v>
      </c>
      <c r="D457" s="25">
        <f>F457</f>
        <v>12.6462</v>
      </c>
      <c r="E457" s="25">
        <f>F457</f>
        <v>12.6462</v>
      </c>
      <c r="F457" s="25">
        <v>12.6462</v>
      </c>
      <c r="G457" s="24"/>
      <c r="H457" s="36"/>
    </row>
    <row r="458" spans="1:8" ht="12.75" customHeight="1">
      <c r="A458" s="22" t="s">
        <v>85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ROUND(11.6425,4)</f>
        <v>11.6425</v>
      </c>
      <c r="D459" s="25">
        <f>F459</f>
        <v>11.6844</v>
      </c>
      <c r="E459" s="25">
        <f>F459</f>
        <v>11.6844</v>
      </c>
      <c r="F459" s="25">
        <f>ROUND(11.6844,4)</f>
        <v>11.6844</v>
      </c>
      <c r="G459" s="24"/>
      <c r="H459" s="36"/>
    </row>
    <row r="460" spans="1:8" ht="12.75" customHeight="1">
      <c r="A460" s="22">
        <v>43269</v>
      </c>
      <c r="B460" s="22"/>
      <c r="C460" s="25">
        <f>ROUND(11.6425,4)</f>
        <v>11.6425</v>
      </c>
      <c r="D460" s="25">
        <f>F460</f>
        <v>11.8297</v>
      </c>
      <c r="E460" s="25">
        <f>F460</f>
        <v>11.8297</v>
      </c>
      <c r="F460" s="25">
        <f>ROUND(11.8297,4)</f>
        <v>11.8297</v>
      </c>
      <c r="G460" s="24"/>
      <c r="H460" s="36"/>
    </row>
    <row r="461" spans="1:8" ht="12.75" customHeight="1">
      <c r="A461" s="22">
        <v>43360</v>
      </c>
      <c r="B461" s="22"/>
      <c r="C461" s="25">
        <f>ROUND(11.6425,4)</f>
        <v>11.6425</v>
      </c>
      <c r="D461" s="25">
        <f>F461</f>
        <v>11.9691</v>
      </c>
      <c r="E461" s="25">
        <f>F461</f>
        <v>11.9691</v>
      </c>
      <c r="F461" s="25">
        <f>ROUND(11.9691,4)</f>
        <v>11.9691</v>
      </c>
      <c r="G461" s="24"/>
      <c r="H461" s="36"/>
    </row>
    <row r="462" spans="1:8" ht="12.75" customHeight="1">
      <c r="A462" s="22">
        <v>43448</v>
      </c>
      <c r="B462" s="22"/>
      <c r="C462" s="25">
        <f>ROUND(11.6425,4)</f>
        <v>11.6425</v>
      </c>
      <c r="D462" s="25">
        <f>F462</f>
        <v>12.1003</v>
      </c>
      <c r="E462" s="25">
        <f>F462</f>
        <v>12.1003</v>
      </c>
      <c r="F462" s="25">
        <f>ROUND(12.1003,4)</f>
        <v>12.1003</v>
      </c>
      <c r="G462" s="24"/>
      <c r="H462" s="36"/>
    </row>
    <row r="463" spans="1:8" ht="12.75" customHeight="1">
      <c r="A463" s="22">
        <v>43542</v>
      </c>
      <c r="B463" s="22"/>
      <c r="C463" s="25">
        <f>ROUND(11.6425,4)</f>
        <v>11.6425</v>
      </c>
      <c r="D463" s="25">
        <f>F463</f>
        <v>12.2384</v>
      </c>
      <c r="E463" s="25">
        <f>F463</f>
        <v>12.2384</v>
      </c>
      <c r="F463" s="25">
        <f>ROUND(12.2384,4)</f>
        <v>12.2384</v>
      </c>
      <c r="G463" s="24"/>
      <c r="H463" s="36"/>
    </row>
    <row r="464" spans="1:8" ht="12.75" customHeight="1">
      <c r="A464" s="22">
        <v>43630</v>
      </c>
      <c r="B464" s="22"/>
      <c r="C464" s="25">
        <f>ROUND(11.6425,4)</f>
        <v>11.6425</v>
      </c>
      <c r="D464" s="25">
        <f>F464</f>
        <v>12.3713</v>
      </c>
      <c r="E464" s="25">
        <f>F464</f>
        <v>12.3713</v>
      </c>
      <c r="F464" s="25">
        <f>ROUND(12.3713,4)</f>
        <v>12.3713</v>
      </c>
      <c r="G464" s="24"/>
      <c r="H464" s="36"/>
    </row>
    <row r="465" spans="1:8" ht="12.75" customHeight="1">
      <c r="A465" s="22">
        <v>43724</v>
      </c>
      <c r="B465" s="22"/>
      <c r="C465" s="25">
        <f>ROUND(11.6425,4)</f>
        <v>11.6425</v>
      </c>
      <c r="D465" s="25">
        <f>F465</f>
        <v>12.5133</v>
      </c>
      <c r="E465" s="25">
        <f>F465</f>
        <v>12.5133</v>
      </c>
      <c r="F465" s="25">
        <f>ROUND(12.5133,4)</f>
        <v>12.5133</v>
      </c>
      <c r="G465" s="24"/>
      <c r="H465" s="36"/>
    </row>
    <row r="466" spans="1:8" ht="12.75" customHeight="1">
      <c r="A466" s="22">
        <v>43812</v>
      </c>
      <c r="B466" s="22"/>
      <c r="C466" s="25">
        <f>ROUND(11.6425,4)</f>
        <v>11.6425</v>
      </c>
      <c r="D466" s="25">
        <f>F466</f>
        <v>12.6462</v>
      </c>
      <c r="E466" s="25">
        <f>F466</f>
        <v>12.6462</v>
      </c>
      <c r="F466" s="25">
        <f>ROUND(12.6462,4)</f>
        <v>12.6462</v>
      </c>
      <c r="G466" s="24"/>
      <c r="H466" s="36"/>
    </row>
    <row r="467" spans="1:8" ht="12.75" customHeight="1">
      <c r="A467" s="22">
        <v>43906</v>
      </c>
      <c r="B467" s="22"/>
      <c r="C467" s="25">
        <f>ROUND(11.6425,4)</f>
        <v>11.6425</v>
      </c>
      <c r="D467" s="25">
        <f>F467</f>
        <v>12.793</v>
      </c>
      <c r="E467" s="25">
        <f>F467</f>
        <v>12.793</v>
      </c>
      <c r="F467" s="25">
        <f>ROUND(12.793,4)</f>
        <v>12.793</v>
      </c>
      <c r="G467" s="24"/>
      <c r="H467" s="36"/>
    </row>
    <row r="468" spans="1:8" ht="12.75" customHeight="1">
      <c r="A468" s="22">
        <v>43994</v>
      </c>
      <c r="B468" s="22"/>
      <c r="C468" s="25">
        <f>ROUND(11.6425,4)</f>
        <v>11.6425</v>
      </c>
      <c r="D468" s="25">
        <f>F468</f>
        <v>12.946</v>
      </c>
      <c r="E468" s="25">
        <f>F468</f>
        <v>12.946</v>
      </c>
      <c r="F468" s="25">
        <f>ROUND(12.946,4)</f>
        <v>12.946</v>
      </c>
      <c r="G468" s="24"/>
      <c r="H468" s="36"/>
    </row>
    <row r="469" spans="1:8" ht="12.75" customHeight="1">
      <c r="A469" s="22">
        <v>44088</v>
      </c>
      <c r="B469" s="22"/>
      <c r="C469" s="25">
        <f>ROUND(11.6425,4)</f>
        <v>11.6425</v>
      </c>
      <c r="D469" s="25">
        <f>F469</f>
        <v>13.1094</v>
      </c>
      <c r="E469" s="25">
        <f>F469</f>
        <v>13.1094</v>
      </c>
      <c r="F469" s="25">
        <f>ROUND(13.1094,4)</f>
        <v>13.1094</v>
      </c>
      <c r="G469" s="24"/>
      <c r="H469" s="36"/>
    </row>
    <row r="470" spans="1:8" ht="12.75" customHeight="1">
      <c r="A470" s="22">
        <v>44179</v>
      </c>
      <c r="B470" s="22"/>
      <c r="C470" s="25">
        <f>ROUND(11.6425,4)</f>
        <v>11.6425</v>
      </c>
      <c r="D470" s="25">
        <f>F470</f>
        <v>13.2676</v>
      </c>
      <c r="E470" s="25">
        <f>F470</f>
        <v>13.2676</v>
      </c>
      <c r="F470" s="25">
        <f>ROUND(13.2676,4)</f>
        <v>13.2676</v>
      </c>
      <c r="G470" s="24"/>
      <c r="H470" s="36"/>
    </row>
    <row r="471" spans="1:8" ht="12.75" customHeight="1">
      <c r="A471" s="22">
        <v>44270</v>
      </c>
      <c r="B471" s="22"/>
      <c r="C471" s="25">
        <f>ROUND(11.6425,4)</f>
        <v>11.6425</v>
      </c>
      <c r="D471" s="25">
        <f>F471</f>
        <v>13.4258</v>
      </c>
      <c r="E471" s="25">
        <f>F471</f>
        <v>13.4258</v>
      </c>
      <c r="F471" s="25">
        <f>ROUND(13.4258,4)</f>
        <v>13.4258</v>
      </c>
      <c r="G471" s="24"/>
      <c r="H471" s="36"/>
    </row>
    <row r="472" spans="1:8" ht="12.75" customHeight="1">
      <c r="A472" s="22" t="s">
        <v>86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43178</v>
      </c>
      <c r="B473" s="22"/>
      <c r="C473" s="25">
        <f>ROUND(1.18414361269325,4)</f>
        <v>1.1841</v>
      </c>
      <c r="D473" s="25">
        <f>F473</f>
        <v>1.1796</v>
      </c>
      <c r="E473" s="25">
        <f>F473</f>
        <v>1.1796</v>
      </c>
      <c r="F473" s="25">
        <f>ROUND(1.1796,4)</f>
        <v>1.1796</v>
      </c>
      <c r="G473" s="24"/>
      <c r="H473" s="36"/>
    </row>
    <row r="474" spans="1:8" ht="12.75" customHeight="1">
      <c r="A474" s="22">
        <v>43269</v>
      </c>
      <c r="B474" s="22"/>
      <c r="C474" s="25">
        <f>ROUND(1.18414361269325,4)</f>
        <v>1.1841</v>
      </c>
      <c r="D474" s="25">
        <f>F474</f>
        <v>1.1628</v>
      </c>
      <c r="E474" s="25">
        <f>F474</f>
        <v>1.1628</v>
      </c>
      <c r="F474" s="25">
        <f>ROUND(1.1628,4)</f>
        <v>1.1628</v>
      </c>
      <c r="G474" s="24"/>
      <c r="H474" s="36"/>
    </row>
    <row r="475" spans="1:8" ht="12.75" customHeight="1">
      <c r="A475" s="22">
        <v>43360</v>
      </c>
      <c r="B475" s="22"/>
      <c r="C475" s="25">
        <f>ROUND(1.18414361269325,4)</f>
        <v>1.1841</v>
      </c>
      <c r="D475" s="25">
        <f>F475</f>
        <v>1.1447</v>
      </c>
      <c r="E475" s="25">
        <f>F475</f>
        <v>1.1447</v>
      </c>
      <c r="F475" s="25">
        <f>ROUND(1.1447,4)</f>
        <v>1.1447</v>
      </c>
      <c r="G475" s="24"/>
      <c r="H475" s="36"/>
    </row>
    <row r="476" spans="1:8" ht="12.75" customHeight="1">
      <c r="A476" s="22">
        <v>43448</v>
      </c>
      <c r="B476" s="22"/>
      <c r="C476" s="25">
        <f>ROUND(1.18414361269325,4)</f>
        <v>1.1841</v>
      </c>
      <c r="D476" s="25">
        <f>F476</f>
        <v>1.1258</v>
      </c>
      <c r="E476" s="25">
        <f>F476</f>
        <v>1.1258</v>
      </c>
      <c r="F476" s="25">
        <f>ROUND(1.1258,4)</f>
        <v>1.1258</v>
      </c>
      <c r="G476" s="24"/>
      <c r="H476" s="36"/>
    </row>
    <row r="477" spans="1:8" ht="12.75" customHeight="1">
      <c r="A477" s="22">
        <v>43542</v>
      </c>
      <c r="B477" s="22"/>
      <c r="C477" s="25">
        <f>ROUND(1.18414361269325,4)</f>
        <v>1.1841</v>
      </c>
      <c r="D477" s="25">
        <f>F477</f>
        <v>1.1099</v>
      </c>
      <c r="E477" s="25">
        <f>F477</f>
        <v>1.1099</v>
      </c>
      <c r="F477" s="25">
        <f>ROUND(1.1099,4)</f>
        <v>1.1099</v>
      </c>
      <c r="G477" s="24"/>
      <c r="H477" s="36"/>
    </row>
    <row r="478" spans="1:8" ht="12.75" customHeight="1">
      <c r="A478" s="22">
        <v>43630</v>
      </c>
      <c r="B478" s="22"/>
      <c r="C478" s="25">
        <f>ROUND(1.18414361269325,4)</f>
        <v>1.1841</v>
      </c>
      <c r="D478" s="25">
        <f>F478</f>
        <v>1.2164</v>
      </c>
      <c r="E478" s="25">
        <f>F478</f>
        <v>1.2164</v>
      </c>
      <c r="F478" s="25">
        <f>ROUND(1.2164,4)</f>
        <v>1.2164</v>
      </c>
      <c r="G478" s="24"/>
      <c r="H478" s="36"/>
    </row>
    <row r="479" spans="1:8" ht="12.75" customHeight="1">
      <c r="A479" s="22">
        <v>43724</v>
      </c>
      <c r="B479" s="22"/>
      <c r="C479" s="25">
        <f>ROUND(1.18414361269325,4)</f>
        <v>1.1841</v>
      </c>
      <c r="D479" s="25">
        <f>F479</f>
        <v>1.2269</v>
      </c>
      <c r="E479" s="25">
        <f>F479</f>
        <v>1.2269</v>
      </c>
      <c r="F479" s="25">
        <f>ROUND(1.2269,4)</f>
        <v>1.2269</v>
      </c>
      <c r="G479" s="24"/>
      <c r="H479" s="36"/>
    </row>
    <row r="480" spans="1:8" ht="12.75" customHeight="1">
      <c r="A480" s="22" t="s">
        <v>87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43223</v>
      </c>
      <c r="B481" s="22"/>
      <c r="C481" s="27">
        <f>ROUND(694.62,3)</f>
        <v>694.62</v>
      </c>
      <c r="D481" s="27">
        <f>F481</f>
        <v>704.567</v>
      </c>
      <c r="E481" s="27">
        <f>F481</f>
        <v>704.567</v>
      </c>
      <c r="F481" s="27">
        <f>ROUND(704.567,3)</f>
        <v>704.567</v>
      </c>
      <c r="G481" s="24"/>
      <c r="H481" s="36"/>
    </row>
    <row r="482" spans="1:8" ht="12.75" customHeight="1">
      <c r="A482" s="22">
        <v>43314</v>
      </c>
      <c r="B482" s="22"/>
      <c r="C482" s="27">
        <f>ROUND(694.62,3)</f>
        <v>694.62</v>
      </c>
      <c r="D482" s="27">
        <f>F482</f>
        <v>717.6</v>
      </c>
      <c r="E482" s="27">
        <f>F482</f>
        <v>717.6</v>
      </c>
      <c r="F482" s="27">
        <f>ROUND(717.6,3)</f>
        <v>717.6</v>
      </c>
      <c r="G482" s="24"/>
      <c r="H482" s="36"/>
    </row>
    <row r="483" spans="1:8" ht="12.75" customHeight="1">
      <c r="A483" s="22">
        <v>43405</v>
      </c>
      <c r="B483" s="22"/>
      <c r="C483" s="27">
        <f>ROUND(694.62,3)</f>
        <v>694.62</v>
      </c>
      <c r="D483" s="27">
        <f>F483</f>
        <v>731.104</v>
      </c>
      <c r="E483" s="27">
        <f>F483</f>
        <v>731.104</v>
      </c>
      <c r="F483" s="27">
        <f>ROUND(731.104,3)</f>
        <v>731.104</v>
      </c>
      <c r="G483" s="24"/>
      <c r="H483" s="36"/>
    </row>
    <row r="484" spans="1:8" ht="12.75" customHeight="1">
      <c r="A484" s="22">
        <v>43503</v>
      </c>
      <c r="B484" s="22"/>
      <c r="C484" s="27">
        <f>ROUND(694.62,3)</f>
        <v>694.62</v>
      </c>
      <c r="D484" s="27">
        <f>F484</f>
        <v>746.021</v>
      </c>
      <c r="E484" s="27">
        <f>F484</f>
        <v>746.021</v>
      </c>
      <c r="F484" s="27">
        <f>ROUND(746.021,3)</f>
        <v>746.021</v>
      </c>
      <c r="G484" s="24"/>
      <c r="H484" s="36"/>
    </row>
    <row r="485" spans="1:8" ht="12.75" customHeight="1">
      <c r="A485" s="22" t="s">
        <v>88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43223</v>
      </c>
      <c r="B486" s="22"/>
      <c r="C486" s="27">
        <f>ROUND(584.142,3)</f>
        <v>584.142</v>
      </c>
      <c r="D486" s="27">
        <f>F486</f>
        <v>592.507</v>
      </c>
      <c r="E486" s="27">
        <f>F486</f>
        <v>592.507</v>
      </c>
      <c r="F486" s="27">
        <f>ROUND(592.507,3)</f>
        <v>592.507</v>
      </c>
      <c r="G486" s="24"/>
      <c r="H486" s="36"/>
    </row>
    <row r="487" spans="1:8" ht="12.75" customHeight="1">
      <c r="A487" s="22">
        <v>43314</v>
      </c>
      <c r="B487" s="22"/>
      <c r="C487" s="27">
        <f>ROUND(584.142,3)</f>
        <v>584.142</v>
      </c>
      <c r="D487" s="27">
        <f>F487</f>
        <v>603.467</v>
      </c>
      <c r="E487" s="27">
        <f>F487</f>
        <v>603.467</v>
      </c>
      <c r="F487" s="27">
        <f>ROUND(603.467,3)</f>
        <v>603.467</v>
      </c>
      <c r="G487" s="24"/>
      <c r="H487" s="36"/>
    </row>
    <row r="488" spans="1:8" ht="12.75" customHeight="1">
      <c r="A488" s="22">
        <v>43405</v>
      </c>
      <c r="B488" s="22"/>
      <c r="C488" s="27">
        <f>ROUND(584.142,3)</f>
        <v>584.142</v>
      </c>
      <c r="D488" s="27">
        <f>F488</f>
        <v>614.823</v>
      </c>
      <c r="E488" s="27">
        <f>F488</f>
        <v>614.823</v>
      </c>
      <c r="F488" s="27">
        <f>ROUND(614.823,3)</f>
        <v>614.823</v>
      </c>
      <c r="G488" s="24"/>
      <c r="H488" s="36"/>
    </row>
    <row r="489" spans="1:8" ht="12.75" customHeight="1">
      <c r="A489" s="22">
        <v>43503</v>
      </c>
      <c r="B489" s="22"/>
      <c r="C489" s="27">
        <f>ROUND(584.142,3)</f>
        <v>584.142</v>
      </c>
      <c r="D489" s="27">
        <f>F489</f>
        <v>627.368</v>
      </c>
      <c r="E489" s="27">
        <f>F489</f>
        <v>627.368</v>
      </c>
      <c r="F489" s="27">
        <f>ROUND(627.368,3)</f>
        <v>627.368</v>
      </c>
      <c r="G489" s="24"/>
      <c r="H489" s="36"/>
    </row>
    <row r="490" spans="1:8" ht="12.75" customHeight="1">
      <c r="A490" s="22" t="s">
        <v>89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43223</v>
      </c>
      <c r="B491" s="22"/>
      <c r="C491" s="27">
        <f>ROUND(687.322,3)</f>
        <v>687.322</v>
      </c>
      <c r="D491" s="27">
        <f>F491</f>
        <v>697.164</v>
      </c>
      <c r="E491" s="27">
        <f>F491</f>
        <v>697.164</v>
      </c>
      <c r="F491" s="27">
        <f>ROUND(697.164,3)</f>
        <v>697.164</v>
      </c>
      <c r="G491" s="24"/>
      <c r="H491" s="36"/>
    </row>
    <row r="492" spans="1:8" ht="12.75" customHeight="1">
      <c r="A492" s="22">
        <v>43314</v>
      </c>
      <c r="B492" s="22"/>
      <c r="C492" s="27">
        <f>ROUND(687.322,3)</f>
        <v>687.322</v>
      </c>
      <c r="D492" s="27">
        <f>F492</f>
        <v>710.061</v>
      </c>
      <c r="E492" s="27">
        <f>F492</f>
        <v>710.061</v>
      </c>
      <c r="F492" s="27">
        <f>ROUND(710.061,3)</f>
        <v>710.061</v>
      </c>
      <c r="G492" s="24"/>
      <c r="H492" s="36"/>
    </row>
    <row r="493" spans="1:8" ht="12.75" customHeight="1">
      <c r="A493" s="22">
        <v>43405</v>
      </c>
      <c r="B493" s="22"/>
      <c r="C493" s="27">
        <f>ROUND(687.322,3)</f>
        <v>687.322</v>
      </c>
      <c r="D493" s="27">
        <f>F493</f>
        <v>723.423</v>
      </c>
      <c r="E493" s="27">
        <f>F493</f>
        <v>723.423</v>
      </c>
      <c r="F493" s="27">
        <f>ROUND(723.423,3)</f>
        <v>723.423</v>
      </c>
      <c r="G493" s="24"/>
      <c r="H493" s="36"/>
    </row>
    <row r="494" spans="1:8" ht="12.75" customHeight="1">
      <c r="A494" s="22">
        <v>43503</v>
      </c>
      <c r="B494" s="22"/>
      <c r="C494" s="27">
        <f>ROUND(687.322,3)</f>
        <v>687.322</v>
      </c>
      <c r="D494" s="27">
        <f>F494</f>
        <v>738.183</v>
      </c>
      <c r="E494" s="27">
        <f>F494</f>
        <v>738.183</v>
      </c>
      <c r="F494" s="27">
        <f>ROUND(738.183,3)</f>
        <v>738.183</v>
      </c>
      <c r="G494" s="24"/>
      <c r="H494" s="36"/>
    </row>
    <row r="495" spans="1:8" ht="12.75" customHeight="1">
      <c r="A495" s="22" t="s">
        <v>90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43223</v>
      </c>
      <c r="B496" s="22"/>
      <c r="C496" s="27">
        <f>ROUND(628.965,3)</f>
        <v>628.965</v>
      </c>
      <c r="D496" s="27">
        <f>F496</f>
        <v>637.972</v>
      </c>
      <c r="E496" s="27">
        <f>F496</f>
        <v>637.972</v>
      </c>
      <c r="F496" s="27">
        <f>ROUND(637.972,3)</f>
        <v>637.972</v>
      </c>
      <c r="G496" s="24"/>
      <c r="H496" s="36"/>
    </row>
    <row r="497" spans="1:8" ht="12.75" customHeight="1">
      <c r="A497" s="22">
        <v>43314</v>
      </c>
      <c r="B497" s="22"/>
      <c r="C497" s="27">
        <f>ROUND(628.965,3)</f>
        <v>628.965</v>
      </c>
      <c r="D497" s="27">
        <f>F497</f>
        <v>649.773</v>
      </c>
      <c r="E497" s="27">
        <f>F497</f>
        <v>649.773</v>
      </c>
      <c r="F497" s="27">
        <f>ROUND(649.773,3)</f>
        <v>649.773</v>
      </c>
      <c r="G497" s="24"/>
      <c r="H497" s="36"/>
    </row>
    <row r="498" spans="1:8" ht="12.75" customHeight="1">
      <c r="A498" s="22">
        <v>43405</v>
      </c>
      <c r="B498" s="22"/>
      <c r="C498" s="27">
        <f>ROUND(628.965,3)</f>
        <v>628.965</v>
      </c>
      <c r="D498" s="27">
        <f>F498</f>
        <v>662</v>
      </c>
      <c r="E498" s="27">
        <f>F498</f>
        <v>662</v>
      </c>
      <c r="F498" s="27">
        <f>ROUND(662,3)</f>
        <v>662</v>
      </c>
      <c r="G498" s="24"/>
      <c r="H498" s="36"/>
    </row>
    <row r="499" spans="1:8" ht="12.75" customHeight="1">
      <c r="A499" s="22">
        <v>43503</v>
      </c>
      <c r="B499" s="22"/>
      <c r="C499" s="27">
        <f>ROUND(628.965,3)</f>
        <v>628.965</v>
      </c>
      <c r="D499" s="27">
        <f>F499</f>
        <v>675.507</v>
      </c>
      <c r="E499" s="27">
        <f>F499</f>
        <v>675.507</v>
      </c>
      <c r="F499" s="27">
        <f>ROUND(675.507,3)</f>
        <v>675.507</v>
      </c>
      <c r="G499" s="24"/>
      <c r="H499" s="36"/>
    </row>
    <row r="500" spans="1:8" ht="12.75" customHeight="1">
      <c r="A500" s="22" t="s">
        <v>91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43223</v>
      </c>
      <c r="B501" s="22"/>
      <c r="C501" s="27">
        <f>ROUND(252.030005808062,3)</f>
        <v>252.03</v>
      </c>
      <c r="D501" s="27">
        <f>F501</f>
        <v>255.651</v>
      </c>
      <c r="E501" s="27">
        <f>F501</f>
        <v>255.651</v>
      </c>
      <c r="F501" s="27">
        <f>ROUND(255.651,3)</f>
        <v>255.651</v>
      </c>
      <c r="G501" s="24"/>
      <c r="H501" s="36"/>
    </row>
    <row r="502" spans="1:8" ht="12.75" customHeight="1">
      <c r="A502" s="22">
        <v>43314</v>
      </c>
      <c r="B502" s="22"/>
      <c r="C502" s="27">
        <f>ROUND(252.030005808062,3)</f>
        <v>252.03</v>
      </c>
      <c r="D502" s="27">
        <f>F502</f>
        <v>260.394</v>
      </c>
      <c r="E502" s="27">
        <f>F502</f>
        <v>260.394</v>
      </c>
      <c r="F502" s="27">
        <f>ROUND(260.394,3)</f>
        <v>260.394</v>
      </c>
      <c r="G502" s="24"/>
      <c r="H502" s="36"/>
    </row>
    <row r="503" spans="1:8" ht="12.75" customHeight="1">
      <c r="A503" s="22">
        <v>43405</v>
      </c>
      <c r="B503" s="22"/>
      <c r="C503" s="27">
        <f>ROUND(252.030005808062,3)</f>
        <v>252.03</v>
      </c>
      <c r="D503" s="27">
        <f>F503</f>
        <v>265.346</v>
      </c>
      <c r="E503" s="27">
        <f>F503</f>
        <v>265.346</v>
      </c>
      <c r="F503" s="27">
        <f>ROUND(265.346,3)</f>
        <v>265.346</v>
      </c>
      <c r="G503" s="24"/>
      <c r="H503" s="36"/>
    </row>
    <row r="504" spans="1:8" ht="12.75" customHeight="1">
      <c r="A504" s="22">
        <v>43503</v>
      </c>
      <c r="B504" s="22"/>
      <c r="C504" s="27">
        <f>ROUND(252.030005808062,3)</f>
        <v>252.03</v>
      </c>
      <c r="D504" s="27">
        <f>F504</f>
        <v>270.859</v>
      </c>
      <c r="E504" s="27">
        <f>F504</f>
        <v>270.859</v>
      </c>
      <c r="F504" s="27">
        <f>ROUND(270.859,3)</f>
        <v>270.859</v>
      </c>
      <c r="G504" s="24"/>
      <c r="H504" s="36"/>
    </row>
    <row r="505" spans="1:8" ht="12.75" customHeight="1">
      <c r="A505" s="22" t="s">
        <v>92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43178</v>
      </c>
      <c r="B506" s="22"/>
      <c r="C506" s="24">
        <f>ROUND(21442.5868177014,2)</f>
        <v>21442.59</v>
      </c>
      <c r="D506" s="24">
        <f>F506</f>
        <v>21549.88</v>
      </c>
      <c r="E506" s="24">
        <f>F506</f>
        <v>21549.88</v>
      </c>
      <c r="F506" s="24">
        <f>ROUND(21549.88,2)</f>
        <v>21549.88</v>
      </c>
      <c r="G506" s="24"/>
      <c r="H506" s="36"/>
    </row>
    <row r="507" spans="1:8" ht="12.75" customHeight="1">
      <c r="A507" s="22">
        <v>43269</v>
      </c>
      <c r="B507" s="22"/>
      <c r="C507" s="24">
        <f>ROUND(21442.5868177014,2)</f>
        <v>21442.59</v>
      </c>
      <c r="D507" s="24">
        <f>F507</f>
        <v>22099.46</v>
      </c>
      <c r="E507" s="24">
        <f>F507</f>
        <v>22099.46</v>
      </c>
      <c r="F507" s="24">
        <f>ROUND(22099.46,2)</f>
        <v>22099.46</v>
      </c>
      <c r="G507" s="24"/>
      <c r="H507" s="36"/>
    </row>
    <row r="508" spans="1:8" ht="12.75" customHeight="1">
      <c r="A508" s="22">
        <v>43360</v>
      </c>
      <c r="B508" s="22"/>
      <c r="C508" s="24">
        <f>ROUND(21442.5868177014,2)</f>
        <v>21442.59</v>
      </c>
      <c r="D508" s="24">
        <f>F508</f>
        <v>22205.58</v>
      </c>
      <c r="E508" s="24">
        <f>F508</f>
        <v>22205.58</v>
      </c>
      <c r="F508" s="24">
        <f>ROUND(22205.58,2)</f>
        <v>22205.58</v>
      </c>
      <c r="G508" s="24"/>
      <c r="H508" s="36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43152</v>
      </c>
      <c r="B510" s="22"/>
      <c r="C510" s="27">
        <f>ROUND(7.125,3)</f>
        <v>7.125</v>
      </c>
      <c r="D510" s="27">
        <f>ROUND(7.18,3)</f>
        <v>7.18</v>
      </c>
      <c r="E510" s="27">
        <f>ROUND(7.08,3)</f>
        <v>7.08</v>
      </c>
      <c r="F510" s="27">
        <f>ROUND(7.13,3)</f>
        <v>7.13</v>
      </c>
      <c r="G510" s="24"/>
      <c r="H510" s="36"/>
    </row>
    <row r="511" spans="1:8" ht="12.75" customHeight="1">
      <c r="A511" s="22">
        <v>43179</v>
      </c>
      <c r="B511" s="22"/>
      <c r="C511" s="27">
        <f>ROUND(7.125,3)</f>
        <v>7.125</v>
      </c>
      <c r="D511" s="27">
        <f>ROUND(7.15,3)</f>
        <v>7.15</v>
      </c>
      <c r="E511" s="27">
        <f>ROUND(7.05,3)</f>
        <v>7.05</v>
      </c>
      <c r="F511" s="27">
        <f>ROUND(7.1,3)</f>
        <v>7.1</v>
      </c>
      <c r="G511" s="24"/>
      <c r="H511" s="36"/>
    </row>
    <row r="512" spans="1:8" ht="12.75" customHeight="1">
      <c r="A512" s="22">
        <v>43208</v>
      </c>
      <c r="B512" s="22"/>
      <c r="C512" s="27">
        <f>ROUND(7.125,3)</f>
        <v>7.125</v>
      </c>
      <c r="D512" s="27">
        <f>ROUND(7.02,3)</f>
        <v>7.02</v>
      </c>
      <c r="E512" s="27">
        <f>ROUND(6.92,3)</f>
        <v>6.92</v>
      </c>
      <c r="F512" s="27">
        <f>ROUND(6.97,3)</f>
        <v>6.97</v>
      </c>
      <c r="G512" s="24"/>
      <c r="H512" s="36"/>
    </row>
    <row r="513" spans="1:8" ht="12.75" customHeight="1">
      <c r="A513" s="22">
        <v>43236</v>
      </c>
      <c r="B513" s="22"/>
      <c r="C513" s="27">
        <f>ROUND(7.125,3)</f>
        <v>7.125</v>
      </c>
      <c r="D513" s="27">
        <f>ROUND(6.99,3)</f>
        <v>6.99</v>
      </c>
      <c r="E513" s="27">
        <f>ROUND(6.89,3)</f>
        <v>6.89</v>
      </c>
      <c r="F513" s="27">
        <f>ROUND(6.94,3)</f>
        <v>6.94</v>
      </c>
      <c r="G513" s="24"/>
      <c r="H513" s="36"/>
    </row>
    <row r="514" spans="1:8" ht="12.75" customHeight="1">
      <c r="A514" s="22">
        <v>43269</v>
      </c>
      <c r="B514" s="22"/>
      <c r="C514" s="27">
        <f>ROUND(7.125,3)</f>
        <v>7.125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6"/>
    </row>
    <row r="515" spans="1:8" ht="12.75" customHeight="1">
      <c r="A515" s="22">
        <v>43271</v>
      </c>
      <c r="B515" s="22"/>
      <c r="C515" s="27">
        <f>ROUND(7.125,3)</f>
        <v>7.125</v>
      </c>
      <c r="D515" s="27">
        <f>ROUND(6.9,3)</f>
        <v>6.9</v>
      </c>
      <c r="E515" s="27">
        <f>ROUND(6.8,3)</f>
        <v>6.8</v>
      </c>
      <c r="F515" s="27">
        <f>ROUND(6.85,3)</f>
        <v>6.85</v>
      </c>
      <c r="G515" s="24"/>
      <c r="H515" s="36"/>
    </row>
    <row r="516" spans="1:8" ht="12.75" customHeight="1">
      <c r="A516" s="22">
        <v>43299</v>
      </c>
      <c r="B516" s="22"/>
      <c r="C516" s="27">
        <f>ROUND(7.125,3)</f>
        <v>7.125</v>
      </c>
      <c r="D516" s="27">
        <f>ROUND(6.84,3)</f>
        <v>6.84</v>
      </c>
      <c r="E516" s="27">
        <f>ROUND(6.74,3)</f>
        <v>6.74</v>
      </c>
      <c r="F516" s="27">
        <f>ROUND(6.79,3)</f>
        <v>6.79</v>
      </c>
      <c r="G516" s="24"/>
      <c r="H516" s="36"/>
    </row>
    <row r="517" spans="1:8" ht="12.75" customHeight="1">
      <c r="A517" s="22">
        <v>43362</v>
      </c>
      <c r="B517" s="22"/>
      <c r="C517" s="27">
        <f>ROUND(7.125,3)</f>
        <v>7.125</v>
      </c>
      <c r="D517" s="27">
        <f>ROUND(6.81,3)</f>
        <v>6.81</v>
      </c>
      <c r="E517" s="27">
        <f>ROUND(6.71,3)</f>
        <v>6.71</v>
      </c>
      <c r="F517" s="27">
        <f>ROUND(6.76,3)</f>
        <v>6.76</v>
      </c>
      <c r="G517" s="24"/>
      <c r="H517" s="36"/>
    </row>
    <row r="518" spans="1:8" ht="12.75" customHeight="1">
      <c r="A518" s="22">
        <v>43453</v>
      </c>
      <c r="B518" s="22"/>
      <c r="C518" s="27">
        <f>ROUND(7.125,3)</f>
        <v>7.125</v>
      </c>
      <c r="D518" s="27">
        <f>ROUND(6.78,3)</f>
        <v>6.78</v>
      </c>
      <c r="E518" s="27">
        <f>ROUND(6.68,3)</f>
        <v>6.68</v>
      </c>
      <c r="F518" s="27">
        <f>ROUND(6.73,3)</f>
        <v>6.73</v>
      </c>
      <c r="G518" s="24"/>
      <c r="H518" s="36"/>
    </row>
    <row r="519" spans="1:8" ht="12.75" customHeight="1">
      <c r="A519" s="22">
        <v>43544</v>
      </c>
      <c r="B519" s="22"/>
      <c r="C519" s="27">
        <f>ROUND(7.125,3)</f>
        <v>7.125</v>
      </c>
      <c r="D519" s="27">
        <f>ROUND(6.81,3)</f>
        <v>6.81</v>
      </c>
      <c r="E519" s="27">
        <f>ROUND(6.71,3)</f>
        <v>6.71</v>
      </c>
      <c r="F519" s="27">
        <f>ROUND(6.76,3)</f>
        <v>6.76</v>
      </c>
      <c r="G519" s="24"/>
      <c r="H519" s="36"/>
    </row>
    <row r="520" spans="1:8" ht="12.75" customHeight="1">
      <c r="A520" s="22">
        <v>43635</v>
      </c>
      <c r="B520" s="22"/>
      <c r="C520" s="27">
        <f>ROUND(7.125,3)</f>
        <v>7.125</v>
      </c>
      <c r="D520" s="27">
        <f>ROUND(6.86,3)</f>
        <v>6.86</v>
      </c>
      <c r="E520" s="27">
        <f>ROUND(6.76,3)</f>
        <v>6.76</v>
      </c>
      <c r="F520" s="27">
        <f>ROUND(6.81,3)</f>
        <v>6.81</v>
      </c>
      <c r="G520" s="24"/>
      <c r="H520" s="36"/>
    </row>
    <row r="521" spans="1:8" ht="12.75" customHeight="1">
      <c r="A521" s="22">
        <v>43726</v>
      </c>
      <c r="B521" s="22"/>
      <c r="C521" s="27">
        <f>ROUND(7.125,3)</f>
        <v>7.125</v>
      </c>
      <c r="D521" s="27">
        <f>ROUND(6.93,3)</f>
        <v>6.93</v>
      </c>
      <c r="E521" s="27">
        <f>ROUND(6.83,3)</f>
        <v>6.83</v>
      </c>
      <c r="F521" s="27">
        <f>ROUND(6.88,3)</f>
        <v>6.88</v>
      </c>
      <c r="G521" s="24"/>
      <c r="H521" s="36"/>
    </row>
    <row r="522" spans="1:8" ht="12.75" customHeight="1">
      <c r="A522" s="22">
        <v>43817</v>
      </c>
      <c r="B522" s="22"/>
      <c r="C522" s="27">
        <f>ROUND(7.125,3)</f>
        <v>7.125</v>
      </c>
      <c r="D522" s="27">
        <f>ROUND(7.02,3)</f>
        <v>7.02</v>
      </c>
      <c r="E522" s="27">
        <f>ROUND(6.92,3)</f>
        <v>6.92</v>
      </c>
      <c r="F522" s="27">
        <f>ROUND(6.97,3)</f>
        <v>6.97</v>
      </c>
      <c r="G522" s="24"/>
      <c r="H522" s="36"/>
    </row>
    <row r="523" spans="1:8" ht="12.75" customHeight="1">
      <c r="A523" s="22" t="s">
        <v>94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43223</v>
      </c>
      <c r="B524" s="22"/>
      <c r="C524" s="27">
        <f>ROUND(625.898,3)</f>
        <v>625.898</v>
      </c>
      <c r="D524" s="27">
        <f>F524</f>
        <v>634.861</v>
      </c>
      <c r="E524" s="27">
        <f>F524</f>
        <v>634.861</v>
      </c>
      <c r="F524" s="27">
        <f>ROUND(634.861,3)</f>
        <v>634.861</v>
      </c>
      <c r="G524" s="24"/>
      <c r="H524" s="36"/>
    </row>
    <row r="525" spans="1:8" ht="12.75" customHeight="1">
      <c r="A525" s="22">
        <v>43314</v>
      </c>
      <c r="B525" s="22"/>
      <c r="C525" s="27">
        <f>ROUND(625.898,3)</f>
        <v>625.898</v>
      </c>
      <c r="D525" s="27">
        <f>F525</f>
        <v>646.605</v>
      </c>
      <c r="E525" s="27">
        <f>F525</f>
        <v>646.605</v>
      </c>
      <c r="F525" s="27">
        <f>ROUND(646.605,3)</f>
        <v>646.605</v>
      </c>
      <c r="G525" s="24"/>
      <c r="H525" s="36"/>
    </row>
    <row r="526" spans="1:8" ht="12.75" customHeight="1">
      <c r="A526" s="22">
        <v>43405</v>
      </c>
      <c r="B526" s="22"/>
      <c r="C526" s="27">
        <f>ROUND(625.898,3)</f>
        <v>625.898</v>
      </c>
      <c r="D526" s="27">
        <f>F526</f>
        <v>658.772</v>
      </c>
      <c r="E526" s="27">
        <f>F526</f>
        <v>658.772</v>
      </c>
      <c r="F526" s="27">
        <f>ROUND(658.772,3)</f>
        <v>658.772</v>
      </c>
      <c r="G526" s="24"/>
      <c r="H526" s="36"/>
    </row>
    <row r="527" spans="1:8" ht="12.75" customHeight="1">
      <c r="A527" s="22">
        <v>43503</v>
      </c>
      <c r="B527" s="22"/>
      <c r="C527" s="27">
        <f>ROUND(625.898,3)</f>
        <v>625.898</v>
      </c>
      <c r="D527" s="27">
        <f>F527</f>
        <v>672.214</v>
      </c>
      <c r="E527" s="27">
        <f>F527</f>
        <v>672.214</v>
      </c>
      <c r="F527" s="27">
        <f>ROUND(672.214,3)</f>
        <v>672.214</v>
      </c>
      <c r="G527" s="24"/>
      <c r="H527" s="36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43546</v>
      </c>
      <c r="B529" s="22"/>
      <c r="C529" s="24">
        <f>ROUND(99.378621450093,2)</f>
        <v>99.38</v>
      </c>
      <c r="D529" s="24">
        <f>F529</f>
        <v>99.38</v>
      </c>
      <c r="E529" s="24">
        <f>F529</f>
        <v>99.38</v>
      </c>
      <c r="F529" s="24">
        <f>ROUND(99.378621450093,2)</f>
        <v>99.38</v>
      </c>
      <c r="G529" s="24"/>
      <c r="H529" s="36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43913</v>
      </c>
      <c r="B531" s="22"/>
      <c r="C531" s="24">
        <f>ROUND(98.2653348216809,2)</f>
        <v>98.27</v>
      </c>
      <c r="D531" s="24">
        <f>F531</f>
        <v>98.27</v>
      </c>
      <c r="E531" s="24">
        <f>F531</f>
        <v>98.27</v>
      </c>
      <c r="F531" s="24">
        <f>ROUND(98.2653348216809,2)</f>
        <v>98.27</v>
      </c>
      <c r="G531" s="24"/>
      <c r="H531" s="36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45007</v>
      </c>
      <c r="B533" s="22"/>
      <c r="C533" s="24">
        <f>ROUND(95.2198228231471,2)</f>
        <v>95.22</v>
      </c>
      <c r="D533" s="24">
        <f>F533</f>
        <v>95.22</v>
      </c>
      <c r="E533" s="24">
        <f>F533</f>
        <v>95.22</v>
      </c>
      <c r="F533" s="24">
        <f>ROUND(95.2198228231471,2)</f>
        <v>95.22</v>
      </c>
      <c r="G533" s="24"/>
      <c r="H533" s="36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46834</v>
      </c>
      <c r="B535" s="22"/>
      <c r="C535" s="24">
        <f>ROUND(93.7905927711591,2)</f>
        <v>93.79</v>
      </c>
      <c r="D535" s="24">
        <f>F535</f>
        <v>93.79</v>
      </c>
      <c r="E535" s="24">
        <f>F535</f>
        <v>93.79</v>
      </c>
      <c r="F535" s="24">
        <f>ROUND(93.7905927711591,2)</f>
        <v>93.79</v>
      </c>
      <c r="G535" s="24"/>
      <c r="H535" s="36"/>
    </row>
    <row r="536" spans="1:8" ht="12.75" customHeight="1">
      <c r="A536" s="22" t="s">
        <v>95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43174</v>
      </c>
      <c r="B537" s="22"/>
      <c r="C537" s="26">
        <f>ROUND(99.378621450093,5)</f>
        <v>99.37862</v>
      </c>
      <c r="D537" s="26">
        <f>F537</f>
        <v>99.72448</v>
      </c>
      <c r="E537" s="26">
        <f>F537</f>
        <v>99.72448</v>
      </c>
      <c r="F537" s="26">
        <f>ROUND(99.7244847476395,5)</f>
        <v>99.72448</v>
      </c>
      <c r="G537" s="24"/>
      <c r="H537" s="36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43272</v>
      </c>
      <c r="B539" s="22"/>
      <c r="C539" s="26">
        <f>ROUND(99.378621450093,5)</f>
        <v>99.37862</v>
      </c>
      <c r="D539" s="26">
        <f>F539</f>
        <v>99.89743</v>
      </c>
      <c r="E539" s="26">
        <f>F539</f>
        <v>99.89743</v>
      </c>
      <c r="F539" s="26">
        <f>ROUND(99.8974320423638,5)</f>
        <v>99.89743</v>
      </c>
      <c r="G539" s="24"/>
      <c r="H539" s="36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43363</v>
      </c>
      <c r="B541" s="22"/>
      <c r="C541" s="26">
        <f>ROUND(99.378621450093,5)</f>
        <v>99.37862</v>
      </c>
      <c r="D541" s="26">
        <f>F541</f>
        <v>100.01093</v>
      </c>
      <c r="E541" s="26">
        <f>F541</f>
        <v>100.01093</v>
      </c>
      <c r="F541" s="26">
        <f>ROUND(100.010929528719,5)</f>
        <v>100.01093</v>
      </c>
      <c r="G541" s="24"/>
      <c r="H541" s="36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43175</v>
      </c>
      <c r="B543" s="22"/>
      <c r="C543" s="26">
        <f>ROUND(98.2653348216809,5)</f>
        <v>98.26533</v>
      </c>
      <c r="D543" s="26">
        <f>F543</f>
        <v>99.00734</v>
      </c>
      <c r="E543" s="26">
        <f>F543</f>
        <v>99.00734</v>
      </c>
      <c r="F543" s="26">
        <f>ROUND(99.007340104415,5)</f>
        <v>99.00734</v>
      </c>
      <c r="G543" s="24"/>
      <c r="H543" s="36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43266</v>
      </c>
      <c r="B545" s="22"/>
      <c r="C545" s="26">
        <f>ROUND(98.2653348216809,5)</f>
        <v>98.26533</v>
      </c>
      <c r="D545" s="26">
        <f>F545</f>
        <v>98.5883</v>
      </c>
      <c r="E545" s="26">
        <f>F545</f>
        <v>98.5883</v>
      </c>
      <c r="F545" s="26">
        <f>ROUND(98.5882976016516,5)</f>
        <v>98.5883</v>
      </c>
      <c r="G545" s="24"/>
      <c r="H545" s="36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43364</v>
      </c>
      <c r="B547" s="22"/>
      <c r="C547" s="26">
        <f>ROUND(98.2653348216809,5)</f>
        <v>98.26533</v>
      </c>
      <c r="D547" s="26">
        <f>F547</f>
        <v>98.48024</v>
      </c>
      <c r="E547" s="26">
        <f>F547</f>
        <v>98.48024</v>
      </c>
      <c r="F547" s="26">
        <f>ROUND(98.4802444155276,5)</f>
        <v>98.48024</v>
      </c>
      <c r="G547" s="24"/>
      <c r="H547" s="36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43455</v>
      </c>
      <c r="B549" s="22"/>
      <c r="C549" s="24">
        <f>ROUND(98.2653348216809,2)</f>
        <v>98.27</v>
      </c>
      <c r="D549" s="24">
        <f>F549</f>
        <v>98.79</v>
      </c>
      <c r="E549" s="24">
        <f>F549</f>
        <v>98.79</v>
      </c>
      <c r="F549" s="24">
        <f>ROUND(98.7857250572559,2)</f>
        <v>98.79</v>
      </c>
      <c r="G549" s="24"/>
      <c r="H549" s="36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43539</v>
      </c>
      <c r="B551" s="22"/>
      <c r="C551" s="26">
        <f>ROUND(98.2653348216809,5)</f>
        <v>98.26533</v>
      </c>
      <c r="D551" s="26">
        <f>F551</f>
        <v>99.13354</v>
      </c>
      <c r="E551" s="26">
        <f>F551</f>
        <v>99.13354</v>
      </c>
      <c r="F551" s="26">
        <f>ROUND(99.1335394896904,5)</f>
        <v>99.13354</v>
      </c>
      <c r="G551" s="24"/>
      <c r="H551" s="36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43637</v>
      </c>
      <c r="B553" s="22"/>
      <c r="C553" s="26">
        <f>ROUND(98.2653348216809,5)</f>
        <v>98.26533</v>
      </c>
      <c r="D553" s="26">
        <f>F553</f>
        <v>99.42397</v>
      </c>
      <c r="E553" s="26">
        <f>F553</f>
        <v>99.42397</v>
      </c>
      <c r="F553" s="26">
        <f>ROUND(99.423966049098,5)</f>
        <v>99.42397</v>
      </c>
      <c r="G553" s="24"/>
      <c r="H553" s="36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43728</v>
      </c>
      <c r="B555" s="22"/>
      <c r="C555" s="26">
        <f>ROUND(98.2653348216809,5)</f>
        <v>98.26533</v>
      </c>
      <c r="D555" s="26">
        <f>F555</f>
        <v>99.73896</v>
      </c>
      <c r="E555" s="26">
        <f>F555</f>
        <v>99.73896</v>
      </c>
      <c r="F555" s="26">
        <f>ROUND(99.7389559246426,5)</f>
        <v>99.73896</v>
      </c>
      <c r="G555" s="24"/>
      <c r="H555" s="36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44182</v>
      </c>
      <c r="B557" s="22"/>
      <c r="C557" s="26">
        <f>ROUND(95.2198228231471,5)</f>
        <v>95.21982</v>
      </c>
      <c r="D557" s="26">
        <f>F557</f>
        <v>95.47139</v>
      </c>
      <c r="E557" s="26">
        <f>F557</f>
        <v>95.47139</v>
      </c>
      <c r="F557" s="26">
        <f>ROUND(95.4713915867568,5)</f>
        <v>95.47139</v>
      </c>
      <c r="G557" s="24"/>
      <c r="H557" s="36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44271</v>
      </c>
      <c r="B559" s="22"/>
      <c r="C559" s="26">
        <f>ROUND(95.2198228231471,5)</f>
        <v>95.21982</v>
      </c>
      <c r="D559" s="26">
        <f>F559</f>
        <v>94.59385</v>
      </c>
      <c r="E559" s="26">
        <f>F559</f>
        <v>94.59385</v>
      </c>
      <c r="F559" s="26">
        <f>ROUND(94.5938530866071,5)</f>
        <v>94.59385</v>
      </c>
      <c r="G559" s="24"/>
      <c r="H559" s="36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44362</v>
      </c>
      <c r="B561" s="22"/>
      <c r="C561" s="26">
        <f>ROUND(95.2198228231471,5)</f>
        <v>95.21982</v>
      </c>
      <c r="D561" s="26">
        <f>F561</f>
        <v>93.67282</v>
      </c>
      <c r="E561" s="26">
        <f>F561</f>
        <v>93.67282</v>
      </c>
      <c r="F561" s="26">
        <f>ROUND(93.6728198820401,5)</f>
        <v>93.67282</v>
      </c>
      <c r="G561" s="24"/>
      <c r="H561" s="36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44460</v>
      </c>
      <c r="B563" s="22"/>
      <c r="C563" s="26">
        <f>ROUND(95.2198228231471,5)</f>
        <v>95.21982</v>
      </c>
      <c r="D563" s="26">
        <f>F563</f>
        <v>93.72032</v>
      </c>
      <c r="E563" s="26">
        <f>F563</f>
        <v>93.72032</v>
      </c>
      <c r="F563" s="26">
        <f>ROUND(93.7203182001576,5)</f>
        <v>93.72032</v>
      </c>
      <c r="G563" s="24"/>
      <c r="H563" s="36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44551</v>
      </c>
      <c r="B565" s="22"/>
      <c r="C565" s="26">
        <f>ROUND(95.2198228231471,5)</f>
        <v>95.21982</v>
      </c>
      <c r="D565" s="26">
        <f>F565</f>
        <v>95.8067</v>
      </c>
      <c r="E565" s="26">
        <f>F565</f>
        <v>95.8067</v>
      </c>
      <c r="F565" s="26">
        <f>ROUND(95.8067043268167,5)</f>
        <v>95.8067</v>
      </c>
      <c r="G565" s="24"/>
      <c r="H565" s="36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44635</v>
      </c>
      <c r="B567" s="22"/>
      <c r="C567" s="26">
        <f>ROUND(95.2198228231471,5)</f>
        <v>95.21982</v>
      </c>
      <c r="D567" s="26">
        <f>F567</f>
        <v>95.8441</v>
      </c>
      <c r="E567" s="26">
        <f>F567</f>
        <v>95.8441</v>
      </c>
      <c r="F567" s="26">
        <f>ROUND(95.8441019350772,5)</f>
        <v>95.8441</v>
      </c>
      <c r="G567" s="24"/>
      <c r="H567" s="36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44733</v>
      </c>
      <c r="B569" s="22"/>
      <c r="C569" s="26">
        <f>ROUND(95.2198228231471,5)</f>
        <v>95.21982</v>
      </c>
      <c r="D569" s="26">
        <f>F569</f>
        <v>96.93619</v>
      </c>
      <c r="E569" s="26">
        <f>F569</f>
        <v>96.93619</v>
      </c>
      <c r="F569" s="26">
        <f>ROUND(96.9361871494949,5)</f>
        <v>96.93619</v>
      </c>
      <c r="G569" s="24"/>
      <c r="H569" s="36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44824</v>
      </c>
      <c r="B571" s="22"/>
      <c r="C571" s="26">
        <f>ROUND(95.2198228231471,5)</f>
        <v>95.21982</v>
      </c>
      <c r="D571" s="26">
        <f>F571</f>
        <v>99.05575</v>
      </c>
      <c r="E571" s="26">
        <f>F571</f>
        <v>99.05575</v>
      </c>
      <c r="F571" s="26">
        <f>ROUND(99.0557472429334,5)</f>
        <v>99.05575</v>
      </c>
      <c r="G571" s="24"/>
      <c r="H571" s="36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46008</v>
      </c>
      <c r="B573" s="22"/>
      <c r="C573" s="26">
        <f>ROUND(93.7905927711591,5)</f>
        <v>93.79059</v>
      </c>
      <c r="D573" s="26">
        <f>F573</f>
        <v>92.65186</v>
      </c>
      <c r="E573" s="26">
        <f>F573</f>
        <v>92.65186</v>
      </c>
      <c r="F573" s="26">
        <f>ROUND(92.6518570333496,5)</f>
        <v>92.65186</v>
      </c>
      <c r="G573" s="24"/>
      <c r="H573" s="36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46097</v>
      </c>
      <c r="B575" s="22"/>
      <c r="C575" s="26">
        <f>ROUND(93.7905927711591,5)</f>
        <v>93.79059</v>
      </c>
      <c r="D575" s="26">
        <f>F575</f>
        <v>89.56195</v>
      </c>
      <c r="E575" s="26">
        <f>F575</f>
        <v>89.56195</v>
      </c>
      <c r="F575" s="26">
        <f>ROUND(89.5619464362033,5)</f>
        <v>89.56195</v>
      </c>
      <c r="G575" s="24"/>
      <c r="H575" s="36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46188</v>
      </c>
      <c r="B577" s="22"/>
      <c r="C577" s="26">
        <f>ROUND(93.7905927711591,5)</f>
        <v>93.79059</v>
      </c>
      <c r="D577" s="26">
        <f>F577</f>
        <v>88.22756</v>
      </c>
      <c r="E577" s="26">
        <f>F577</f>
        <v>88.22756</v>
      </c>
      <c r="F577" s="26">
        <f>ROUND(88.2275614246583,5)</f>
        <v>88.22756</v>
      </c>
      <c r="G577" s="24"/>
      <c r="H577" s="36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46286</v>
      </c>
      <c r="B579" s="22"/>
      <c r="C579" s="26">
        <f>ROUND(93.7905927711591,5)</f>
        <v>93.79059</v>
      </c>
      <c r="D579" s="26">
        <f>F579</f>
        <v>90.3439</v>
      </c>
      <c r="E579" s="26">
        <f>F579</f>
        <v>90.3439</v>
      </c>
      <c r="F579" s="26">
        <f>ROUND(90.3439023005281,5)</f>
        <v>90.3439</v>
      </c>
      <c r="G579" s="24"/>
      <c r="H579" s="36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46377</v>
      </c>
      <c r="B581" s="22"/>
      <c r="C581" s="26">
        <f>ROUND(93.7905927711591,5)</f>
        <v>93.79059</v>
      </c>
      <c r="D581" s="26">
        <f>F581</f>
        <v>94.11334</v>
      </c>
      <c r="E581" s="26">
        <f>F581</f>
        <v>94.11334</v>
      </c>
      <c r="F581" s="26">
        <f>ROUND(94.1133409943607,5)</f>
        <v>94.11334</v>
      </c>
      <c r="G581" s="24"/>
      <c r="H581" s="36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46461</v>
      </c>
      <c r="B583" s="22"/>
      <c r="C583" s="26">
        <f>ROUND(93.7905927711591,5)</f>
        <v>93.79059</v>
      </c>
      <c r="D583" s="26">
        <f>F583</f>
        <v>92.61041</v>
      </c>
      <c r="E583" s="26">
        <f>F583</f>
        <v>92.61041</v>
      </c>
      <c r="F583" s="26">
        <f>ROUND(92.6104063306855,5)</f>
        <v>92.61041</v>
      </c>
      <c r="G583" s="24"/>
      <c r="H583" s="36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46559</v>
      </c>
      <c r="B585" s="22"/>
      <c r="C585" s="26">
        <f>ROUND(93.7905927711591,5)</f>
        <v>93.79059</v>
      </c>
      <c r="D585" s="26">
        <f>F585</f>
        <v>94.64382</v>
      </c>
      <c r="E585" s="26">
        <f>F585</f>
        <v>94.64382</v>
      </c>
      <c r="F585" s="26">
        <f>ROUND(94.6438223492384,5)</f>
        <v>94.64382</v>
      </c>
      <c r="G585" s="24"/>
      <c r="H585" s="36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6"/>
    </row>
    <row r="587" spans="1:8" ht="12.75" customHeight="1" thickBot="1">
      <c r="A587" s="32">
        <v>46650</v>
      </c>
      <c r="B587" s="32"/>
      <c r="C587" s="33">
        <f>ROUND(93.7905927711591,5)</f>
        <v>93.79059</v>
      </c>
      <c r="D587" s="33">
        <f>F587</f>
        <v>98.36111</v>
      </c>
      <c r="E587" s="33">
        <f>F587</f>
        <v>98.36111</v>
      </c>
      <c r="F587" s="33">
        <f>ROUND(98.3611087771252,5)</f>
        <v>98.36111</v>
      </c>
      <c r="G587" s="34"/>
      <c r="H587" s="37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2018-02-21T16:00:58Z</dcterms:modified>
  <cp:category/>
  <cp:version/>
  <cp:contentType/>
  <cp:contentStatus/>
</cp:coreProperties>
</file>