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'Jerry'!$A$1:$H$620</definedName>
  </definedNames>
  <calcPr fullCalcOnLoad="1"/>
</workbook>
</file>

<file path=xl/sharedStrings.xml><?xml version="1.0" encoding="utf-8"?>
<sst xmlns="http://schemas.openxmlformats.org/spreadsheetml/2006/main" count="131" uniqueCount="127">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</sst>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9"/>
  <sheetViews>
    <sheetView tabSelected="1" zoomScaleSheetLayoutView="75" zoomScalePageLayoutView="0" workbookViewId="0" topLeftCell="A170">
      <selection activeCell="I170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43357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ROUND(100.135977680142,2)</f>
        <v>100.14</v>
      </c>
      <c r="D6" s="28">
        <f>F6</f>
        <v>101.76</v>
      </c>
      <c r="E6" s="28">
        <f>F6</f>
        <v>101.76</v>
      </c>
      <c r="F6" s="28">
        <f>ROUND(101.762543027627,2)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ROUND(100.135977680142,2)</f>
        <v>100.14</v>
      </c>
      <c r="D7" s="28">
        <f>F7</f>
        <v>102.26</v>
      </c>
      <c r="E7" s="28">
        <f>F7</f>
        <v>102.26</v>
      </c>
      <c r="F7" s="28">
        <f>ROUND(102.255170649175,2)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ROUND(100.135977680142,2)</f>
        <v>100.14</v>
      </c>
      <c r="D8" s="28">
        <f>F8</f>
        <v>99.64</v>
      </c>
      <c r="E8" s="28">
        <f>F8</f>
        <v>99.64</v>
      </c>
      <c r="F8" s="28">
        <f>ROUND(99.6399633031764,2)</f>
        <v>99.64</v>
      </c>
      <c r="G8" s="28"/>
      <c r="H8" s="42"/>
    </row>
    <row r="9" spans="1:8" ht="12.75" customHeight="1">
      <c r="A9" s="26">
        <v>43636</v>
      </c>
      <c r="B9" s="27"/>
      <c r="C9" s="28">
        <f>ROUND(100.135977680142,2)</f>
        <v>100.14</v>
      </c>
      <c r="D9" s="28">
        <f>F9</f>
        <v>102.14</v>
      </c>
      <c r="E9" s="28">
        <f>F9</f>
        <v>102.14</v>
      </c>
      <c r="F9" s="28">
        <f>ROUND(102.141899704907,2)</f>
        <v>102.14</v>
      </c>
      <c r="G9" s="28"/>
      <c r="H9" s="42"/>
    </row>
    <row r="10" spans="1:8" ht="12.75" customHeight="1">
      <c r="A10" s="26">
        <v>43727</v>
      </c>
      <c r="B10" s="27"/>
      <c r="C10" s="28">
        <f>ROUND(100.135977680142,2)</f>
        <v>100.14</v>
      </c>
      <c r="D10" s="28">
        <f>F10</f>
        <v>100.14</v>
      </c>
      <c r="E10" s="28">
        <f>F10</f>
        <v>100.14</v>
      </c>
      <c r="F10" s="28">
        <f>ROUND(100.135977680142,2)</f>
        <v>100.14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ROUND(100.332651607173,2)</f>
        <v>100.33</v>
      </c>
      <c r="D12" s="28">
        <f>F12</f>
        <v>98.52</v>
      </c>
      <c r="E12" s="28">
        <f>F12</f>
        <v>98.52</v>
      </c>
      <c r="F12" s="28">
        <f>ROUND(98.5164933809574,2)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ROUND(100.332651607173,2)</f>
        <v>100.33</v>
      </c>
      <c r="D13" s="28">
        <f>F13</f>
        <v>98.92</v>
      </c>
      <c r="E13" s="28">
        <f>F13</f>
        <v>98.92</v>
      </c>
      <c r="F13" s="28">
        <f>ROUND(98.9200161912515,2)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ROUND(100.332651607173,2)</f>
        <v>100.33</v>
      </c>
      <c r="D14" s="28">
        <f>F14</f>
        <v>99.37</v>
      </c>
      <c r="E14" s="28">
        <f>F14</f>
        <v>99.37</v>
      </c>
      <c r="F14" s="28">
        <f>ROUND(99.3709415201731,2)</f>
        <v>99.37</v>
      </c>
      <c r="G14" s="28"/>
      <c r="H14" s="42"/>
    </row>
    <row r="15" spans="1:8" ht="12.75" customHeight="1">
      <c r="A15" s="26">
        <v>43637</v>
      </c>
      <c r="B15" s="27"/>
      <c r="C15" s="28">
        <f>ROUND(100.332651607173,2)</f>
        <v>100.33</v>
      </c>
      <c r="D15" s="28">
        <f>F15</f>
        <v>99.88</v>
      </c>
      <c r="E15" s="28">
        <f>F15</f>
        <v>99.88</v>
      </c>
      <c r="F15" s="28">
        <f>ROUND(99.8798773110013,2)</f>
        <v>99.88</v>
      </c>
      <c r="G15" s="28"/>
      <c r="H15" s="42"/>
    </row>
    <row r="16" spans="1:8" ht="12.75" customHeight="1">
      <c r="A16" s="26">
        <v>43728</v>
      </c>
      <c r="B16" s="27"/>
      <c r="C16" s="28">
        <f>ROUND(100.332651607173,2)</f>
        <v>100.33</v>
      </c>
      <c r="D16" s="28">
        <f>F16</f>
        <v>102.14</v>
      </c>
      <c r="E16" s="28">
        <f>F16</f>
        <v>102.14</v>
      </c>
      <c r="F16" s="28">
        <f>ROUND(102.139017833666,2)</f>
        <v>102.14</v>
      </c>
      <c r="G16" s="28"/>
      <c r="H16" s="42"/>
    </row>
    <row r="17" spans="1:8" ht="12.75" customHeight="1">
      <c r="A17" s="26">
        <v>43819</v>
      </c>
      <c r="B17" s="27"/>
      <c r="C17" s="28">
        <f>ROUND(100.332651607173,2)</f>
        <v>100.33</v>
      </c>
      <c r="D17" s="28">
        <f>F17</f>
        <v>103.23</v>
      </c>
      <c r="E17" s="28">
        <f>F17</f>
        <v>103.23</v>
      </c>
      <c r="F17" s="28">
        <f>ROUND(103.233980967202,2)</f>
        <v>103.23</v>
      </c>
      <c r="G17" s="28"/>
      <c r="H17" s="42"/>
    </row>
    <row r="18" spans="1:8" ht="12.75" customHeight="1">
      <c r="A18" s="26">
        <v>43913</v>
      </c>
      <c r="B18" s="27"/>
      <c r="C18" s="28">
        <f>ROUND(100.332651607173,2)</f>
        <v>100.33</v>
      </c>
      <c r="D18" s="28">
        <f>F18</f>
        <v>99.43</v>
      </c>
      <c r="E18" s="28">
        <f>F18</f>
        <v>99.43</v>
      </c>
      <c r="F18" s="28">
        <f>ROUND(99.4337391767653,2)</f>
        <v>99.43</v>
      </c>
      <c r="G18" s="28"/>
      <c r="H18" s="42"/>
    </row>
    <row r="19" spans="1:8" ht="12.75" customHeight="1">
      <c r="A19" s="26">
        <v>44004</v>
      </c>
      <c r="B19" s="27"/>
      <c r="C19" s="28">
        <f>ROUND(100.332651607173,2)</f>
        <v>100.33</v>
      </c>
      <c r="D19" s="28">
        <f>F19</f>
        <v>103.16</v>
      </c>
      <c r="E19" s="28">
        <f>F19</f>
        <v>103.16</v>
      </c>
      <c r="F19" s="28">
        <f>ROUND(103.158747676104,2)</f>
        <v>103.16</v>
      </c>
      <c r="G19" s="28"/>
      <c r="H19" s="42"/>
    </row>
    <row r="20" spans="1:8" ht="12.75" customHeight="1">
      <c r="A20" s="26">
        <v>44095</v>
      </c>
      <c r="B20" s="27"/>
      <c r="C20" s="28">
        <f>ROUND(100.332651607173,2)</f>
        <v>100.33</v>
      </c>
      <c r="D20" s="28">
        <f>F20</f>
        <v>100.33</v>
      </c>
      <c r="E20" s="28">
        <f>F20</f>
        <v>100.33</v>
      </c>
      <c r="F20" s="28">
        <f>ROUND(100.332651607173,2)</f>
        <v>100.33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ROUND(100.736103636775,2)</f>
        <v>100.74</v>
      </c>
      <c r="D22" s="28">
        <f>F22</f>
        <v>97.31</v>
      </c>
      <c r="E22" s="28">
        <f>F22</f>
        <v>97.31</v>
      </c>
      <c r="F22" s="28">
        <f>ROUND(97.3070929263381,2)</f>
        <v>97.31</v>
      </c>
      <c r="G22" s="28"/>
      <c r="H22" s="42"/>
    </row>
    <row r="23" spans="1:8" ht="12.75" customHeight="1">
      <c r="A23" s="26">
        <v>44271</v>
      </c>
      <c r="B23" s="27"/>
      <c r="C23" s="28">
        <f>ROUND(100.736103636775,2)</f>
        <v>100.74</v>
      </c>
      <c r="D23" s="28">
        <f>F23</f>
        <v>96.66</v>
      </c>
      <c r="E23" s="28">
        <f>F23</f>
        <v>96.66</v>
      </c>
      <c r="F23" s="28">
        <f>ROUND(96.6643661702872,2)</f>
        <v>96.66</v>
      </c>
      <c r="G23" s="28"/>
      <c r="H23" s="42"/>
    </row>
    <row r="24" spans="1:8" ht="12.75" customHeight="1">
      <c r="A24" s="26">
        <v>44362</v>
      </c>
      <c r="B24" s="27"/>
      <c r="C24" s="28">
        <f>ROUND(100.736103636775,2)</f>
        <v>100.74</v>
      </c>
      <c r="D24" s="28">
        <f>F24</f>
        <v>95.99</v>
      </c>
      <c r="E24" s="28">
        <f>F24</f>
        <v>95.99</v>
      </c>
      <c r="F24" s="28">
        <f>ROUND(95.9863673128659,2)</f>
        <v>95.99</v>
      </c>
      <c r="G24" s="28"/>
      <c r="H24" s="42"/>
    </row>
    <row r="25" spans="1:8" ht="12.75" customHeight="1">
      <c r="A25" s="26">
        <v>44460</v>
      </c>
      <c r="B25" s="27"/>
      <c r="C25" s="28">
        <f>ROUND(100.736103636775,2)</f>
        <v>100.74</v>
      </c>
      <c r="D25" s="28">
        <f>F25</f>
        <v>96.3</v>
      </c>
      <c r="E25" s="28">
        <f>F25</f>
        <v>96.3</v>
      </c>
      <c r="F25" s="28">
        <f>ROUND(96.2990631396739,2)</f>
        <v>96.3</v>
      </c>
      <c r="G25" s="28"/>
      <c r="H25" s="42"/>
    </row>
    <row r="26" spans="1:8" ht="12.75" customHeight="1">
      <c r="A26" s="26">
        <v>44551</v>
      </c>
      <c r="B26" s="27"/>
      <c r="C26" s="28">
        <f>ROUND(100.736103636775,2)</f>
        <v>100.74</v>
      </c>
      <c r="D26" s="28">
        <f>F26</f>
        <v>98.59</v>
      </c>
      <c r="E26" s="28">
        <f>F26</f>
        <v>98.59</v>
      </c>
      <c r="F26" s="28">
        <f>ROUND(98.5933007953094,2)</f>
        <v>98.59</v>
      </c>
      <c r="G26" s="28"/>
      <c r="H26" s="42"/>
    </row>
    <row r="27" spans="1:8" ht="12.75" customHeight="1">
      <c r="A27" s="26">
        <v>44635</v>
      </c>
      <c r="B27" s="27"/>
      <c r="C27" s="28">
        <f>ROUND(100.736103636775,2)</f>
        <v>100.74</v>
      </c>
      <c r="D27" s="28">
        <f>F27</f>
        <v>98.81</v>
      </c>
      <c r="E27" s="28">
        <f>F27</f>
        <v>98.81</v>
      </c>
      <c r="F27" s="28">
        <f>ROUND(98.8109050945044,2)</f>
        <v>98.81</v>
      </c>
      <c r="G27" s="28"/>
      <c r="H27" s="42"/>
    </row>
    <row r="28" spans="1:8" ht="12.75" customHeight="1">
      <c r="A28" s="26">
        <v>44733</v>
      </c>
      <c r="B28" s="27"/>
      <c r="C28" s="28">
        <f>ROUND(100.736103636775,2)</f>
        <v>100.74</v>
      </c>
      <c r="D28" s="28">
        <f>F28</f>
        <v>100.11</v>
      </c>
      <c r="E28" s="28">
        <f>F28</f>
        <v>100.11</v>
      </c>
      <c r="F28" s="28">
        <f>ROUND(100.113275232066,2)</f>
        <v>100.11</v>
      </c>
      <c r="G28" s="28"/>
      <c r="H28" s="42"/>
    </row>
    <row r="29" spans="1:8" ht="12.75" customHeight="1">
      <c r="A29" s="26">
        <v>44824</v>
      </c>
      <c r="B29" s="27"/>
      <c r="C29" s="28">
        <f>ROUND(100.736103636775,2)</f>
        <v>100.74</v>
      </c>
      <c r="D29" s="28">
        <f>F29</f>
        <v>104.11</v>
      </c>
      <c r="E29" s="28">
        <f>F29</f>
        <v>104.11</v>
      </c>
      <c r="F29" s="28">
        <f>ROUND(104.113713963515,2)</f>
        <v>104.11</v>
      </c>
      <c r="G29" s="28"/>
      <c r="H29" s="42"/>
    </row>
    <row r="30" spans="1:8" ht="12.75" customHeight="1">
      <c r="A30" s="26">
        <v>44915</v>
      </c>
      <c r="B30" s="27"/>
      <c r="C30" s="28">
        <f>ROUND(100.736103636775,2)</f>
        <v>100.74</v>
      </c>
      <c r="D30" s="28">
        <f>F30</f>
        <v>105.46</v>
      </c>
      <c r="E30" s="28">
        <f>F30</f>
        <v>105.46</v>
      </c>
      <c r="F30" s="28">
        <f>ROUND(105.459916420563,2)</f>
        <v>105.46</v>
      </c>
      <c r="G30" s="28"/>
      <c r="H30" s="42"/>
    </row>
    <row r="31" spans="1:8" ht="12.75" customHeight="1">
      <c r="A31" s="26">
        <v>45007</v>
      </c>
      <c r="B31" s="27"/>
      <c r="C31" s="28">
        <f>ROUND(100.736103636775,2)</f>
        <v>100.74</v>
      </c>
      <c r="D31" s="28">
        <f>F31</f>
        <v>99.01</v>
      </c>
      <c r="E31" s="28">
        <f>F31</f>
        <v>99.01</v>
      </c>
      <c r="F31" s="28">
        <f>ROUND(99.0104338443664,2)</f>
        <v>99.01</v>
      </c>
      <c r="G31" s="28"/>
      <c r="H31" s="42"/>
    </row>
    <row r="32" spans="1:8" ht="12.75" customHeight="1">
      <c r="A32" s="26">
        <v>45097</v>
      </c>
      <c r="B32" s="27"/>
      <c r="C32" s="28">
        <f>ROUND(100.736103636775,2)</f>
        <v>100.74</v>
      </c>
      <c r="D32" s="28">
        <f>F32</f>
        <v>105.1</v>
      </c>
      <c r="E32" s="28">
        <f>F32</f>
        <v>105.1</v>
      </c>
      <c r="F32" s="28">
        <f>ROUND(105.101321604254,2)</f>
        <v>105.1</v>
      </c>
      <c r="G32" s="28"/>
      <c r="H32" s="42"/>
    </row>
    <row r="33" spans="1:8" ht="12.75" customHeight="1">
      <c r="A33" s="26">
        <v>45188</v>
      </c>
      <c r="B33" s="27"/>
      <c r="C33" s="28">
        <f>ROUND(100.736103636775,2)</f>
        <v>100.74</v>
      </c>
      <c r="D33" s="28">
        <f>F33</f>
        <v>100.74</v>
      </c>
      <c r="E33" s="28">
        <f>F33</f>
        <v>100.74</v>
      </c>
      <c r="F33" s="28">
        <f>ROUND(100.736103636775,2)</f>
        <v>100.74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ROUND(101.231164633432,2)</f>
        <v>101.23</v>
      </c>
      <c r="D35" s="28">
        <f>F35</f>
        <v>98.17</v>
      </c>
      <c r="E35" s="28">
        <f>F35</f>
        <v>98.17</v>
      </c>
      <c r="F35" s="28">
        <f>ROUND(98.1717498913428,2)</f>
        <v>98.17</v>
      </c>
      <c r="G35" s="28"/>
      <c r="H35" s="42"/>
    </row>
    <row r="36" spans="1:8" ht="12.75" customHeight="1">
      <c r="A36" s="26">
        <v>46097</v>
      </c>
      <c r="B36" s="27"/>
      <c r="C36" s="28">
        <f>ROUND(101.231164633432,2)</f>
        <v>101.23</v>
      </c>
      <c r="D36" s="28">
        <f>F36</f>
        <v>95.31</v>
      </c>
      <c r="E36" s="28">
        <f>F36</f>
        <v>95.31</v>
      </c>
      <c r="F36" s="28">
        <f>ROUND(95.3053083193369,2)</f>
        <v>95.31</v>
      </c>
      <c r="G36" s="28"/>
      <c r="H36" s="42"/>
    </row>
    <row r="37" spans="1:8" ht="12.75" customHeight="1">
      <c r="A37" s="26">
        <v>46188</v>
      </c>
      <c r="B37" s="27"/>
      <c r="C37" s="28">
        <f>ROUND(101.231164633432,2)</f>
        <v>101.23</v>
      </c>
      <c r="D37" s="28">
        <f>F37</f>
        <v>94.15</v>
      </c>
      <c r="E37" s="28">
        <f>F37</f>
        <v>94.15</v>
      </c>
      <c r="F37" s="28">
        <f>ROUND(94.1541346679969,2)</f>
        <v>94.15</v>
      </c>
      <c r="G37" s="28"/>
      <c r="H37" s="42"/>
    </row>
    <row r="38" spans="1:8" ht="12.75" customHeight="1">
      <c r="A38" s="26">
        <v>46286</v>
      </c>
      <c r="B38" s="27"/>
      <c r="C38" s="28">
        <f>ROUND(101.231164633432,2)</f>
        <v>101.23</v>
      </c>
      <c r="D38" s="28">
        <f>F38</f>
        <v>96.37</v>
      </c>
      <c r="E38" s="28">
        <f>F38</f>
        <v>96.37</v>
      </c>
      <c r="F38" s="28">
        <f>ROUND(96.3737063201342,2)</f>
        <v>96.37</v>
      </c>
      <c r="G38" s="28"/>
      <c r="H38" s="42"/>
    </row>
    <row r="39" spans="1:8" ht="12.75" customHeight="1">
      <c r="A39" s="26">
        <v>46377</v>
      </c>
      <c r="B39" s="27"/>
      <c r="C39" s="28">
        <f>ROUND(101.231164633432,2)</f>
        <v>101.23</v>
      </c>
      <c r="D39" s="28">
        <f>F39</f>
        <v>100.16</v>
      </c>
      <c r="E39" s="28">
        <f>F39</f>
        <v>100.16</v>
      </c>
      <c r="F39" s="28">
        <f>ROUND(100.157883675622,2)</f>
        <v>100.16</v>
      </c>
      <c r="G39" s="28"/>
      <c r="H39" s="42"/>
    </row>
    <row r="40" spans="1:8" ht="12.75" customHeight="1">
      <c r="A40" s="26">
        <v>46461</v>
      </c>
      <c r="B40" s="27"/>
      <c r="C40" s="28">
        <f>ROUND(101.231164633432,2)</f>
        <v>101.23</v>
      </c>
      <c r="D40" s="28">
        <f>F40</f>
        <v>98.79</v>
      </c>
      <c r="E40" s="28">
        <f>F40</f>
        <v>98.79</v>
      </c>
      <c r="F40" s="28">
        <f>ROUND(98.7930116831609,2)</f>
        <v>98.79</v>
      </c>
      <c r="G40" s="28"/>
      <c r="H40" s="42"/>
    </row>
    <row r="41" spans="1:8" ht="12.75" customHeight="1">
      <c r="A41" s="26">
        <v>46559</v>
      </c>
      <c r="B41" s="27"/>
      <c r="C41" s="28">
        <f>ROUND(101.231164633432,2)</f>
        <v>101.23</v>
      </c>
      <c r="D41" s="28">
        <f>F41</f>
        <v>100.89</v>
      </c>
      <c r="E41" s="28">
        <f>F41</f>
        <v>100.89</v>
      </c>
      <c r="F41" s="28">
        <f>ROUND(100.891495803921,2)</f>
        <v>100.89</v>
      </c>
      <c r="G41" s="28"/>
      <c r="H41" s="42"/>
    </row>
    <row r="42" spans="1:8" ht="12.75" customHeight="1">
      <c r="A42" s="26">
        <v>46650</v>
      </c>
      <c r="B42" s="27"/>
      <c r="C42" s="28">
        <f>ROUND(101.231164633432,2)</f>
        <v>101.23</v>
      </c>
      <c r="D42" s="28">
        <f>F42</f>
        <v>106.31</v>
      </c>
      <c r="E42" s="28">
        <f>F42</f>
        <v>106.31</v>
      </c>
      <c r="F42" s="28">
        <f>ROUND(106.308269348234,2)</f>
        <v>106.31</v>
      </c>
      <c r="G42" s="28"/>
      <c r="H42" s="42"/>
    </row>
    <row r="43" spans="1:8" ht="12.75" customHeight="1">
      <c r="A43" s="26">
        <v>46741</v>
      </c>
      <c r="B43" s="27"/>
      <c r="C43" s="28">
        <f>ROUND(101.231164633432,2)</f>
        <v>101.23</v>
      </c>
      <c r="D43" s="28">
        <f>F43</f>
        <v>106.71</v>
      </c>
      <c r="E43" s="28">
        <f>F43</f>
        <v>106.71</v>
      </c>
      <c r="F43" s="28">
        <f>ROUND(106.708148094227,2)</f>
        <v>106.71</v>
      </c>
      <c r="G43" s="28"/>
      <c r="H43" s="42"/>
    </row>
    <row r="44" spans="1:8" ht="12.75" customHeight="1">
      <c r="A44" s="26">
        <v>46834</v>
      </c>
      <c r="B44" s="27"/>
      <c r="C44" s="28">
        <f>ROUND(101.231164633432,2)</f>
        <v>101.23</v>
      </c>
      <c r="D44" s="28">
        <f>F44</f>
        <v>100.4</v>
      </c>
      <c r="E44" s="28">
        <f>F44</f>
        <v>100.4</v>
      </c>
      <c r="F44" s="28">
        <f>ROUND(100.400016271987,2)</f>
        <v>100.4</v>
      </c>
      <c r="G44" s="28"/>
      <c r="H44" s="42"/>
    </row>
    <row r="45" spans="1:8" ht="12.75" customHeight="1">
      <c r="A45" s="26">
        <v>46924</v>
      </c>
      <c r="B45" s="27"/>
      <c r="C45" s="28">
        <f>ROUND(101.231164633432,2)</f>
        <v>101.23</v>
      </c>
      <c r="D45" s="28">
        <f>F45</f>
        <v>107.49</v>
      </c>
      <c r="E45" s="28">
        <f>F45</f>
        <v>107.49</v>
      </c>
      <c r="F45" s="28">
        <f>ROUND(107.492813056516,2)</f>
        <v>107.49</v>
      </c>
      <c r="G45" s="28"/>
      <c r="H45" s="42"/>
    </row>
    <row r="46" spans="1:8" ht="12.75" customHeight="1">
      <c r="A46" s="26">
        <v>47015</v>
      </c>
      <c r="B46" s="27"/>
      <c r="C46" s="28">
        <f>ROUND(101.231164633432,2)</f>
        <v>101.23</v>
      </c>
      <c r="D46" s="28">
        <f>F46</f>
        <v>101.23</v>
      </c>
      <c r="E46" s="28">
        <f>F46</f>
        <v>101.23</v>
      </c>
      <c r="F46" s="28">
        <f>ROUND(101.231164633432,2)</f>
        <v>101.23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ROUND(2.94,5)</f>
        <v>2.94</v>
      </c>
      <c r="D48" s="30">
        <f>F48</f>
        <v>2.94</v>
      </c>
      <c r="E48" s="30">
        <f>F48</f>
        <v>2.94</v>
      </c>
      <c r="F48" s="30">
        <f>ROUND(2.94,5)</f>
        <v>2.94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ROUND(3.13,5)</f>
        <v>3.13</v>
      </c>
      <c r="D50" s="30">
        <f>F50</f>
        <v>3.13</v>
      </c>
      <c r="E50" s="30">
        <f>F50</f>
        <v>3.13</v>
      </c>
      <c r="F50" s="30">
        <f>ROUND(3.13,5)</f>
        <v>3.13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ROUND(3.14,5)</f>
        <v>3.14</v>
      </c>
      <c r="D52" s="30">
        <f>F52</f>
        <v>3.14</v>
      </c>
      <c r="E52" s="30">
        <f>F52</f>
        <v>3.14</v>
      </c>
      <c r="F52" s="30">
        <f>ROUND(3.14,5)</f>
        <v>3.14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ROUND(3.78,5)</f>
        <v>3.78</v>
      </c>
      <c r="D54" s="30">
        <f>F54</f>
        <v>3.78</v>
      </c>
      <c r="E54" s="30">
        <f>F54</f>
        <v>3.78</v>
      </c>
      <c r="F54" s="30">
        <f>ROUND(3.78,5)</f>
        <v>3.78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ROUND(11.165,5)</f>
        <v>11.165</v>
      </c>
      <c r="D56" s="30">
        <f>F56</f>
        <v>11.165</v>
      </c>
      <c r="E56" s="30">
        <f>F56</f>
        <v>11.165</v>
      </c>
      <c r="F56" s="30">
        <f>ROUND(11.165,5)</f>
        <v>11.165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ROUND(8.58,5)</f>
        <v>8.58</v>
      </c>
      <c r="D58" s="30">
        <f>F58</f>
        <v>8.58</v>
      </c>
      <c r="E58" s="30">
        <f>F58</f>
        <v>8.58</v>
      </c>
      <c r="F58" s="30">
        <f>ROUND(8.58,5)</f>
        <v>8.58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ROUND(9.175,3)</f>
        <v>9.175</v>
      </c>
      <c r="D60" s="31">
        <f>F60</f>
        <v>9.175</v>
      </c>
      <c r="E60" s="31">
        <f>F60</f>
        <v>9.175</v>
      </c>
      <c r="F60" s="31">
        <f>ROUND(9.175,3)</f>
        <v>9.175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ROUND(2.84,3)</f>
        <v>2.84</v>
      </c>
      <c r="D62" s="31">
        <f>F62</f>
        <v>2.84</v>
      </c>
      <c r="E62" s="31">
        <f>F62</f>
        <v>2.84</v>
      </c>
      <c r="F62" s="31">
        <f>ROUND(2.84,3)</f>
        <v>2.84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ROUND(3.1,3)</f>
        <v>3.1</v>
      </c>
      <c r="D64" s="31">
        <f>F64</f>
        <v>3.1</v>
      </c>
      <c r="E64" s="31">
        <f>F64</f>
        <v>3.1</v>
      </c>
      <c r="F64" s="31">
        <f>ROUND(3.1,3)</f>
        <v>3.1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ROUND(6.865,3)</f>
        <v>6.865</v>
      </c>
      <c r="D66" s="31">
        <f>F66</f>
        <v>6.865</v>
      </c>
      <c r="E66" s="31">
        <f>F66</f>
        <v>6.865</v>
      </c>
      <c r="F66" s="31">
        <f>ROUND(6.865,3)</f>
        <v>6.865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ROUND(7.785,3)</f>
        <v>7.785</v>
      </c>
      <c r="D68" s="31">
        <f>F68</f>
        <v>7.785</v>
      </c>
      <c r="E68" s="31">
        <f>F68</f>
        <v>7.785</v>
      </c>
      <c r="F68" s="31">
        <f>ROUND(7.785,3)</f>
        <v>7.785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ROUND(8.065,3)</f>
        <v>8.065</v>
      </c>
      <c r="D70" s="31">
        <f>F70</f>
        <v>8.065</v>
      </c>
      <c r="E70" s="31">
        <f>F70</f>
        <v>8.065</v>
      </c>
      <c r="F70" s="31">
        <f>ROUND(8.065,3)</f>
        <v>8.065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ROUND(9.855,3)</f>
        <v>9.855</v>
      </c>
      <c r="D72" s="31">
        <f>F72</f>
        <v>9.855</v>
      </c>
      <c r="E72" s="31">
        <f>F72</f>
        <v>9.855</v>
      </c>
      <c r="F72" s="31">
        <f>ROUND(9.855,3)</f>
        <v>9.855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ROUND(3,3)</f>
        <v>3</v>
      </c>
      <c r="D74" s="31">
        <f>F74</f>
        <v>3</v>
      </c>
      <c r="E74" s="31">
        <f>F74</f>
        <v>3</v>
      </c>
      <c r="F74" s="31">
        <f>ROUND(3,3)</f>
        <v>3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ROUND(2.73,3)</f>
        <v>2.73</v>
      </c>
      <c r="D76" s="31">
        <f>F76</f>
        <v>2.73</v>
      </c>
      <c r="E76" s="31">
        <f>F76</f>
        <v>2.73</v>
      </c>
      <c r="F76" s="31">
        <f>ROUND(2.73,3)</f>
        <v>2.73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ROUND(9.665,3)</f>
        <v>9.665</v>
      </c>
      <c r="D78" s="31">
        <f>F78</f>
        <v>9.665</v>
      </c>
      <c r="E78" s="31">
        <f>F78</f>
        <v>9.665</v>
      </c>
      <c r="F78" s="31">
        <f>ROUND(9.665,3)</f>
        <v>9.665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ROUND(2.94,5)</f>
        <v>2.94</v>
      </c>
      <c r="D80" s="30">
        <f>F80</f>
        <v>132.51914</v>
      </c>
      <c r="E80" s="30">
        <f>F80</f>
        <v>132.51914</v>
      </c>
      <c r="F80" s="30">
        <f>ROUND(132.51914,5)</f>
        <v>132.51914</v>
      </c>
      <c r="G80" s="28"/>
      <c r="H80" s="42"/>
    </row>
    <row r="81" spans="1:8" ht="12.75" customHeight="1">
      <c r="A81" s="26">
        <v>43503</v>
      </c>
      <c r="B81" s="27"/>
      <c r="C81" s="30">
        <f>ROUND(2.94,5)</f>
        <v>2.94</v>
      </c>
      <c r="D81" s="30">
        <f>F81</f>
        <v>133.68659</v>
      </c>
      <c r="E81" s="30">
        <f>F81</f>
        <v>133.68659</v>
      </c>
      <c r="F81" s="30">
        <f>ROUND(133.68659,5)</f>
        <v>133.68659</v>
      </c>
      <c r="G81" s="28"/>
      <c r="H81" s="42"/>
    </row>
    <row r="82" spans="1:8" ht="12.75" customHeight="1">
      <c r="A82" s="26">
        <v>43587</v>
      </c>
      <c r="B82" s="27"/>
      <c r="C82" s="30">
        <f>ROUND(2.94,5)</f>
        <v>2.94</v>
      </c>
      <c r="D82" s="30">
        <f>F82</f>
        <v>135.93175</v>
      </c>
      <c r="E82" s="30">
        <f>F82</f>
        <v>135.93175</v>
      </c>
      <c r="F82" s="30">
        <f>ROUND(135.93175,5)</f>
        <v>135.93175</v>
      </c>
      <c r="G82" s="28"/>
      <c r="H82" s="42"/>
    </row>
    <row r="83" spans="1:8" ht="12.75" customHeight="1">
      <c r="A83" s="26">
        <v>43678</v>
      </c>
      <c r="B83" s="27"/>
      <c r="C83" s="30">
        <f>ROUND(2.94,5)</f>
        <v>2.94</v>
      </c>
      <c r="D83" s="30">
        <f>F83</f>
        <v>138.39869</v>
      </c>
      <c r="E83" s="30">
        <f>F83</f>
        <v>138.39869</v>
      </c>
      <c r="F83" s="30">
        <f>ROUND(138.39869,5)</f>
        <v>138.39869</v>
      </c>
      <c r="G83" s="28"/>
      <c r="H83" s="42"/>
    </row>
    <row r="84" spans="1:8" ht="12.75" customHeight="1">
      <c r="A84" s="26">
        <v>43776</v>
      </c>
      <c r="B84" s="27"/>
      <c r="C84" s="30">
        <f>ROUND(2.94,5)</f>
        <v>2.94</v>
      </c>
      <c r="D84" s="30">
        <f>F84</f>
        <v>141.0622</v>
      </c>
      <c r="E84" s="30">
        <f>F84</f>
        <v>141.0622</v>
      </c>
      <c r="F84" s="30">
        <f>ROUND(141.0622,5)</f>
        <v>141.0622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ROUND(100.4925,5)</f>
        <v>100.4925</v>
      </c>
      <c r="D86" s="30">
        <f>F86</f>
        <v>100.39708</v>
      </c>
      <c r="E86" s="30">
        <f>F86</f>
        <v>100.39708</v>
      </c>
      <c r="F86" s="30">
        <f>ROUND(100.39708,5)</f>
        <v>100.39708</v>
      </c>
      <c r="G86" s="28"/>
      <c r="H86" s="42"/>
    </row>
    <row r="87" spans="1:8" ht="12.75" customHeight="1">
      <c r="A87" s="26">
        <v>43503</v>
      </c>
      <c r="B87" s="27"/>
      <c r="C87" s="30">
        <f>ROUND(100.4925,5)</f>
        <v>100.4925</v>
      </c>
      <c r="D87" s="30">
        <f>F87</f>
        <v>102.35309</v>
      </c>
      <c r="E87" s="30">
        <f>F87</f>
        <v>102.35309</v>
      </c>
      <c r="F87" s="30">
        <f>ROUND(102.35309,5)</f>
        <v>102.35309</v>
      </c>
      <c r="G87" s="28"/>
      <c r="H87" s="42"/>
    </row>
    <row r="88" spans="1:8" ht="12.75" customHeight="1">
      <c r="A88" s="26">
        <v>43587</v>
      </c>
      <c r="B88" s="27"/>
      <c r="C88" s="30">
        <f>ROUND(100.4925,5)</f>
        <v>100.4925</v>
      </c>
      <c r="D88" s="30">
        <f>F88</f>
        <v>102.99957</v>
      </c>
      <c r="E88" s="30">
        <f>F88</f>
        <v>102.99957</v>
      </c>
      <c r="F88" s="30">
        <f>ROUND(102.99957,5)</f>
        <v>102.99957</v>
      </c>
      <c r="G88" s="28"/>
      <c r="H88" s="42"/>
    </row>
    <row r="89" spans="1:8" ht="12.75" customHeight="1">
      <c r="A89" s="26">
        <v>43678</v>
      </c>
      <c r="B89" s="27"/>
      <c r="C89" s="30">
        <f>ROUND(100.4925,5)</f>
        <v>100.4925</v>
      </c>
      <c r="D89" s="30">
        <f>F89</f>
        <v>104.90414</v>
      </c>
      <c r="E89" s="30">
        <f>F89</f>
        <v>104.90414</v>
      </c>
      <c r="F89" s="30">
        <f>ROUND(104.90414,5)</f>
        <v>104.90414</v>
      </c>
      <c r="G89" s="28"/>
      <c r="H89" s="42"/>
    </row>
    <row r="90" spans="1:8" ht="12.75" customHeight="1">
      <c r="A90" s="26">
        <v>43776</v>
      </c>
      <c r="B90" s="27"/>
      <c r="C90" s="30">
        <f>ROUND(100.4925,5)</f>
        <v>100.4925</v>
      </c>
      <c r="D90" s="30">
        <f>F90</f>
        <v>106.92286</v>
      </c>
      <c r="E90" s="30">
        <f>F90</f>
        <v>106.92286</v>
      </c>
      <c r="F90" s="30">
        <f>ROUND(106.92286,5)</f>
        <v>106.92286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ROUND(9.57,5)</f>
        <v>9.57</v>
      </c>
      <c r="D92" s="30">
        <f>F92</f>
        <v>9.61201</v>
      </c>
      <c r="E92" s="30">
        <f>F92</f>
        <v>9.61201</v>
      </c>
      <c r="F92" s="30">
        <f>ROUND(9.61201,5)</f>
        <v>9.61201</v>
      </c>
      <c r="G92" s="28"/>
      <c r="H92" s="42"/>
    </row>
    <row r="93" spans="1:8" ht="12.75" customHeight="1">
      <c r="A93" s="26">
        <v>43503</v>
      </c>
      <c r="B93" s="27"/>
      <c r="C93" s="30">
        <f>ROUND(9.57,5)</f>
        <v>9.57</v>
      </c>
      <c r="D93" s="30">
        <f>F93</f>
        <v>9.7017</v>
      </c>
      <c r="E93" s="30">
        <f>F93</f>
        <v>9.7017</v>
      </c>
      <c r="F93" s="30">
        <f>ROUND(9.7017,5)</f>
        <v>9.7017</v>
      </c>
      <c r="G93" s="28"/>
      <c r="H93" s="42"/>
    </row>
    <row r="94" spans="1:8" ht="12.75" customHeight="1">
      <c r="A94" s="26">
        <v>43587</v>
      </c>
      <c r="B94" s="27"/>
      <c r="C94" s="30">
        <f>ROUND(9.57,5)</f>
        <v>9.57</v>
      </c>
      <c r="D94" s="30">
        <f>F94</f>
        <v>9.78408</v>
      </c>
      <c r="E94" s="30">
        <f>F94</f>
        <v>9.78408</v>
      </c>
      <c r="F94" s="30">
        <f>ROUND(9.78408,5)</f>
        <v>9.78408</v>
      </c>
      <c r="G94" s="28"/>
      <c r="H94" s="42"/>
    </row>
    <row r="95" spans="1:8" ht="12.75" customHeight="1">
      <c r="A95" s="26">
        <v>43678</v>
      </c>
      <c r="B95" s="27"/>
      <c r="C95" s="30">
        <f>ROUND(9.57,5)</f>
        <v>9.57</v>
      </c>
      <c r="D95" s="30">
        <f>F95</f>
        <v>9.87434</v>
      </c>
      <c r="E95" s="30">
        <f>F95</f>
        <v>9.87434</v>
      </c>
      <c r="F95" s="30">
        <f>ROUND(9.87434,5)</f>
        <v>9.87434</v>
      </c>
      <c r="G95" s="28"/>
      <c r="H95" s="42"/>
    </row>
    <row r="96" spans="1:8" ht="12.75" customHeight="1">
      <c r="A96" s="26">
        <v>43776</v>
      </c>
      <c r="B96" s="27"/>
      <c r="C96" s="30">
        <f>ROUND(9.57,5)</f>
        <v>9.57</v>
      </c>
      <c r="D96" s="30">
        <f>F96</f>
        <v>9.96974</v>
      </c>
      <c r="E96" s="30">
        <f>F96</f>
        <v>9.96974</v>
      </c>
      <c r="F96" s="30">
        <f>ROUND(9.96974,5)</f>
        <v>9.96974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ROUND(9.76,5)</f>
        <v>9.76</v>
      </c>
      <c r="D98" s="30">
        <f>F98</f>
        <v>9.80333</v>
      </c>
      <c r="E98" s="30">
        <f>F98</f>
        <v>9.80333</v>
      </c>
      <c r="F98" s="30">
        <f>ROUND(9.80333,5)</f>
        <v>9.80333</v>
      </c>
      <c r="G98" s="28"/>
      <c r="H98" s="42"/>
    </row>
    <row r="99" spans="1:8" ht="12.75" customHeight="1">
      <c r="A99" s="26">
        <v>43503</v>
      </c>
      <c r="B99" s="27"/>
      <c r="C99" s="30">
        <f>ROUND(9.76,5)</f>
        <v>9.76</v>
      </c>
      <c r="D99" s="30">
        <f>F99</f>
        <v>9.89484</v>
      </c>
      <c r="E99" s="30">
        <f>F99</f>
        <v>9.89484</v>
      </c>
      <c r="F99" s="30">
        <f>ROUND(9.89484,5)</f>
        <v>9.89484</v>
      </c>
      <c r="G99" s="28"/>
      <c r="H99" s="42"/>
    </row>
    <row r="100" spans="1:8" ht="12.75" customHeight="1">
      <c r="A100" s="26">
        <v>43587</v>
      </c>
      <c r="B100" s="27"/>
      <c r="C100" s="30">
        <f>ROUND(9.76,5)</f>
        <v>9.76</v>
      </c>
      <c r="D100" s="30">
        <f>F100</f>
        <v>9.97464</v>
      </c>
      <c r="E100" s="30">
        <f>F100</f>
        <v>9.97464</v>
      </c>
      <c r="F100" s="30">
        <f>ROUND(9.97464,5)</f>
        <v>9.97464</v>
      </c>
      <c r="G100" s="28"/>
      <c r="H100" s="42"/>
    </row>
    <row r="101" spans="1:8" ht="12.75" customHeight="1">
      <c r="A101" s="26">
        <v>43678</v>
      </c>
      <c r="B101" s="27"/>
      <c r="C101" s="30">
        <f>ROUND(9.76,5)</f>
        <v>9.76</v>
      </c>
      <c r="D101" s="30">
        <f>F101</f>
        <v>10.05907</v>
      </c>
      <c r="E101" s="30">
        <f>F101</f>
        <v>10.05907</v>
      </c>
      <c r="F101" s="30">
        <f>ROUND(10.05907,5)</f>
        <v>10.05907</v>
      </c>
      <c r="G101" s="28"/>
      <c r="H101" s="42"/>
    </row>
    <row r="102" spans="1:8" ht="12.75" customHeight="1">
      <c r="A102" s="26">
        <v>43776</v>
      </c>
      <c r="B102" s="27"/>
      <c r="C102" s="30">
        <f>ROUND(9.76,5)</f>
        <v>9.76</v>
      </c>
      <c r="D102" s="30">
        <f>F102</f>
        <v>10.15548</v>
      </c>
      <c r="E102" s="30">
        <f>F102</f>
        <v>10.15548</v>
      </c>
      <c r="F102" s="30">
        <f>ROUND(10.15548,5)</f>
        <v>10.15548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ROUND(101.87607,5)</f>
        <v>101.87607</v>
      </c>
      <c r="D104" s="30">
        <f>F104</f>
        <v>102.84047</v>
      </c>
      <c r="E104" s="30">
        <f>F104</f>
        <v>102.84047</v>
      </c>
      <c r="F104" s="30">
        <f>ROUND(102.84047,5)</f>
        <v>102.84047</v>
      </c>
      <c r="G104" s="28"/>
      <c r="H104" s="42"/>
    </row>
    <row r="105" spans="1:8" ht="12.75" customHeight="1">
      <c r="A105" s="26">
        <v>43503</v>
      </c>
      <c r="B105" s="27"/>
      <c r="C105" s="30">
        <f>ROUND(101.87607,5)</f>
        <v>101.87607</v>
      </c>
      <c r="D105" s="30">
        <f>F105</f>
        <v>104.84415</v>
      </c>
      <c r="E105" s="30">
        <f>F105</f>
        <v>104.84415</v>
      </c>
      <c r="F105" s="30">
        <f>ROUND(104.84415,5)</f>
        <v>104.84415</v>
      </c>
      <c r="G105" s="28"/>
      <c r="H105" s="42"/>
    </row>
    <row r="106" spans="1:8" ht="12.75" customHeight="1">
      <c r="A106" s="26">
        <v>43587</v>
      </c>
      <c r="B106" s="27"/>
      <c r="C106" s="30">
        <f>ROUND(101.87607,5)</f>
        <v>101.87607</v>
      </c>
      <c r="D106" s="30">
        <f>F106</f>
        <v>105.46028</v>
      </c>
      <c r="E106" s="30">
        <f>F106</f>
        <v>105.46028</v>
      </c>
      <c r="F106" s="30">
        <f>ROUND(105.46028,5)</f>
        <v>105.46028</v>
      </c>
      <c r="G106" s="28"/>
      <c r="H106" s="42"/>
    </row>
    <row r="107" spans="1:8" ht="12.75" customHeight="1">
      <c r="A107" s="26">
        <v>43678</v>
      </c>
      <c r="B107" s="27"/>
      <c r="C107" s="30">
        <f>ROUND(101.87607,5)</f>
        <v>101.87607</v>
      </c>
      <c r="D107" s="30">
        <f>F107</f>
        <v>107.41042</v>
      </c>
      <c r="E107" s="30">
        <f>F107</f>
        <v>107.41042</v>
      </c>
      <c r="F107" s="30">
        <f>ROUND(107.41042,5)</f>
        <v>107.41042</v>
      </c>
      <c r="G107" s="28"/>
      <c r="H107" s="42"/>
    </row>
    <row r="108" spans="1:8" ht="12.75" customHeight="1">
      <c r="A108" s="26">
        <v>43776</v>
      </c>
      <c r="B108" s="27"/>
      <c r="C108" s="30">
        <f>ROUND(101.87607,5)</f>
        <v>101.87607</v>
      </c>
      <c r="D108" s="30">
        <f>F108</f>
        <v>109.47748</v>
      </c>
      <c r="E108" s="30">
        <f>F108</f>
        <v>109.47748</v>
      </c>
      <c r="F108" s="30">
        <f>ROUND(109.47748,5)</f>
        <v>109.47748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ROUND(9.965,5)</f>
        <v>9.965</v>
      </c>
      <c r="D110" s="30">
        <f>F110</f>
        <v>10.00541</v>
      </c>
      <c r="E110" s="30">
        <f>F110</f>
        <v>10.00541</v>
      </c>
      <c r="F110" s="30">
        <f>ROUND(10.00541,5)</f>
        <v>10.00541</v>
      </c>
      <c r="G110" s="28"/>
      <c r="H110" s="42"/>
    </row>
    <row r="111" spans="1:8" ht="12.75" customHeight="1">
      <c r="A111" s="26">
        <v>43503</v>
      </c>
      <c r="B111" s="27"/>
      <c r="C111" s="30">
        <f>ROUND(9.965,5)</f>
        <v>9.965</v>
      </c>
      <c r="D111" s="30">
        <f>F111</f>
        <v>10.09103</v>
      </c>
      <c r="E111" s="30">
        <f>F111</f>
        <v>10.09103</v>
      </c>
      <c r="F111" s="30">
        <f>ROUND(10.09103,5)</f>
        <v>10.09103</v>
      </c>
      <c r="G111" s="28"/>
      <c r="H111" s="42"/>
    </row>
    <row r="112" spans="1:8" ht="12.75" customHeight="1">
      <c r="A112" s="26">
        <v>43587</v>
      </c>
      <c r="B112" s="27"/>
      <c r="C112" s="30">
        <f>ROUND(9.965,5)</f>
        <v>9.965</v>
      </c>
      <c r="D112" s="30">
        <f>F112</f>
        <v>10.16832</v>
      </c>
      <c r="E112" s="30">
        <f>F112</f>
        <v>10.16832</v>
      </c>
      <c r="F112" s="30">
        <f>ROUND(10.16832,5)</f>
        <v>10.16832</v>
      </c>
      <c r="G112" s="28"/>
      <c r="H112" s="42"/>
    </row>
    <row r="113" spans="1:8" ht="12.75" customHeight="1">
      <c r="A113" s="26">
        <v>43678</v>
      </c>
      <c r="B113" s="27"/>
      <c r="C113" s="30">
        <f>ROUND(9.965,5)</f>
        <v>9.965</v>
      </c>
      <c r="D113" s="30">
        <f>F113</f>
        <v>10.25264</v>
      </c>
      <c r="E113" s="30">
        <f>F113</f>
        <v>10.25264</v>
      </c>
      <c r="F113" s="30">
        <f>ROUND(10.25264,5)</f>
        <v>10.25264</v>
      </c>
      <c r="G113" s="28"/>
      <c r="H113" s="42"/>
    </row>
    <row r="114" spans="1:8" ht="12.75" customHeight="1">
      <c r="A114" s="26">
        <v>43776</v>
      </c>
      <c r="B114" s="27"/>
      <c r="C114" s="30">
        <f>ROUND(9.965,5)</f>
        <v>9.965</v>
      </c>
      <c r="D114" s="30">
        <f>F114</f>
        <v>10.34079</v>
      </c>
      <c r="E114" s="30">
        <f>F114</f>
        <v>10.34079</v>
      </c>
      <c r="F114" s="30">
        <f>ROUND(10.34079,5)</f>
        <v>10.34079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ROUND(3.13,5)</f>
        <v>3.13</v>
      </c>
      <c r="D116" s="30">
        <f>F116</f>
        <v>122.38535</v>
      </c>
      <c r="E116" s="30">
        <f>F116</f>
        <v>122.38535</v>
      </c>
      <c r="F116" s="30">
        <f>ROUND(122.38535,5)</f>
        <v>122.38535</v>
      </c>
      <c r="G116" s="28"/>
      <c r="H116" s="42"/>
    </row>
    <row r="117" spans="1:8" ht="12.75" customHeight="1">
      <c r="A117" s="26">
        <v>43503</v>
      </c>
      <c r="B117" s="27"/>
      <c r="C117" s="30">
        <f>ROUND(3.13,5)</f>
        <v>3.13</v>
      </c>
      <c r="D117" s="30">
        <f>F117</f>
        <v>123.17855</v>
      </c>
      <c r="E117" s="30">
        <f>F117</f>
        <v>123.17855</v>
      </c>
      <c r="F117" s="30">
        <f>ROUND(123.17855,5)</f>
        <v>123.17855</v>
      </c>
      <c r="G117" s="28"/>
      <c r="H117" s="42"/>
    </row>
    <row r="118" spans="1:8" ht="12.75" customHeight="1">
      <c r="A118" s="26">
        <v>43587</v>
      </c>
      <c r="B118" s="27"/>
      <c r="C118" s="30">
        <f>ROUND(3.13,5)</f>
        <v>3.13</v>
      </c>
      <c r="D118" s="30">
        <f>F118</f>
        <v>125.24722</v>
      </c>
      <c r="E118" s="30">
        <f>F118</f>
        <v>125.24722</v>
      </c>
      <c r="F118" s="30">
        <f>ROUND(125.24722,5)</f>
        <v>125.24722</v>
      </c>
      <c r="G118" s="28"/>
      <c r="H118" s="42"/>
    </row>
    <row r="119" spans="1:8" ht="12.75" customHeight="1">
      <c r="A119" s="26">
        <v>43678</v>
      </c>
      <c r="B119" s="27"/>
      <c r="C119" s="30">
        <f>ROUND(3.13,5)</f>
        <v>3.13</v>
      </c>
      <c r="D119" s="30">
        <f>F119</f>
        <v>127.51064</v>
      </c>
      <c r="E119" s="30">
        <f>F119</f>
        <v>127.51064</v>
      </c>
      <c r="F119" s="30">
        <f>ROUND(127.51064,5)</f>
        <v>127.51064</v>
      </c>
      <c r="G119" s="28"/>
      <c r="H119" s="42"/>
    </row>
    <row r="120" spans="1:8" ht="12.75" customHeight="1">
      <c r="A120" s="26">
        <v>43776</v>
      </c>
      <c r="B120" s="27"/>
      <c r="C120" s="30">
        <f>ROUND(3.13,5)</f>
        <v>3.13</v>
      </c>
      <c r="D120" s="30">
        <f>F120</f>
        <v>129.96448</v>
      </c>
      <c r="E120" s="30">
        <f>F120</f>
        <v>129.96448</v>
      </c>
      <c r="F120" s="30">
        <f>ROUND(129.96448,5)</f>
        <v>129.96448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ROUND(10.05,5)</f>
        <v>10.05</v>
      </c>
      <c r="D122" s="30">
        <f>F122</f>
        <v>10.09036</v>
      </c>
      <c r="E122" s="30">
        <f>F122</f>
        <v>10.09036</v>
      </c>
      <c r="F122" s="30">
        <f>ROUND(10.09036,5)</f>
        <v>10.09036</v>
      </c>
      <c r="G122" s="28"/>
      <c r="H122" s="42"/>
    </row>
    <row r="123" spans="1:8" ht="12.75" customHeight="1">
      <c r="A123" s="26">
        <v>43503</v>
      </c>
      <c r="B123" s="27"/>
      <c r="C123" s="30">
        <f>ROUND(10.05,5)</f>
        <v>10.05</v>
      </c>
      <c r="D123" s="30">
        <f>F123</f>
        <v>10.17578</v>
      </c>
      <c r="E123" s="30">
        <f>F123</f>
        <v>10.17578</v>
      </c>
      <c r="F123" s="30">
        <f>ROUND(10.17578,5)</f>
        <v>10.17578</v>
      </c>
      <c r="G123" s="28"/>
      <c r="H123" s="42"/>
    </row>
    <row r="124" spans="1:8" ht="12.75" customHeight="1">
      <c r="A124" s="26">
        <v>43587</v>
      </c>
      <c r="B124" s="27"/>
      <c r="C124" s="30">
        <f>ROUND(10.05,5)</f>
        <v>10.05</v>
      </c>
      <c r="D124" s="30">
        <f>F124</f>
        <v>10.2527</v>
      </c>
      <c r="E124" s="30">
        <f>F124</f>
        <v>10.2527</v>
      </c>
      <c r="F124" s="30">
        <f>ROUND(10.2527,5)</f>
        <v>10.2527</v>
      </c>
      <c r="G124" s="28"/>
      <c r="H124" s="42"/>
    </row>
    <row r="125" spans="1:8" ht="12.75" customHeight="1">
      <c r="A125" s="26">
        <v>43678</v>
      </c>
      <c r="B125" s="27"/>
      <c r="C125" s="30">
        <f>ROUND(10.05,5)</f>
        <v>10.05</v>
      </c>
      <c r="D125" s="30">
        <f>F125</f>
        <v>10.33662</v>
      </c>
      <c r="E125" s="30">
        <f>F125</f>
        <v>10.33662</v>
      </c>
      <c r="F125" s="30">
        <f>ROUND(10.33662,5)</f>
        <v>10.33662</v>
      </c>
      <c r="G125" s="28"/>
      <c r="H125" s="42"/>
    </row>
    <row r="126" spans="1:8" ht="12.75" customHeight="1">
      <c r="A126" s="26">
        <v>43776</v>
      </c>
      <c r="B126" s="27"/>
      <c r="C126" s="30">
        <f>ROUND(10.05,5)</f>
        <v>10.05</v>
      </c>
      <c r="D126" s="30">
        <f>F126</f>
        <v>10.42423</v>
      </c>
      <c r="E126" s="30">
        <f>F126</f>
        <v>10.42423</v>
      </c>
      <c r="F126" s="30">
        <f>ROUND(10.42423,5)</f>
        <v>10.42423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ROUND(10.085,5)</f>
        <v>10.085</v>
      </c>
      <c r="D128" s="30">
        <f>F128</f>
        <v>10.12411</v>
      </c>
      <c r="E128" s="30">
        <f>F128</f>
        <v>10.12411</v>
      </c>
      <c r="F128" s="30">
        <f>ROUND(10.12411,5)</f>
        <v>10.12411</v>
      </c>
      <c r="G128" s="28"/>
      <c r="H128" s="42"/>
    </row>
    <row r="129" spans="1:8" ht="12.75" customHeight="1">
      <c r="A129" s="26">
        <v>43503</v>
      </c>
      <c r="B129" s="27"/>
      <c r="C129" s="30">
        <f>ROUND(10.085,5)</f>
        <v>10.085</v>
      </c>
      <c r="D129" s="30">
        <f>F129</f>
        <v>10.20677</v>
      </c>
      <c r="E129" s="30">
        <f>F129</f>
        <v>10.20677</v>
      </c>
      <c r="F129" s="30">
        <f>ROUND(10.20677,5)</f>
        <v>10.20677</v>
      </c>
      <c r="G129" s="28"/>
      <c r="H129" s="42"/>
    </row>
    <row r="130" spans="1:8" ht="12.75" customHeight="1">
      <c r="A130" s="26">
        <v>43587</v>
      </c>
      <c r="B130" s="27"/>
      <c r="C130" s="30">
        <f>ROUND(10.085,5)</f>
        <v>10.085</v>
      </c>
      <c r="D130" s="30">
        <f>F130</f>
        <v>10.28105</v>
      </c>
      <c r="E130" s="30">
        <f>F130</f>
        <v>10.28105</v>
      </c>
      <c r="F130" s="30">
        <f>ROUND(10.28105,5)</f>
        <v>10.28105</v>
      </c>
      <c r="G130" s="28"/>
      <c r="H130" s="42"/>
    </row>
    <row r="131" spans="1:8" ht="12.75" customHeight="1">
      <c r="A131" s="26">
        <v>43678</v>
      </c>
      <c r="B131" s="27"/>
      <c r="C131" s="30">
        <f>ROUND(10.085,5)</f>
        <v>10.085</v>
      </c>
      <c r="D131" s="30">
        <f>F131</f>
        <v>10.36198</v>
      </c>
      <c r="E131" s="30">
        <f>F131</f>
        <v>10.36198</v>
      </c>
      <c r="F131" s="30">
        <f>ROUND(10.36198,5)</f>
        <v>10.36198</v>
      </c>
      <c r="G131" s="28"/>
      <c r="H131" s="42"/>
    </row>
    <row r="132" spans="1:8" ht="12.75" customHeight="1">
      <c r="A132" s="26">
        <v>43776</v>
      </c>
      <c r="B132" s="27"/>
      <c r="C132" s="30">
        <f>ROUND(10.085,5)</f>
        <v>10.085</v>
      </c>
      <c r="D132" s="30">
        <f>F132</f>
        <v>10.44629</v>
      </c>
      <c r="E132" s="30">
        <f>F132</f>
        <v>10.44629</v>
      </c>
      <c r="F132" s="30">
        <f>ROUND(10.44629,5)</f>
        <v>10.44629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ROUND(117.33326,5)</f>
        <v>117.33326</v>
      </c>
      <c r="D134" s="30">
        <f>F134</f>
        <v>116.79918</v>
      </c>
      <c r="E134" s="30">
        <f>F134</f>
        <v>116.79918</v>
      </c>
      <c r="F134" s="30">
        <f>ROUND(116.79918,5)</f>
        <v>116.79918</v>
      </c>
      <c r="G134" s="28"/>
      <c r="H134" s="42"/>
    </row>
    <row r="135" spans="1:8" ht="12.75" customHeight="1">
      <c r="A135" s="26">
        <v>43503</v>
      </c>
      <c r="B135" s="27"/>
      <c r="C135" s="30">
        <f>ROUND(117.33326,5)</f>
        <v>117.33326</v>
      </c>
      <c r="D135" s="30">
        <f>F135</f>
        <v>119.07481</v>
      </c>
      <c r="E135" s="30">
        <f>F135</f>
        <v>119.07481</v>
      </c>
      <c r="F135" s="30">
        <f>ROUND(119.07481,5)</f>
        <v>119.07481</v>
      </c>
      <c r="G135" s="28"/>
      <c r="H135" s="42"/>
    </row>
    <row r="136" spans="1:8" ht="12.75" customHeight="1">
      <c r="A136" s="26">
        <v>43587</v>
      </c>
      <c r="B136" s="27"/>
      <c r="C136" s="30">
        <f>ROUND(117.33326,5)</f>
        <v>117.33326</v>
      </c>
      <c r="D136" s="30">
        <f>F136</f>
        <v>119.38925</v>
      </c>
      <c r="E136" s="30">
        <f>F136</f>
        <v>119.38925</v>
      </c>
      <c r="F136" s="30">
        <f>ROUND(119.38925,5)</f>
        <v>119.38925</v>
      </c>
      <c r="G136" s="28"/>
      <c r="H136" s="42"/>
    </row>
    <row r="137" spans="1:8" ht="12.75" customHeight="1">
      <c r="A137" s="26">
        <v>43678</v>
      </c>
      <c r="B137" s="27"/>
      <c r="C137" s="30">
        <f>ROUND(117.33326,5)</f>
        <v>117.33326</v>
      </c>
      <c r="D137" s="30">
        <f>F137</f>
        <v>121.5969</v>
      </c>
      <c r="E137" s="30">
        <f>F137</f>
        <v>121.5969</v>
      </c>
      <c r="F137" s="30">
        <f>ROUND(121.5969,5)</f>
        <v>121.5969</v>
      </c>
      <c r="G137" s="28"/>
      <c r="H137" s="42"/>
    </row>
    <row r="138" spans="1:8" ht="12.75" customHeight="1">
      <c r="A138" s="26">
        <v>43776</v>
      </c>
      <c r="B138" s="27"/>
      <c r="C138" s="30">
        <f>ROUND(117.33326,5)</f>
        <v>117.33326</v>
      </c>
      <c r="D138" s="30">
        <f>F138</f>
        <v>123.93658</v>
      </c>
      <c r="E138" s="30">
        <f>F138</f>
        <v>123.93658</v>
      </c>
      <c r="F138" s="30">
        <f>ROUND(123.93658,5)</f>
        <v>123.93658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ROUND(3.14,5)</f>
        <v>3.14</v>
      </c>
      <c r="D140" s="30">
        <f>F140</f>
        <v>122.30619</v>
      </c>
      <c r="E140" s="30">
        <f>F140</f>
        <v>122.30619</v>
      </c>
      <c r="F140" s="30">
        <f>ROUND(122.30619,5)</f>
        <v>122.30619</v>
      </c>
      <c r="G140" s="28"/>
      <c r="H140" s="42"/>
    </row>
    <row r="141" spans="1:8" ht="12.75" customHeight="1">
      <c r="A141" s="26">
        <v>43503</v>
      </c>
      <c r="B141" s="27"/>
      <c r="C141" s="30">
        <f>ROUND(3.14,5)</f>
        <v>3.14</v>
      </c>
      <c r="D141" s="30">
        <f>F141</f>
        <v>122.91771</v>
      </c>
      <c r="E141" s="30">
        <f>F141</f>
        <v>122.91771</v>
      </c>
      <c r="F141" s="30">
        <f>ROUND(122.91771,5)</f>
        <v>122.91771</v>
      </c>
      <c r="G141" s="28"/>
      <c r="H141" s="42"/>
    </row>
    <row r="142" spans="1:8" ht="12.75" customHeight="1">
      <c r="A142" s="26">
        <v>43587</v>
      </c>
      <c r="B142" s="27"/>
      <c r="C142" s="30">
        <f>ROUND(3.14,5)</f>
        <v>3.14</v>
      </c>
      <c r="D142" s="30">
        <f>F142</f>
        <v>124.98199</v>
      </c>
      <c r="E142" s="30">
        <f>F142</f>
        <v>124.98199</v>
      </c>
      <c r="F142" s="30">
        <f>ROUND(124.98199,5)</f>
        <v>124.98199</v>
      </c>
      <c r="G142" s="28"/>
      <c r="H142" s="42"/>
    </row>
    <row r="143" spans="1:8" ht="12.75" customHeight="1">
      <c r="A143" s="26">
        <v>43678</v>
      </c>
      <c r="B143" s="27"/>
      <c r="C143" s="30">
        <f>ROUND(3.14,5)</f>
        <v>3.14</v>
      </c>
      <c r="D143" s="30">
        <f>F143</f>
        <v>125.47553</v>
      </c>
      <c r="E143" s="30">
        <f>F143</f>
        <v>125.47553</v>
      </c>
      <c r="F143" s="30">
        <f>ROUND(125.47553,5)</f>
        <v>125.47553</v>
      </c>
      <c r="G143" s="28"/>
      <c r="H143" s="42"/>
    </row>
    <row r="144" spans="1:8" ht="12.75" customHeight="1">
      <c r="A144" s="26">
        <v>43776</v>
      </c>
      <c r="B144" s="27"/>
      <c r="C144" s="30">
        <f>ROUND(3.14,5)</f>
        <v>3.14</v>
      </c>
      <c r="D144" s="30">
        <f>F144</f>
        <v>127.88885</v>
      </c>
      <c r="E144" s="30">
        <f>F144</f>
        <v>127.88885</v>
      </c>
      <c r="F144" s="30">
        <f>ROUND(127.88885,5)</f>
        <v>127.88885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ROUND(3.78,5)</f>
        <v>3.78</v>
      </c>
      <c r="D146" s="30">
        <f>F146</f>
        <v>127.64538</v>
      </c>
      <c r="E146" s="30">
        <f>F146</f>
        <v>127.64538</v>
      </c>
      <c r="F146" s="30">
        <f>ROUND(127.64538,5)</f>
        <v>127.64538</v>
      </c>
      <c r="G146" s="28"/>
      <c r="H146" s="42"/>
    </row>
    <row r="147" spans="1:8" ht="12.75" customHeight="1">
      <c r="A147" s="26">
        <v>43503</v>
      </c>
      <c r="B147" s="27"/>
      <c r="C147" s="30">
        <f>ROUND(3.78,5)</f>
        <v>3.78</v>
      </c>
      <c r="D147" s="30">
        <f>F147</f>
        <v>130.13209</v>
      </c>
      <c r="E147" s="30">
        <f>F147</f>
        <v>130.13209</v>
      </c>
      <c r="F147" s="30">
        <f>ROUND(130.13209,5)</f>
        <v>130.13209</v>
      </c>
      <c r="G147" s="28"/>
      <c r="H147" s="42"/>
    </row>
    <row r="148" spans="1:8" ht="12.75" customHeight="1">
      <c r="A148" s="26">
        <v>43587</v>
      </c>
      <c r="B148" s="27"/>
      <c r="C148" s="30">
        <f>ROUND(3.78,5)</f>
        <v>3.78</v>
      </c>
      <c r="D148" s="30">
        <f>F148</f>
        <v>130.46706</v>
      </c>
      <c r="E148" s="30">
        <f>F148</f>
        <v>130.46706</v>
      </c>
      <c r="F148" s="30">
        <f>ROUND(130.46706,5)</f>
        <v>130.46706</v>
      </c>
      <c r="G148" s="28"/>
      <c r="H148" s="42"/>
    </row>
    <row r="149" spans="1:8" ht="12.75" customHeight="1">
      <c r="A149" s="26">
        <v>43678</v>
      </c>
      <c r="B149" s="27"/>
      <c r="C149" s="30">
        <f>ROUND(3.78,5)</f>
        <v>3.78</v>
      </c>
      <c r="D149" s="30">
        <f>F149</f>
        <v>132.87942</v>
      </c>
      <c r="E149" s="30">
        <f>F149</f>
        <v>132.87942</v>
      </c>
      <c r="F149" s="30">
        <f>ROUND(132.87942,5)</f>
        <v>132.87942</v>
      </c>
      <c r="G149" s="28"/>
      <c r="H149" s="42"/>
    </row>
    <row r="150" spans="1:8" ht="12.75" customHeight="1">
      <c r="A150" s="26">
        <v>43776</v>
      </c>
      <c r="B150" s="27"/>
      <c r="C150" s="30">
        <f>ROUND(3.78,5)</f>
        <v>3.78</v>
      </c>
      <c r="D150" s="30">
        <f>F150</f>
        <v>135.43584</v>
      </c>
      <c r="E150" s="30">
        <f>F150</f>
        <v>135.43584</v>
      </c>
      <c r="F150" s="30">
        <f>ROUND(135.43584,5)</f>
        <v>135.43584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ROUND(11.165,5)</f>
        <v>11.165</v>
      </c>
      <c r="D152" s="30">
        <f>F152</f>
        <v>11.23156</v>
      </c>
      <c r="E152" s="30">
        <f>F152</f>
        <v>11.23156</v>
      </c>
      <c r="F152" s="30">
        <f>ROUND(11.23156,5)</f>
        <v>11.23156</v>
      </c>
      <c r="G152" s="28"/>
      <c r="H152" s="42"/>
    </row>
    <row r="153" spans="1:8" ht="12.75" customHeight="1">
      <c r="A153" s="26">
        <v>43503</v>
      </c>
      <c r="B153" s="27"/>
      <c r="C153" s="30">
        <f>ROUND(11.165,5)</f>
        <v>11.165</v>
      </c>
      <c r="D153" s="30">
        <f>F153</f>
        <v>11.37379</v>
      </c>
      <c r="E153" s="30">
        <f>F153</f>
        <v>11.37379</v>
      </c>
      <c r="F153" s="30">
        <f>ROUND(11.37379,5)</f>
        <v>11.37379</v>
      </c>
      <c r="G153" s="28"/>
      <c r="H153" s="42"/>
    </row>
    <row r="154" spans="1:8" ht="12.75" customHeight="1">
      <c r="A154" s="26">
        <v>43587</v>
      </c>
      <c r="B154" s="27"/>
      <c r="C154" s="30">
        <f>ROUND(11.165,5)</f>
        <v>11.165</v>
      </c>
      <c r="D154" s="30">
        <f>F154</f>
        <v>11.4951</v>
      </c>
      <c r="E154" s="30">
        <f>F154</f>
        <v>11.4951</v>
      </c>
      <c r="F154" s="30">
        <f>ROUND(11.4951,5)</f>
        <v>11.4951</v>
      </c>
      <c r="G154" s="28"/>
      <c r="H154" s="42"/>
    </row>
    <row r="155" spans="1:8" ht="12.75" customHeight="1">
      <c r="A155" s="26">
        <v>43678</v>
      </c>
      <c r="B155" s="27"/>
      <c r="C155" s="30">
        <f>ROUND(11.165,5)</f>
        <v>11.165</v>
      </c>
      <c r="D155" s="30">
        <f>F155</f>
        <v>11.62599</v>
      </c>
      <c r="E155" s="30">
        <f>F155</f>
        <v>11.62599</v>
      </c>
      <c r="F155" s="30">
        <f>ROUND(11.62599,5)</f>
        <v>11.62599</v>
      </c>
      <c r="G155" s="28"/>
      <c r="H155" s="42"/>
    </row>
    <row r="156" spans="1:8" ht="12.75" customHeight="1">
      <c r="A156" s="26">
        <v>43776</v>
      </c>
      <c r="B156" s="27"/>
      <c r="C156" s="30">
        <f>ROUND(11.165,5)</f>
        <v>11.165</v>
      </c>
      <c r="D156" s="30">
        <f>F156</f>
        <v>11.77643</v>
      </c>
      <c r="E156" s="30">
        <f>F156</f>
        <v>11.77643</v>
      </c>
      <c r="F156" s="30">
        <f>ROUND(11.77643,5)</f>
        <v>11.77643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ROUND(11.41,5)</f>
        <v>11.41</v>
      </c>
      <c r="D158" s="30">
        <f>F158</f>
        <v>11.47523</v>
      </c>
      <c r="E158" s="30">
        <f>F158</f>
        <v>11.47523</v>
      </c>
      <c r="F158" s="30">
        <f>ROUND(11.47523,5)</f>
        <v>11.47523</v>
      </c>
      <c r="G158" s="28"/>
      <c r="H158" s="42"/>
    </row>
    <row r="159" spans="1:8" ht="12.75" customHeight="1">
      <c r="A159" s="26">
        <v>43503</v>
      </c>
      <c r="B159" s="27"/>
      <c r="C159" s="30">
        <f>ROUND(11.41,5)</f>
        <v>11.41</v>
      </c>
      <c r="D159" s="30">
        <f>F159</f>
        <v>11.61032</v>
      </c>
      <c r="E159" s="30">
        <f>F159</f>
        <v>11.61032</v>
      </c>
      <c r="F159" s="30">
        <f>ROUND(11.61032,5)</f>
        <v>11.61032</v>
      </c>
      <c r="G159" s="28"/>
      <c r="H159" s="42"/>
    </row>
    <row r="160" spans="1:8" ht="12.75" customHeight="1">
      <c r="A160" s="26">
        <v>43587</v>
      </c>
      <c r="B160" s="27"/>
      <c r="C160" s="30">
        <f>ROUND(11.41,5)</f>
        <v>11.41</v>
      </c>
      <c r="D160" s="30">
        <f>F160</f>
        <v>11.73123</v>
      </c>
      <c r="E160" s="30">
        <f>F160</f>
        <v>11.73123</v>
      </c>
      <c r="F160" s="30">
        <f>ROUND(11.73123,5)</f>
        <v>11.73123</v>
      </c>
      <c r="G160" s="28"/>
      <c r="H160" s="42"/>
    </row>
    <row r="161" spans="1:8" ht="12.75" customHeight="1">
      <c r="A161" s="26">
        <v>43678</v>
      </c>
      <c r="B161" s="27"/>
      <c r="C161" s="30">
        <f>ROUND(11.41,5)</f>
        <v>11.41</v>
      </c>
      <c r="D161" s="30">
        <f>F161</f>
        <v>11.85876</v>
      </c>
      <c r="E161" s="30">
        <f>F161</f>
        <v>11.85876</v>
      </c>
      <c r="F161" s="30">
        <f>ROUND(11.85876,5)</f>
        <v>11.85876</v>
      </c>
      <c r="G161" s="28"/>
      <c r="H161" s="42"/>
    </row>
    <row r="162" spans="1:8" ht="12.75" customHeight="1">
      <c r="A162" s="26">
        <v>43776</v>
      </c>
      <c r="B162" s="27"/>
      <c r="C162" s="30">
        <f>ROUND(11.41,5)</f>
        <v>11.41</v>
      </c>
      <c r="D162" s="30">
        <f>F162</f>
        <v>12.00514</v>
      </c>
      <c r="E162" s="30">
        <f>F162</f>
        <v>12.00514</v>
      </c>
      <c r="F162" s="30">
        <f>ROUND(12.00514,5)</f>
        <v>12.00514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ROUND(8.58,5)</f>
        <v>8.58</v>
      </c>
      <c r="D164" s="30">
        <f>F164</f>
        <v>8.63198</v>
      </c>
      <c r="E164" s="30">
        <f>F164</f>
        <v>8.63198</v>
      </c>
      <c r="F164" s="30">
        <f>ROUND(8.63198,5)</f>
        <v>8.63198</v>
      </c>
      <c r="G164" s="28"/>
      <c r="H164" s="42"/>
    </row>
    <row r="165" spans="1:8" ht="12.75" customHeight="1">
      <c r="A165" s="26">
        <v>43503</v>
      </c>
      <c r="B165" s="27"/>
      <c r="C165" s="30">
        <f>ROUND(8.58,5)</f>
        <v>8.58</v>
      </c>
      <c r="D165" s="30">
        <f>F165</f>
        <v>8.74787</v>
      </c>
      <c r="E165" s="30">
        <f>F165</f>
        <v>8.74787</v>
      </c>
      <c r="F165" s="30">
        <f>ROUND(8.74787,5)</f>
        <v>8.74787</v>
      </c>
      <c r="G165" s="28"/>
      <c r="H165" s="42"/>
    </row>
    <row r="166" spans="1:8" ht="12.75" customHeight="1">
      <c r="A166" s="26">
        <v>43587</v>
      </c>
      <c r="B166" s="27"/>
      <c r="C166" s="30">
        <f>ROUND(8.58,5)</f>
        <v>8.58</v>
      </c>
      <c r="D166" s="30">
        <f>F166</f>
        <v>8.84692</v>
      </c>
      <c r="E166" s="30">
        <f>F166</f>
        <v>8.84692</v>
      </c>
      <c r="F166" s="30">
        <f>ROUND(8.84692,5)</f>
        <v>8.84692</v>
      </c>
      <c r="G166" s="28"/>
      <c r="H166" s="42"/>
    </row>
    <row r="167" spans="1:8" ht="12.75" customHeight="1">
      <c r="A167" s="26">
        <v>43678</v>
      </c>
      <c r="B167" s="27"/>
      <c r="C167" s="30">
        <f>ROUND(8.58,5)</f>
        <v>8.58</v>
      </c>
      <c r="D167" s="30">
        <f>F167</f>
        <v>8.9569</v>
      </c>
      <c r="E167" s="30">
        <f>F167</f>
        <v>8.9569</v>
      </c>
      <c r="F167" s="30">
        <f>ROUND(8.9569,5)</f>
        <v>8.9569</v>
      </c>
      <c r="G167" s="28"/>
      <c r="H167" s="42"/>
    </row>
    <row r="168" spans="1:8" ht="12.75" customHeight="1">
      <c r="A168" s="26">
        <v>43776</v>
      </c>
      <c r="B168" s="27"/>
      <c r="C168" s="30">
        <f>ROUND(8.58,5)</f>
        <v>8.58</v>
      </c>
      <c r="D168" s="30">
        <f>F168</f>
        <v>9.10508</v>
      </c>
      <c r="E168" s="30">
        <f>F168</f>
        <v>9.10508</v>
      </c>
      <c r="F168" s="30">
        <f>ROUND(9.10508,5)</f>
        <v>9.10508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ROUND(9.89,5)</f>
        <v>9.89</v>
      </c>
      <c r="D170" s="30">
        <f>F170</f>
        <v>9.93347</v>
      </c>
      <c r="E170" s="30">
        <f>F170</f>
        <v>9.93347</v>
      </c>
      <c r="F170" s="30">
        <f>ROUND(9.93347,5)</f>
        <v>9.93347</v>
      </c>
      <c r="G170" s="28"/>
      <c r="H170" s="42"/>
    </row>
    <row r="171" spans="1:8" ht="12.75" customHeight="1">
      <c r="A171" s="26">
        <v>43503</v>
      </c>
      <c r="B171" s="27"/>
      <c r="C171" s="30">
        <f>ROUND(9.89,5)</f>
        <v>9.89</v>
      </c>
      <c r="D171" s="30">
        <f>F171</f>
        <v>10.02569</v>
      </c>
      <c r="E171" s="30">
        <f>F171</f>
        <v>10.02569</v>
      </c>
      <c r="F171" s="30">
        <f>ROUND(10.02569,5)</f>
        <v>10.02569</v>
      </c>
      <c r="G171" s="28"/>
      <c r="H171" s="42"/>
    </row>
    <row r="172" spans="1:8" ht="12.75" customHeight="1">
      <c r="A172" s="26">
        <v>43587</v>
      </c>
      <c r="B172" s="27"/>
      <c r="C172" s="30">
        <f>ROUND(9.89,5)</f>
        <v>9.89</v>
      </c>
      <c r="D172" s="30">
        <f>F172</f>
        <v>10.1014</v>
      </c>
      <c r="E172" s="30">
        <f>F172</f>
        <v>10.1014</v>
      </c>
      <c r="F172" s="30">
        <f>ROUND(10.1014,5)</f>
        <v>10.1014</v>
      </c>
      <c r="G172" s="28"/>
      <c r="H172" s="42"/>
    </row>
    <row r="173" spans="1:8" ht="12.75" customHeight="1">
      <c r="A173" s="26">
        <v>43678</v>
      </c>
      <c r="B173" s="27"/>
      <c r="C173" s="30">
        <f>ROUND(9.89,5)</f>
        <v>9.89</v>
      </c>
      <c r="D173" s="30">
        <f>F173</f>
        <v>10.18257</v>
      </c>
      <c r="E173" s="30">
        <f>F173</f>
        <v>10.18257</v>
      </c>
      <c r="F173" s="30">
        <f>ROUND(10.18257,5)</f>
        <v>10.18257</v>
      </c>
      <c r="G173" s="28"/>
      <c r="H173" s="42"/>
    </row>
    <row r="174" spans="1:8" ht="12.75" customHeight="1">
      <c r="A174" s="26">
        <v>43776</v>
      </c>
      <c r="B174" s="27"/>
      <c r="C174" s="30">
        <f>ROUND(9.89,5)</f>
        <v>9.89</v>
      </c>
      <c r="D174" s="30">
        <f>F174</f>
        <v>10.27772</v>
      </c>
      <c r="E174" s="30">
        <f>F174</f>
        <v>10.27772</v>
      </c>
      <c r="F174" s="30">
        <f>ROUND(10.27772,5)</f>
        <v>10.27772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ROUND(9.175,5)</f>
        <v>9.175</v>
      </c>
      <c r="D176" s="30">
        <f>F176</f>
        <v>9.22141</v>
      </c>
      <c r="E176" s="30">
        <f>F176</f>
        <v>9.22141</v>
      </c>
      <c r="F176" s="30">
        <f>ROUND(9.22141,5)</f>
        <v>9.22141</v>
      </c>
      <c r="G176" s="28"/>
      <c r="H176" s="42"/>
    </row>
    <row r="177" spans="1:8" ht="12.75" customHeight="1">
      <c r="A177" s="26">
        <v>43503</v>
      </c>
      <c r="B177" s="27"/>
      <c r="C177" s="30">
        <f>ROUND(9.175,5)</f>
        <v>9.175</v>
      </c>
      <c r="D177" s="30">
        <f>F177</f>
        <v>9.32037</v>
      </c>
      <c r="E177" s="30">
        <f>F177</f>
        <v>9.32037</v>
      </c>
      <c r="F177" s="30">
        <f>ROUND(9.32037,5)</f>
        <v>9.32037</v>
      </c>
      <c r="G177" s="28"/>
      <c r="H177" s="42"/>
    </row>
    <row r="178" spans="1:8" ht="12.75" customHeight="1">
      <c r="A178" s="26">
        <v>43587</v>
      </c>
      <c r="B178" s="27"/>
      <c r="C178" s="30">
        <f>ROUND(9.175,5)</f>
        <v>9.175</v>
      </c>
      <c r="D178" s="30">
        <f>F178</f>
        <v>9.40994</v>
      </c>
      <c r="E178" s="30">
        <f>F178</f>
        <v>9.40994</v>
      </c>
      <c r="F178" s="30">
        <f>ROUND(9.40994,5)</f>
        <v>9.40994</v>
      </c>
      <c r="G178" s="28"/>
      <c r="H178" s="42"/>
    </row>
    <row r="179" spans="1:8" ht="12.75" customHeight="1">
      <c r="A179" s="26">
        <v>43678</v>
      </c>
      <c r="B179" s="27"/>
      <c r="C179" s="30">
        <f>ROUND(9.175,5)</f>
        <v>9.175</v>
      </c>
      <c r="D179" s="30">
        <f>F179</f>
        <v>9.50611</v>
      </c>
      <c r="E179" s="30">
        <f>F179</f>
        <v>9.50611</v>
      </c>
      <c r="F179" s="30">
        <f>ROUND(9.50611,5)</f>
        <v>9.50611</v>
      </c>
      <c r="G179" s="28"/>
      <c r="H179" s="42"/>
    </row>
    <row r="180" spans="1:8" ht="12.75" customHeight="1">
      <c r="A180" s="26">
        <v>43776</v>
      </c>
      <c r="B180" s="27"/>
      <c r="C180" s="30">
        <f>ROUND(9.175,5)</f>
        <v>9.175</v>
      </c>
      <c r="D180" s="30">
        <f>F180</f>
        <v>9.61746</v>
      </c>
      <c r="E180" s="30">
        <f>F180</f>
        <v>9.61746</v>
      </c>
      <c r="F180" s="30">
        <f>ROUND(9.61746,5)</f>
        <v>9.61746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ROUND(2.84,5)</f>
        <v>2.84</v>
      </c>
      <c r="D182" s="30">
        <f>F182</f>
        <v>301.2733</v>
      </c>
      <c r="E182" s="30">
        <f>F182</f>
        <v>301.2733</v>
      </c>
      <c r="F182" s="30">
        <f>ROUND(301.2733,5)</f>
        <v>301.2733</v>
      </c>
      <c r="G182" s="28"/>
      <c r="H182" s="42"/>
    </row>
    <row r="183" spans="1:8" ht="12.75" customHeight="1">
      <c r="A183" s="26">
        <v>43503</v>
      </c>
      <c r="B183" s="27"/>
      <c r="C183" s="30">
        <f>ROUND(2.84,5)</f>
        <v>2.84</v>
      </c>
      <c r="D183" s="30">
        <f>F183</f>
        <v>299.79255</v>
      </c>
      <c r="E183" s="30">
        <f>F183</f>
        <v>299.79255</v>
      </c>
      <c r="F183" s="30">
        <f>ROUND(299.79255,5)</f>
        <v>299.79255</v>
      </c>
      <c r="G183" s="28"/>
      <c r="H183" s="42"/>
    </row>
    <row r="184" spans="1:8" ht="12.75" customHeight="1">
      <c r="A184" s="26">
        <v>43587</v>
      </c>
      <c r="B184" s="27"/>
      <c r="C184" s="30">
        <f>ROUND(2.84,5)</f>
        <v>2.84</v>
      </c>
      <c r="D184" s="30">
        <f>F184</f>
        <v>304.82725</v>
      </c>
      <c r="E184" s="30">
        <f>F184</f>
        <v>304.82725</v>
      </c>
      <c r="F184" s="30">
        <f>ROUND(304.82725,5)</f>
        <v>304.82725</v>
      </c>
      <c r="G184" s="28"/>
      <c r="H184" s="42"/>
    </row>
    <row r="185" spans="1:8" ht="12.75" customHeight="1">
      <c r="A185" s="26">
        <v>43678</v>
      </c>
      <c r="B185" s="27"/>
      <c r="C185" s="30">
        <f>ROUND(2.84,5)</f>
        <v>2.84</v>
      </c>
      <c r="D185" s="30">
        <f>F185</f>
        <v>302.90975</v>
      </c>
      <c r="E185" s="30">
        <f>F185</f>
        <v>302.90975</v>
      </c>
      <c r="F185" s="30">
        <f>ROUND(302.90975,5)</f>
        <v>302.90975</v>
      </c>
      <c r="G185" s="28"/>
      <c r="H185" s="42"/>
    </row>
    <row r="186" spans="1:8" ht="12.75" customHeight="1">
      <c r="A186" s="26">
        <v>43776</v>
      </c>
      <c r="B186" s="27"/>
      <c r="C186" s="30">
        <f>ROUND(2.84,5)</f>
        <v>2.84</v>
      </c>
      <c r="D186" s="30">
        <f>F186</f>
        <v>308.73327</v>
      </c>
      <c r="E186" s="30">
        <f>F186</f>
        <v>308.73327</v>
      </c>
      <c r="F186" s="30">
        <f>ROUND(308.73327,5)</f>
        <v>308.73327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ROUND(3.1,5)</f>
        <v>3.1</v>
      </c>
      <c r="D188" s="30">
        <f>F188</f>
        <v>234.64782</v>
      </c>
      <c r="E188" s="30">
        <f>F188</f>
        <v>234.64782</v>
      </c>
      <c r="F188" s="30">
        <f>ROUND(234.64782,5)</f>
        <v>234.64782</v>
      </c>
      <c r="G188" s="28"/>
      <c r="H188" s="42"/>
    </row>
    <row r="189" spans="1:8" ht="12.75" customHeight="1">
      <c r="A189" s="26">
        <v>43503</v>
      </c>
      <c r="B189" s="27"/>
      <c r="C189" s="30">
        <f>ROUND(3.1,5)</f>
        <v>3.1</v>
      </c>
      <c r="D189" s="30">
        <f>F189</f>
        <v>235.31545</v>
      </c>
      <c r="E189" s="30">
        <f>F189</f>
        <v>235.31545</v>
      </c>
      <c r="F189" s="30">
        <f>ROUND(235.31545,5)</f>
        <v>235.31545</v>
      </c>
      <c r="G189" s="28"/>
      <c r="H189" s="42"/>
    </row>
    <row r="190" spans="1:8" ht="12.75" customHeight="1">
      <c r="A190" s="26">
        <v>43587</v>
      </c>
      <c r="B190" s="27"/>
      <c r="C190" s="30">
        <f>ROUND(3.1,5)</f>
        <v>3.1</v>
      </c>
      <c r="D190" s="30">
        <f>F190</f>
        <v>239.26735</v>
      </c>
      <c r="E190" s="30">
        <f>F190</f>
        <v>239.26735</v>
      </c>
      <c r="F190" s="30">
        <f>ROUND(239.26735,5)</f>
        <v>239.26735</v>
      </c>
      <c r="G190" s="28"/>
      <c r="H190" s="42"/>
    </row>
    <row r="191" spans="1:8" ht="12.75" customHeight="1">
      <c r="A191" s="26">
        <v>43678</v>
      </c>
      <c r="B191" s="27"/>
      <c r="C191" s="30">
        <f>ROUND(3.1,5)</f>
        <v>3.1</v>
      </c>
      <c r="D191" s="30">
        <f>F191</f>
        <v>239.67942</v>
      </c>
      <c r="E191" s="30">
        <f>F191</f>
        <v>239.67942</v>
      </c>
      <c r="F191" s="30">
        <f>ROUND(239.67942,5)</f>
        <v>239.67942</v>
      </c>
      <c r="G191" s="28"/>
      <c r="H191" s="42"/>
    </row>
    <row r="192" spans="1:8" ht="12.75" customHeight="1">
      <c r="A192" s="26">
        <v>43776</v>
      </c>
      <c r="B192" s="27"/>
      <c r="C192" s="30">
        <f>ROUND(3.1,5)</f>
        <v>3.1</v>
      </c>
      <c r="D192" s="30">
        <f>F192</f>
        <v>244.28923</v>
      </c>
      <c r="E192" s="30">
        <f>F192</f>
        <v>244.28923</v>
      </c>
      <c r="F192" s="30">
        <f>ROUND(244.28923,5)</f>
        <v>244.28923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ROUND(6.865,5)</f>
        <v>6.865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ROUND(6.865,5)</f>
        <v>6.865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ROUND(6.865,5)</f>
        <v>6.865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ROUND(6.865,5)</f>
        <v>6.865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ROUND(6.865,5)</f>
        <v>6.865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ROUND(7.785,5)</f>
        <v>7.785</v>
      </c>
      <c r="D202" s="30">
        <f>F202</f>
        <v>7.84521</v>
      </c>
      <c r="E202" s="30">
        <f>F202</f>
        <v>7.84521</v>
      </c>
      <c r="F202" s="30">
        <f>ROUND(7.84521,5)</f>
        <v>7.84521</v>
      </c>
      <c r="G202" s="28"/>
      <c r="H202" s="42"/>
    </row>
    <row r="203" spans="1:8" ht="12.75" customHeight="1">
      <c r="A203" s="26">
        <v>43503</v>
      </c>
      <c r="B203" s="27"/>
      <c r="C203" s="30">
        <f>ROUND(7.785,5)</f>
        <v>7.785</v>
      </c>
      <c r="D203" s="30">
        <f>F203</f>
        <v>8.0225</v>
      </c>
      <c r="E203" s="30">
        <f>F203</f>
        <v>8.0225</v>
      </c>
      <c r="F203" s="30">
        <f>ROUND(8.0225,5)</f>
        <v>8.0225</v>
      </c>
      <c r="G203" s="28"/>
      <c r="H203" s="42"/>
    </row>
    <row r="204" spans="1:8" ht="12.75" customHeight="1">
      <c r="A204" s="26">
        <v>43587</v>
      </c>
      <c r="B204" s="27"/>
      <c r="C204" s="30">
        <f>ROUND(7.785,5)</f>
        <v>7.785</v>
      </c>
      <c r="D204" s="30">
        <f>F204</f>
        <v>8.29611</v>
      </c>
      <c r="E204" s="30">
        <f>F204</f>
        <v>8.29611</v>
      </c>
      <c r="F204" s="30">
        <f>ROUND(8.29611,5)</f>
        <v>8.29611</v>
      </c>
      <c r="G204" s="28"/>
      <c r="H204" s="42"/>
    </row>
    <row r="205" spans="1:8" ht="12.75" customHeight="1">
      <c r="A205" s="26">
        <v>43678</v>
      </c>
      <c r="B205" s="27"/>
      <c r="C205" s="30">
        <f>ROUND(7.785,5)</f>
        <v>7.785</v>
      </c>
      <c r="D205" s="30">
        <f>F205</f>
        <v>8.73309</v>
      </c>
      <c r="E205" s="30">
        <f>F205</f>
        <v>8.73309</v>
      </c>
      <c r="F205" s="30">
        <f>ROUND(8.73309,5)</f>
        <v>8.73309</v>
      </c>
      <c r="G205" s="28"/>
      <c r="H205" s="42"/>
    </row>
    <row r="206" spans="1:8" ht="12.75" customHeight="1">
      <c r="A206" s="26">
        <v>43776</v>
      </c>
      <c r="B206" s="27"/>
      <c r="C206" s="30">
        <f>ROUND(7.785,5)</f>
        <v>7.785</v>
      </c>
      <c r="D206" s="30">
        <f>F206</f>
        <v>10.65295</v>
      </c>
      <c r="E206" s="30">
        <f>F206</f>
        <v>10.65295</v>
      </c>
      <c r="F206" s="30">
        <f>ROUND(10.65295,5)</f>
        <v>10.65295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ROUND(8.065,5)</f>
        <v>8.065</v>
      </c>
      <c r="D208" s="30">
        <f>F208</f>
        <v>8.11707</v>
      </c>
      <c r="E208" s="30">
        <f>F208</f>
        <v>8.11707</v>
      </c>
      <c r="F208" s="30">
        <f>ROUND(8.11707,5)</f>
        <v>8.11707</v>
      </c>
      <c r="G208" s="28"/>
      <c r="H208" s="42"/>
    </row>
    <row r="209" spans="1:8" ht="12.75" customHeight="1">
      <c r="A209" s="26">
        <v>43503</v>
      </c>
      <c r="B209" s="27"/>
      <c r="C209" s="30">
        <f>ROUND(8.065,5)</f>
        <v>8.065</v>
      </c>
      <c r="D209" s="30">
        <f>F209</f>
        <v>8.24068</v>
      </c>
      <c r="E209" s="30">
        <f>F209</f>
        <v>8.24068</v>
      </c>
      <c r="F209" s="30">
        <f>ROUND(8.24068,5)</f>
        <v>8.24068</v>
      </c>
      <c r="G209" s="28"/>
      <c r="H209" s="42"/>
    </row>
    <row r="210" spans="1:8" ht="12.75" customHeight="1">
      <c r="A210" s="26">
        <v>43587</v>
      </c>
      <c r="B210" s="27"/>
      <c r="C210" s="30">
        <f>ROUND(8.065,5)</f>
        <v>8.065</v>
      </c>
      <c r="D210" s="30">
        <f>F210</f>
        <v>8.36494</v>
      </c>
      <c r="E210" s="30">
        <f>F210</f>
        <v>8.36494</v>
      </c>
      <c r="F210" s="30">
        <f>ROUND(8.36494,5)</f>
        <v>8.36494</v>
      </c>
      <c r="G210" s="28"/>
      <c r="H210" s="42"/>
    </row>
    <row r="211" spans="1:8" ht="12.75" customHeight="1">
      <c r="A211" s="26">
        <v>43678</v>
      </c>
      <c r="B211" s="27"/>
      <c r="C211" s="30">
        <f>ROUND(8.065,5)</f>
        <v>8.065</v>
      </c>
      <c r="D211" s="30">
        <f>F211</f>
        <v>8.51279</v>
      </c>
      <c r="E211" s="30">
        <f>F211</f>
        <v>8.51279</v>
      </c>
      <c r="F211" s="30">
        <f>ROUND(8.51279,5)</f>
        <v>8.51279</v>
      </c>
      <c r="G211" s="28"/>
      <c r="H211" s="42"/>
    </row>
    <row r="212" spans="1:8" ht="12.75" customHeight="1">
      <c r="A212" s="26">
        <v>43776</v>
      </c>
      <c r="B212" s="27"/>
      <c r="C212" s="30">
        <f>ROUND(8.065,5)</f>
        <v>8.065</v>
      </c>
      <c r="D212" s="30">
        <f>F212</f>
        <v>8.73595</v>
      </c>
      <c r="E212" s="30">
        <f>F212</f>
        <v>8.73595</v>
      </c>
      <c r="F212" s="30">
        <f>ROUND(8.73595,5)</f>
        <v>8.73595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ROUND(9.855,5)</f>
        <v>9.855</v>
      </c>
      <c r="D214" s="30">
        <f>F214</f>
        <v>9.89291</v>
      </c>
      <c r="E214" s="30">
        <f>F214</f>
        <v>9.89291</v>
      </c>
      <c r="F214" s="30">
        <f>ROUND(9.89291,5)</f>
        <v>9.89291</v>
      </c>
      <c r="G214" s="28"/>
      <c r="H214" s="42"/>
    </row>
    <row r="215" spans="1:8" ht="12.75" customHeight="1">
      <c r="A215" s="26">
        <v>43503</v>
      </c>
      <c r="B215" s="27"/>
      <c r="C215" s="30">
        <f>ROUND(9.855,5)</f>
        <v>9.855</v>
      </c>
      <c r="D215" s="30">
        <f>F215</f>
        <v>9.97243</v>
      </c>
      <c r="E215" s="30">
        <f>F215</f>
        <v>9.97243</v>
      </c>
      <c r="F215" s="30">
        <f>ROUND(9.97243,5)</f>
        <v>9.97243</v>
      </c>
      <c r="G215" s="28"/>
      <c r="H215" s="42"/>
    </row>
    <row r="216" spans="1:8" ht="12.75" customHeight="1">
      <c r="A216" s="26">
        <v>43587</v>
      </c>
      <c r="B216" s="27"/>
      <c r="C216" s="30">
        <f>ROUND(9.855,5)</f>
        <v>9.855</v>
      </c>
      <c r="D216" s="30">
        <f>F216</f>
        <v>10.04122</v>
      </c>
      <c r="E216" s="30">
        <f>F216</f>
        <v>10.04122</v>
      </c>
      <c r="F216" s="30">
        <f>ROUND(10.04122,5)</f>
        <v>10.04122</v>
      </c>
      <c r="G216" s="28"/>
      <c r="H216" s="42"/>
    </row>
    <row r="217" spans="1:8" ht="12.75" customHeight="1">
      <c r="A217" s="26">
        <v>43678</v>
      </c>
      <c r="B217" s="27"/>
      <c r="C217" s="30">
        <f>ROUND(9.855,5)</f>
        <v>9.855</v>
      </c>
      <c r="D217" s="30">
        <f>F217</f>
        <v>10.11348</v>
      </c>
      <c r="E217" s="30">
        <f>F217</f>
        <v>10.11348</v>
      </c>
      <c r="F217" s="30">
        <f>ROUND(10.11348,5)</f>
        <v>10.11348</v>
      </c>
      <c r="G217" s="28"/>
      <c r="H217" s="42"/>
    </row>
    <row r="218" spans="1:8" ht="12.75" customHeight="1">
      <c r="A218" s="26">
        <v>43776</v>
      </c>
      <c r="B218" s="27"/>
      <c r="C218" s="30">
        <f>ROUND(9.855,5)</f>
        <v>9.855</v>
      </c>
      <c r="D218" s="30">
        <f>F218</f>
        <v>10.19515</v>
      </c>
      <c r="E218" s="30">
        <f>F218</f>
        <v>10.19515</v>
      </c>
      <c r="F218" s="30">
        <f>ROUND(10.19515,5)</f>
        <v>10.19515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ROUND(3,5)</f>
        <v>3</v>
      </c>
      <c r="D220" s="30">
        <f>F220</f>
        <v>185.4704</v>
      </c>
      <c r="E220" s="30">
        <f>F220</f>
        <v>185.4704</v>
      </c>
      <c r="F220" s="30">
        <f>ROUND(185.4704,5)</f>
        <v>185.4704</v>
      </c>
      <c r="G220" s="28"/>
      <c r="H220" s="42"/>
    </row>
    <row r="221" spans="1:8" ht="12.75" customHeight="1">
      <c r="A221" s="26">
        <v>43503</v>
      </c>
      <c r="B221" s="27"/>
      <c r="C221" s="30">
        <f>ROUND(3,5)</f>
        <v>3</v>
      </c>
      <c r="D221" s="30">
        <f>F221</f>
        <v>189.08383</v>
      </c>
      <c r="E221" s="30">
        <f>F221</f>
        <v>189.08383</v>
      </c>
      <c r="F221" s="30">
        <f>ROUND(189.08383,5)</f>
        <v>189.08383</v>
      </c>
      <c r="G221" s="28"/>
      <c r="H221" s="42"/>
    </row>
    <row r="222" spans="1:8" ht="12.75" customHeight="1">
      <c r="A222" s="26">
        <v>43587</v>
      </c>
      <c r="B222" s="27"/>
      <c r="C222" s="30">
        <f>ROUND(3,5)</f>
        <v>3</v>
      </c>
      <c r="D222" s="30">
        <f>F222</f>
        <v>189.70469</v>
      </c>
      <c r="E222" s="30">
        <f>F222</f>
        <v>189.70469</v>
      </c>
      <c r="F222" s="30">
        <f>ROUND(189.70469,5)</f>
        <v>189.70469</v>
      </c>
      <c r="G222" s="28"/>
      <c r="H222" s="42"/>
    </row>
    <row r="223" spans="1:8" ht="12.75" customHeight="1">
      <c r="A223" s="26">
        <v>43678</v>
      </c>
      <c r="B223" s="27"/>
      <c r="C223" s="30">
        <f>ROUND(3,5)</f>
        <v>3</v>
      </c>
      <c r="D223" s="30">
        <f>F223</f>
        <v>193.21241</v>
      </c>
      <c r="E223" s="30">
        <f>F223</f>
        <v>193.21241</v>
      </c>
      <c r="F223" s="30">
        <f>ROUND(193.21241,5)</f>
        <v>193.21241</v>
      </c>
      <c r="G223" s="28"/>
      <c r="H223" s="42"/>
    </row>
    <row r="224" spans="1:8" ht="12.75" customHeight="1">
      <c r="A224" s="26">
        <v>43776</v>
      </c>
      <c r="B224" s="27"/>
      <c r="C224" s="30">
        <f>ROUND(3,5)</f>
        <v>3</v>
      </c>
      <c r="D224" s="30">
        <f>F224</f>
        <v>196.93014</v>
      </c>
      <c r="E224" s="30">
        <f>F224</f>
        <v>196.93014</v>
      </c>
      <c r="F224" s="30">
        <f>ROUND(196.93014,5)</f>
        <v>196.93014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ROUND(2.73,5)</f>
        <v>2.73</v>
      </c>
      <c r="D226" s="30">
        <f>F226</f>
        <v>155.49619</v>
      </c>
      <c r="E226" s="30">
        <f>F226</f>
        <v>155.49619</v>
      </c>
      <c r="F226" s="30">
        <f>ROUND(155.49619,5)</f>
        <v>155.49619</v>
      </c>
      <c r="G226" s="28"/>
      <c r="H226" s="42"/>
    </row>
    <row r="227" spans="1:8" ht="12.75" customHeight="1">
      <c r="A227" s="26">
        <v>43503</v>
      </c>
      <c r="B227" s="27"/>
      <c r="C227" s="30">
        <f>ROUND(2.73,5)</f>
        <v>2.73</v>
      </c>
      <c r="D227" s="30">
        <f>F227</f>
        <v>156.37059</v>
      </c>
      <c r="E227" s="30">
        <f>F227</f>
        <v>156.37059</v>
      </c>
      <c r="F227" s="30">
        <f>ROUND(156.37059,5)</f>
        <v>156.37059</v>
      </c>
      <c r="G227" s="28"/>
      <c r="H227" s="42"/>
    </row>
    <row r="228" spans="1:8" ht="12.75" customHeight="1">
      <c r="A228" s="26">
        <v>43587</v>
      </c>
      <c r="B228" s="27"/>
      <c r="C228" s="30">
        <f>ROUND(2.73,5)</f>
        <v>2.73</v>
      </c>
      <c r="D228" s="30">
        <f>F228</f>
        <v>158.99666</v>
      </c>
      <c r="E228" s="30">
        <f>F228</f>
        <v>158.99666</v>
      </c>
      <c r="F228" s="30">
        <f>ROUND(158.99666,5)</f>
        <v>158.99666</v>
      </c>
      <c r="G228" s="28"/>
      <c r="H228" s="42"/>
    </row>
    <row r="229" spans="1:8" ht="12.75" customHeight="1">
      <c r="A229" s="26">
        <v>43678</v>
      </c>
      <c r="B229" s="27"/>
      <c r="C229" s="30">
        <f>ROUND(2.73,5)</f>
        <v>2.73</v>
      </c>
      <c r="D229" s="30">
        <f>F229</f>
        <v>161.86559</v>
      </c>
      <c r="E229" s="30">
        <f>F229</f>
        <v>161.86559</v>
      </c>
      <c r="F229" s="30">
        <f>ROUND(161.86559,5)</f>
        <v>161.86559</v>
      </c>
      <c r="G229" s="28"/>
      <c r="H229" s="42"/>
    </row>
    <row r="230" spans="1:8" ht="12.75" customHeight="1">
      <c r="A230" s="26">
        <v>43776</v>
      </c>
      <c r="B230" s="27"/>
      <c r="C230" s="30">
        <f>ROUND(2.73,5)</f>
        <v>2.73</v>
      </c>
      <c r="D230" s="30">
        <f>F230</f>
        <v>164.98052</v>
      </c>
      <c r="E230" s="30">
        <f>F230</f>
        <v>164.98052</v>
      </c>
      <c r="F230" s="30">
        <f>ROUND(164.98052,5)</f>
        <v>164.98052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ROUND(9.665,5)</f>
        <v>9.665</v>
      </c>
      <c r="D232" s="30">
        <f>F232</f>
        <v>9.70794</v>
      </c>
      <c r="E232" s="30">
        <f>F232</f>
        <v>9.70794</v>
      </c>
      <c r="F232" s="30">
        <f>ROUND(9.70794,5)</f>
        <v>9.70794</v>
      </c>
      <c r="G232" s="28"/>
      <c r="H232" s="42"/>
    </row>
    <row r="233" spans="1:8" ht="12.75" customHeight="1">
      <c r="A233" s="26">
        <v>43503</v>
      </c>
      <c r="B233" s="27"/>
      <c r="C233" s="30">
        <f>ROUND(9.665,5)</f>
        <v>9.665</v>
      </c>
      <c r="D233" s="30">
        <f>F233</f>
        <v>9.79916</v>
      </c>
      <c r="E233" s="30">
        <f>F233</f>
        <v>9.79916</v>
      </c>
      <c r="F233" s="30">
        <f>ROUND(9.79916,5)</f>
        <v>9.79916</v>
      </c>
      <c r="G233" s="28"/>
      <c r="H233" s="42"/>
    </row>
    <row r="234" spans="1:8" ht="12.75" customHeight="1">
      <c r="A234" s="26">
        <v>43587</v>
      </c>
      <c r="B234" s="27"/>
      <c r="C234" s="30">
        <f>ROUND(9.665,5)</f>
        <v>9.665</v>
      </c>
      <c r="D234" s="30">
        <f>F234</f>
        <v>9.87425</v>
      </c>
      <c r="E234" s="30">
        <f>F234</f>
        <v>9.87425</v>
      </c>
      <c r="F234" s="30">
        <f>ROUND(9.87425,5)</f>
        <v>9.87425</v>
      </c>
      <c r="G234" s="28"/>
      <c r="H234" s="42"/>
    </row>
    <row r="235" spans="1:8" ht="12.75" customHeight="1">
      <c r="A235" s="26">
        <v>43678</v>
      </c>
      <c r="B235" s="27"/>
      <c r="C235" s="30">
        <f>ROUND(9.665,5)</f>
        <v>9.665</v>
      </c>
      <c r="D235" s="30">
        <f>F235</f>
        <v>9.95471</v>
      </c>
      <c r="E235" s="30">
        <f>F235</f>
        <v>9.95471</v>
      </c>
      <c r="F235" s="30">
        <f>ROUND(9.95471,5)</f>
        <v>9.95471</v>
      </c>
      <c r="G235" s="28"/>
      <c r="H235" s="42"/>
    </row>
    <row r="236" spans="1:8" ht="12.75" customHeight="1">
      <c r="A236" s="26">
        <v>43776</v>
      </c>
      <c r="B236" s="27"/>
      <c r="C236" s="30">
        <f>ROUND(9.665,5)</f>
        <v>9.665</v>
      </c>
      <c r="D236" s="30">
        <f>F236</f>
        <v>10.05015</v>
      </c>
      <c r="E236" s="30">
        <f>F236</f>
        <v>10.05015</v>
      </c>
      <c r="F236" s="30">
        <f>ROUND(10.05015,5)</f>
        <v>10.05015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ROUND(10.04,5)</f>
        <v>10.04</v>
      </c>
      <c r="D238" s="30">
        <f>F238</f>
        <v>10.07928</v>
      </c>
      <c r="E238" s="30">
        <f>F238</f>
        <v>10.07928</v>
      </c>
      <c r="F238" s="30">
        <f>ROUND(10.07928,5)</f>
        <v>10.07928</v>
      </c>
      <c r="G238" s="28"/>
      <c r="H238" s="42"/>
    </row>
    <row r="239" spans="1:8" ht="12.75" customHeight="1">
      <c r="A239" s="26">
        <v>43503</v>
      </c>
      <c r="B239" s="27"/>
      <c r="C239" s="30">
        <f>ROUND(10.04,5)</f>
        <v>10.04</v>
      </c>
      <c r="D239" s="30">
        <f>F239</f>
        <v>10.16216</v>
      </c>
      <c r="E239" s="30">
        <f>F239</f>
        <v>10.16216</v>
      </c>
      <c r="F239" s="30">
        <f>ROUND(10.16216,5)</f>
        <v>10.16216</v>
      </c>
      <c r="G239" s="28"/>
      <c r="H239" s="42"/>
    </row>
    <row r="240" spans="1:8" ht="12.75" customHeight="1">
      <c r="A240" s="26">
        <v>43587</v>
      </c>
      <c r="B240" s="27"/>
      <c r="C240" s="30">
        <f>ROUND(10.04,5)</f>
        <v>10.04</v>
      </c>
      <c r="D240" s="30">
        <f>F240</f>
        <v>10.2299</v>
      </c>
      <c r="E240" s="30">
        <f>F240</f>
        <v>10.2299</v>
      </c>
      <c r="F240" s="30">
        <f>ROUND(10.2299,5)</f>
        <v>10.2299</v>
      </c>
      <c r="G240" s="28"/>
      <c r="H240" s="42"/>
    </row>
    <row r="241" spans="1:8" ht="12.75" customHeight="1">
      <c r="A241" s="26">
        <v>43678</v>
      </c>
      <c r="B241" s="27"/>
      <c r="C241" s="30">
        <f>ROUND(10.04,5)</f>
        <v>10.04</v>
      </c>
      <c r="D241" s="30">
        <f>F241</f>
        <v>10.30218</v>
      </c>
      <c r="E241" s="30">
        <f>F241</f>
        <v>10.30218</v>
      </c>
      <c r="F241" s="30">
        <f>ROUND(10.30218,5)</f>
        <v>10.30218</v>
      </c>
      <c r="G241" s="28"/>
      <c r="H241" s="42"/>
    </row>
    <row r="242" spans="1:8" ht="12.75" customHeight="1">
      <c r="A242" s="26">
        <v>43776</v>
      </c>
      <c r="B242" s="27"/>
      <c r="C242" s="30">
        <f>ROUND(10.04,5)</f>
        <v>10.04</v>
      </c>
      <c r="D242" s="30">
        <f>F242</f>
        <v>10.38612</v>
      </c>
      <c r="E242" s="30">
        <f>F242</f>
        <v>10.38612</v>
      </c>
      <c r="F242" s="30">
        <f>ROUND(10.38612,5)</f>
        <v>10.38612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ROUND(10.075,5)</f>
        <v>10.075</v>
      </c>
      <c r="D244" s="30">
        <f>F244</f>
        <v>10.11493</v>
      </c>
      <c r="E244" s="30">
        <f>F244</f>
        <v>10.11493</v>
      </c>
      <c r="F244" s="30">
        <f>ROUND(10.11493,5)</f>
        <v>10.11493</v>
      </c>
      <c r="G244" s="28"/>
      <c r="H244" s="42"/>
    </row>
    <row r="245" spans="1:8" ht="12.75" customHeight="1">
      <c r="A245" s="26">
        <v>43503</v>
      </c>
      <c r="B245" s="27"/>
      <c r="C245" s="30">
        <f>ROUND(10.075,5)</f>
        <v>10.075</v>
      </c>
      <c r="D245" s="30">
        <f>F245</f>
        <v>10.19929</v>
      </c>
      <c r="E245" s="30">
        <f>F245</f>
        <v>10.19929</v>
      </c>
      <c r="F245" s="30">
        <f>ROUND(10.19929,5)</f>
        <v>10.19929</v>
      </c>
      <c r="G245" s="28"/>
      <c r="H245" s="42"/>
    </row>
    <row r="246" spans="1:8" ht="12.75" customHeight="1">
      <c r="A246" s="26">
        <v>43587</v>
      </c>
      <c r="B246" s="27"/>
      <c r="C246" s="30">
        <f>ROUND(10.075,5)</f>
        <v>10.075</v>
      </c>
      <c r="D246" s="30">
        <f>F246</f>
        <v>10.26825</v>
      </c>
      <c r="E246" s="30">
        <f>F246</f>
        <v>10.26825</v>
      </c>
      <c r="F246" s="30">
        <f>ROUND(10.26825,5)</f>
        <v>10.26825</v>
      </c>
      <c r="G246" s="28"/>
      <c r="H246" s="42"/>
    </row>
    <row r="247" spans="1:8" ht="12.75" customHeight="1">
      <c r="A247" s="26">
        <v>43678</v>
      </c>
      <c r="B247" s="27"/>
      <c r="C247" s="30">
        <f>ROUND(10.075,5)</f>
        <v>10.075</v>
      </c>
      <c r="D247" s="30">
        <f>F247</f>
        <v>10.34194</v>
      </c>
      <c r="E247" s="30">
        <f>F247</f>
        <v>10.34194</v>
      </c>
      <c r="F247" s="30">
        <f>ROUND(10.34194,5)</f>
        <v>10.34194</v>
      </c>
      <c r="G247" s="28"/>
      <c r="H247" s="42"/>
    </row>
    <row r="248" spans="1:8" ht="12.75" customHeight="1">
      <c r="A248" s="26">
        <v>43776</v>
      </c>
      <c r="B248" s="27"/>
      <c r="C248" s="30">
        <f>ROUND(10.075,5)</f>
        <v>10.075</v>
      </c>
      <c r="D248" s="30">
        <f>F248</f>
        <v>10.42742</v>
      </c>
      <c r="E248" s="30">
        <f>F248</f>
        <v>10.42742</v>
      </c>
      <c r="F248" s="30">
        <f>ROUND(10.42742,5)</f>
        <v>10.42742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ROUND(650.826740400233,4)</f>
        <v>650.8267</v>
      </c>
      <c r="D250" s="32">
        <f>F250</f>
        <v>654.6479</v>
      </c>
      <c r="E250" s="32">
        <f>F250</f>
        <v>654.6479</v>
      </c>
      <c r="F250" s="32">
        <f>ROUND(654.6479,4)</f>
        <v>654.6479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ROUND(7.45470922727273,4)</f>
        <v>7.4547</v>
      </c>
      <c r="D254" s="32">
        <f>F254</f>
        <v>606.5101</v>
      </c>
      <c r="E254" s="32">
        <f>F254</f>
        <v>606.5101</v>
      </c>
      <c r="F254" s="32">
        <f>ROUND(606.5101,4)</f>
        <v>606.5101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43368</v>
      </c>
      <c r="B256" s="27"/>
      <c r="C256" s="32">
        <f>ROUND(17.3616651428571,4)</f>
        <v>17.3617</v>
      </c>
      <c r="D256" s="32">
        <f>F256</f>
        <v>17.3841</v>
      </c>
      <c r="E256" s="32">
        <f>F256</f>
        <v>17.3841</v>
      </c>
      <c r="F256" s="32">
        <f>ROUND(17.3841,4)</f>
        <v>17.3841</v>
      </c>
      <c r="G256" s="28"/>
      <c r="H256" s="42"/>
    </row>
    <row r="257" spans="1:8" ht="12.75" customHeight="1">
      <c r="A257" s="26">
        <v>43388</v>
      </c>
      <c r="B257" s="27"/>
      <c r="C257" s="32">
        <f>ROUND(17.3616651428571,4)</f>
        <v>17.3617</v>
      </c>
      <c r="D257" s="32">
        <f>F257</f>
        <v>17.4608</v>
      </c>
      <c r="E257" s="32">
        <f>F257</f>
        <v>17.4608</v>
      </c>
      <c r="F257" s="32">
        <f>ROUND(17.4608,4)</f>
        <v>17.4608</v>
      </c>
      <c r="G257" s="28"/>
      <c r="H257" s="42"/>
    </row>
    <row r="258" spans="1:8" ht="12.75" customHeight="1">
      <c r="A258" s="26">
        <v>43691</v>
      </c>
      <c r="B258" s="27"/>
      <c r="C258" s="32">
        <f>ROUND(17.3616651428571,4)</f>
        <v>17.3617</v>
      </c>
      <c r="D258" s="32">
        <f>F258</f>
        <v>18.6681</v>
      </c>
      <c r="E258" s="32">
        <f>F258</f>
        <v>18.6681</v>
      </c>
      <c r="F258" s="32">
        <v>18.6681</v>
      </c>
      <c r="G258" s="28"/>
      <c r="H258" s="42"/>
    </row>
    <row r="259" spans="1:8" ht="12.75" customHeight="1">
      <c r="A259" s="26" t="s">
        <v>65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43371</v>
      </c>
      <c r="B260" s="27"/>
      <c r="C260" s="32">
        <f>ROUND(19.462544,4)</f>
        <v>19.4625</v>
      </c>
      <c r="D260" s="32">
        <f>F260</f>
        <v>19.4939</v>
      </c>
      <c r="E260" s="32">
        <f>F260</f>
        <v>19.4939</v>
      </c>
      <c r="F260" s="32">
        <v>19.4939</v>
      </c>
      <c r="G260" s="28"/>
      <c r="H260" s="42"/>
    </row>
    <row r="261" spans="1:8" ht="12.75" customHeight="1">
      <c r="A261" s="26">
        <v>43388</v>
      </c>
      <c r="B261" s="27"/>
      <c r="C261" s="32">
        <f>ROUND(19.462544,4)</f>
        <v>19.4625</v>
      </c>
      <c r="D261" s="32">
        <f>F261</f>
        <v>19.5559</v>
      </c>
      <c r="E261" s="32">
        <f>F261</f>
        <v>19.5559</v>
      </c>
      <c r="F261" s="32">
        <f>ROUND(19.5559,4)</f>
        <v>19.5559</v>
      </c>
      <c r="G261" s="28"/>
      <c r="H261" s="42"/>
    </row>
    <row r="262" spans="1:8" ht="12.75" customHeight="1">
      <c r="A262" s="26" t="s">
        <v>66</v>
      </c>
      <c r="B262" s="27"/>
      <c r="C262" s="29"/>
      <c r="D262" s="29"/>
      <c r="E262" s="29"/>
      <c r="F262" s="29"/>
      <c r="G262" s="28"/>
      <c r="H262" s="42"/>
    </row>
    <row r="263" spans="1:8" ht="12.75" customHeight="1">
      <c r="A263" s="26">
        <v>43357</v>
      </c>
      <c r="B263" s="27"/>
      <c r="C263" s="32">
        <f>ROUND(14.88,4)</f>
        <v>14.88</v>
      </c>
      <c r="D263" s="32">
        <f>F263</f>
        <v>14.8827</v>
      </c>
      <c r="E263" s="32">
        <f>F263</f>
        <v>14.8827</v>
      </c>
      <c r="F263" s="32">
        <f>ROUND(14.8827,4)</f>
        <v>14.8827</v>
      </c>
      <c r="G263" s="28"/>
      <c r="H263" s="42"/>
    </row>
    <row r="264" spans="1:8" ht="12.75" customHeight="1">
      <c r="A264" s="26">
        <v>43361</v>
      </c>
      <c r="B264" s="27"/>
      <c r="C264" s="32">
        <f>ROUND(14.88,4)</f>
        <v>14.88</v>
      </c>
      <c r="D264" s="32">
        <f>F264</f>
        <v>14.882</v>
      </c>
      <c r="E264" s="32">
        <f>F264</f>
        <v>14.882</v>
      </c>
      <c r="F264" s="32">
        <f>ROUND(14.882,4)</f>
        <v>14.882</v>
      </c>
      <c r="G264" s="28"/>
      <c r="H264" s="42"/>
    </row>
    <row r="265" spans="1:8" ht="12.75" customHeight="1">
      <c r="A265" s="26">
        <v>43364</v>
      </c>
      <c r="B265" s="27"/>
      <c r="C265" s="32">
        <f>ROUND(14.88,4)</f>
        <v>14.88</v>
      </c>
      <c r="D265" s="32">
        <f>F265</f>
        <v>14.8854</v>
      </c>
      <c r="E265" s="32">
        <f>F265</f>
        <v>14.8854</v>
      </c>
      <c r="F265" s="32">
        <f>ROUND(14.8854,4)</f>
        <v>14.8854</v>
      </c>
      <c r="G265" s="28"/>
      <c r="H265" s="42"/>
    </row>
    <row r="266" spans="1:8" ht="12.75" customHeight="1">
      <c r="A266" s="26">
        <v>43368</v>
      </c>
      <c r="B266" s="27"/>
      <c r="C266" s="32">
        <f>ROUND(14.88,4)</f>
        <v>14.88</v>
      </c>
      <c r="D266" s="32">
        <f>F266</f>
        <v>14.892</v>
      </c>
      <c r="E266" s="32">
        <f>F266</f>
        <v>14.892</v>
      </c>
      <c r="F266" s="32">
        <f>ROUND(14.892,4)</f>
        <v>14.892</v>
      </c>
      <c r="G266" s="28"/>
      <c r="H266" s="42"/>
    </row>
    <row r="267" spans="1:8" ht="12.75" customHeight="1">
      <c r="A267" s="26">
        <v>43369</v>
      </c>
      <c r="B267" s="27"/>
      <c r="C267" s="32">
        <f>ROUND(14.88,4)</f>
        <v>14.88</v>
      </c>
      <c r="D267" s="32">
        <f>F267</f>
        <v>14.8937</v>
      </c>
      <c r="E267" s="32">
        <f>F267</f>
        <v>14.8937</v>
      </c>
      <c r="F267" s="32">
        <f>ROUND(14.8937,4)</f>
        <v>14.8937</v>
      </c>
      <c r="G267" s="28"/>
      <c r="H267" s="42"/>
    </row>
    <row r="268" spans="1:8" ht="12.75" customHeight="1">
      <c r="A268" s="26">
        <v>43370</v>
      </c>
      <c r="B268" s="27"/>
      <c r="C268" s="32">
        <f>ROUND(14.88,4)</f>
        <v>14.88</v>
      </c>
      <c r="D268" s="32">
        <f>F268</f>
        <v>14.8958</v>
      </c>
      <c r="E268" s="32">
        <f>F268</f>
        <v>14.8958</v>
      </c>
      <c r="F268" s="32">
        <f>ROUND(14.8958,4)</f>
        <v>14.8958</v>
      </c>
      <c r="G268" s="28"/>
      <c r="H268" s="42"/>
    </row>
    <row r="269" spans="1:8" ht="12.75" customHeight="1">
      <c r="A269" s="26">
        <v>43371</v>
      </c>
      <c r="B269" s="27"/>
      <c r="C269" s="32">
        <f>ROUND(14.88,4)</f>
        <v>14.88</v>
      </c>
      <c r="D269" s="32">
        <f>F269</f>
        <v>14.898</v>
      </c>
      <c r="E269" s="32">
        <f>F269</f>
        <v>14.898</v>
      </c>
      <c r="F269" s="32">
        <f>ROUND(14.898,4)</f>
        <v>14.898</v>
      </c>
      <c r="G269" s="28"/>
      <c r="H269" s="42"/>
    </row>
    <row r="270" spans="1:8" ht="12.75" customHeight="1">
      <c r="A270" s="26">
        <v>43375</v>
      </c>
      <c r="B270" s="27"/>
      <c r="C270" s="32">
        <f>ROUND(14.88,4)</f>
        <v>14.88</v>
      </c>
      <c r="D270" s="32">
        <f>F270</f>
        <v>14.9065</v>
      </c>
      <c r="E270" s="32">
        <f>F270</f>
        <v>14.9065</v>
      </c>
      <c r="F270" s="32">
        <f>ROUND(14.9065,4)</f>
        <v>14.9065</v>
      </c>
      <c r="G270" s="28"/>
      <c r="H270" s="42"/>
    </row>
    <row r="271" spans="1:8" ht="12.75" customHeight="1">
      <c r="A271" s="26">
        <v>43385</v>
      </c>
      <c r="B271" s="27"/>
      <c r="C271" s="32">
        <f>ROUND(14.88,4)</f>
        <v>14.88</v>
      </c>
      <c r="D271" s="32">
        <f>F271</f>
        <v>14.9279</v>
      </c>
      <c r="E271" s="32">
        <f>F271</f>
        <v>14.9279</v>
      </c>
      <c r="F271" s="32">
        <f>ROUND(14.9279,4)</f>
        <v>14.9279</v>
      </c>
      <c r="G271" s="28"/>
      <c r="H271" s="42"/>
    </row>
    <row r="272" spans="1:8" ht="12.75" customHeight="1">
      <c r="A272" s="26">
        <v>43388</v>
      </c>
      <c r="B272" s="27"/>
      <c r="C272" s="32">
        <f>ROUND(14.88,4)</f>
        <v>14.88</v>
      </c>
      <c r="D272" s="32">
        <f>F272</f>
        <v>14.9343</v>
      </c>
      <c r="E272" s="32">
        <f>F272</f>
        <v>14.9343</v>
      </c>
      <c r="F272" s="32">
        <f>ROUND(14.9343,4)</f>
        <v>14.9343</v>
      </c>
      <c r="G272" s="28"/>
      <c r="H272" s="42"/>
    </row>
    <row r="273" spans="1:8" ht="12.75" customHeight="1">
      <c r="A273" s="26">
        <v>43390</v>
      </c>
      <c r="B273" s="27"/>
      <c r="C273" s="32">
        <f>ROUND(14.88,4)</f>
        <v>14.88</v>
      </c>
      <c r="D273" s="32">
        <f>F273</f>
        <v>14.9385</v>
      </c>
      <c r="E273" s="32">
        <f>F273</f>
        <v>14.9385</v>
      </c>
      <c r="F273" s="32">
        <f>ROUND(14.9385,4)</f>
        <v>14.9385</v>
      </c>
      <c r="G273" s="28"/>
      <c r="H273" s="42"/>
    </row>
    <row r="274" spans="1:8" ht="12.75" customHeight="1">
      <c r="A274" s="26">
        <v>43395</v>
      </c>
      <c r="B274" s="27"/>
      <c r="C274" s="32">
        <f>ROUND(14.88,4)</f>
        <v>14.88</v>
      </c>
      <c r="D274" s="32">
        <f>F274</f>
        <v>14.9489</v>
      </c>
      <c r="E274" s="32">
        <f>F274</f>
        <v>14.9489</v>
      </c>
      <c r="F274" s="32">
        <f>ROUND(14.9489,4)</f>
        <v>14.9489</v>
      </c>
      <c r="G274" s="28"/>
      <c r="H274" s="42"/>
    </row>
    <row r="275" spans="1:8" ht="12.75" customHeight="1">
      <c r="A275" s="26">
        <v>43398</v>
      </c>
      <c r="B275" s="27"/>
      <c r="C275" s="32">
        <f>ROUND(14.88,4)</f>
        <v>14.88</v>
      </c>
      <c r="D275" s="32">
        <f>F275</f>
        <v>14.9551</v>
      </c>
      <c r="E275" s="32">
        <f>F275</f>
        <v>14.9551</v>
      </c>
      <c r="F275" s="32">
        <f>ROUND(14.9551,4)</f>
        <v>14.9551</v>
      </c>
      <c r="G275" s="28"/>
      <c r="H275" s="42"/>
    </row>
    <row r="276" spans="1:8" ht="12.75" customHeight="1">
      <c r="A276" s="26">
        <v>43402</v>
      </c>
      <c r="B276" s="27"/>
      <c r="C276" s="32">
        <f>ROUND(14.88,4)</f>
        <v>14.88</v>
      </c>
      <c r="D276" s="32">
        <f>F276</f>
        <v>14.9633</v>
      </c>
      <c r="E276" s="32">
        <f>F276</f>
        <v>14.9633</v>
      </c>
      <c r="F276" s="32">
        <f>ROUND(14.9633,4)</f>
        <v>14.9633</v>
      </c>
      <c r="G276" s="28"/>
      <c r="H276" s="42"/>
    </row>
    <row r="277" spans="1:8" ht="12.75" customHeight="1">
      <c r="A277" s="26">
        <v>43404</v>
      </c>
      <c r="B277" s="27"/>
      <c r="C277" s="32">
        <f>ROUND(14.88,4)</f>
        <v>14.88</v>
      </c>
      <c r="D277" s="32">
        <f>F277</f>
        <v>14.9675</v>
      </c>
      <c r="E277" s="32">
        <f>F277</f>
        <v>14.9675</v>
      </c>
      <c r="F277" s="32">
        <f>ROUND(14.9675,4)</f>
        <v>14.9675</v>
      </c>
      <c r="G277" s="28"/>
      <c r="H277" s="42"/>
    </row>
    <row r="278" spans="1:8" ht="12.75" customHeight="1">
      <c r="A278" s="26">
        <v>43405</v>
      </c>
      <c r="B278" s="27"/>
      <c r="C278" s="32">
        <f>ROUND(14.88,4)</f>
        <v>14.88</v>
      </c>
      <c r="D278" s="32">
        <f>F278</f>
        <v>14.9695</v>
      </c>
      <c r="E278" s="32">
        <f>F278</f>
        <v>14.9695</v>
      </c>
      <c r="F278" s="32">
        <f>ROUND(14.9695,4)</f>
        <v>14.9695</v>
      </c>
      <c r="G278" s="28"/>
      <c r="H278" s="42"/>
    </row>
    <row r="279" spans="1:8" ht="12.75" customHeight="1">
      <c r="A279" s="26">
        <v>43406</v>
      </c>
      <c r="B279" s="27"/>
      <c r="C279" s="32">
        <f>ROUND(14.88,4)</f>
        <v>14.88</v>
      </c>
      <c r="D279" s="32">
        <f>F279</f>
        <v>14.9716</v>
      </c>
      <c r="E279" s="32">
        <f>F279</f>
        <v>14.9716</v>
      </c>
      <c r="F279" s="32">
        <f>ROUND(14.9716,4)</f>
        <v>14.9716</v>
      </c>
      <c r="G279" s="28"/>
      <c r="H279" s="42"/>
    </row>
    <row r="280" spans="1:8" ht="12.75" customHeight="1">
      <c r="A280" s="26">
        <v>43409</v>
      </c>
      <c r="B280" s="27"/>
      <c r="C280" s="32">
        <f>ROUND(14.88,4)</f>
        <v>14.88</v>
      </c>
      <c r="D280" s="32">
        <f>F280</f>
        <v>14.9778</v>
      </c>
      <c r="E280" s="32">
        <f>F280</f>
        <v>14.9778</v>
      </c>
      <c r="F280" s="32">
        <f>ROUND(14.9778,4)</f>
        <v>14.9778</v>
      </c>
      <c r="G280" s="28"/>
      <c r="H280" s="42"/>
    </row>
    <row r="281" spans="1:8" ht="12.75" customHeight="1">
      <c r="A281" s="26">
        <v>43417</v>
      </c>
      <c r="B281" s="27"/>
      <c r="C281" s="32">
        <f>ROUND(14.88,4)</f>
        <v>14.88</v>
      </c>
      <c r="D281" s="32">
        <f>F281</f>
        <v>14.9942</v>
      </c>
      <c r="E281" s="32">
        <f>F281</f>
        <v>14.9942</v>
      </c>
      <c r="F281" s="32">
        <f>ROUND(14.9942,4)</f>
        <v>14.9942</v>
      </c>
      <c r="G281" s="28"/>
      <c r="H281" s="42"/>
    </row>
    <row r="282" spans="1:8" ht="12.75" customHeight="1">
      <c r="A282" s="26">
        <v>43419</v>
      </c>
      <c r="B282" s="27"/>
      <c r="C282" s="32">
        <f>ROUND(14.88,4)</f>
        <v>14.88</v>
      </c>
      <c r="D282" s="32">
        <f>F282</f>
        <v>14.9983</v>
      </c>
      <c r="E282" s="32">
        <f>F282</f>
        <v>14.9983</v>
      </c>
      <c r="F282" s="32">
        <f>ROUND(14.9983,4)</f>
        <v>14.9983</v>
      </c>
      <c r="G282" s="28"/>
      <c r="H282" s="42"/>
    </row>
    <row r="283" spans="1:8" ht="12.75" customHeight="1">
      <c r="A283" s="26">
        <v>43420</v>
      </c>
      <c r="B283" s="27"/>
      <c r="C283" s="32">
        <f>ROUND(14.88,4)</f>
        <v>14.88</v>
      </c>
      <c r="D283" s="32">
        <f>F283</f>
        <v>15.0004</v>
      </c>
      <c r="E283" s="32">
        <f>F283</f>
        <v>15.0004</v>
      </c>
      <c r="F283" s="32">
        <f>ROUND(15.0004,4)</f>
        <v>15.0004</v>
      </c>
      <c r="G283" s="28"/>
      <c r="H283" s="42"/>
    </row>
    <row r="284" spans="1:8" ht="12.75" customHeight="1">
      <c r="A284" s="26">
        <v>43423</v>
      </c>
      <c r="B284" s="27"/>
      <c r="C284" s="32">
        <f>ROUND(14.88,4)</f>
        <v>14.88</v>
      </c>
      <c r="D284" s="32">
        <f>F284</f>
        <v>15.0066</v>
      </c>
      <c r="E284" s="32">
        <f>F284</f>
        <v>15.0066</v>
      </c>
      <c r="F284" s="32">
        <f>ROUND(15.0066,4)</f>
        <v>15.0066</v>
      </c>
      <c r="G284" s="28"/>
      <c r="H284" s="42"/>
    </row>
    <row r="285" spans="1:8" ht="12.75" customHeight="1">
      <c r="A285" s="26">
        <v>43427</v>
      </c>
      <c r="B285" s="27"/>
      <c r="C285" s="32">
        <f>ROUND(14.88,4)</f>
        <v>14.88</v>
      </c>
      <c r="D285" s="32">
        <f>F285</f>
        <v>15.0148</v>
      </c>
      <c r="E285" s="32">
        <f>F285</f>
        <v>15.0148</v>
      </c>
      <c r="F285" s="32">
        <f>ROUND(15.0148,4)</f>
        <v>15.0148</v>
      </c>
      <c r="G285" s="28"/>
      <c r="H285" s="42"/>
    </row>
    <row r="286" spans="1:8" ht="12.75" customHeight="1">
      <c r="A286" s="26">
        <v>43433</v>
      </c>
      <c r="B286" s="27"/>
      <c r="C286" s="32">
        <f>ROUND(14.88,4)</f>
        <v>14.88</v>
      </c>
      <c r="D286" s="32">
        <f>F286</f>
        <v>15.0272</v>
      </c>
      <c r="E286" s="32">
        <f>F286</f>
        <v>15.0272</v>
      </c>
      <c r="F286" s="32">
        <f>ROUND(15.0272,4)</f>
        <v>15.0272</v>
      </c>
      <c r="G286" s="28"/>
      <c r="H286" s="42"/>
    </row>
    <row r="287" spans="1:8" ht="12.75" customHeight="1">
      <c r="A287" s="26">
        <v>43434</v>
      </c>
      <c r="B287" s="27"/>
      <c r="C287" s="32">
        <f>ROUND(14.88,4)</f>
        <v>14.88</v>
      </c>
      <c r="D287" s="32">
        <f>F287</f>
        <v>15.0292</v>
      </c>
      <c r="E287" s="32">
        <f>F287</f>
        <v>15.0292</v>
      </c>
      <c r="F287" s="32">
        <f>ROUND(15.0292,4)</f>
        <v>15.0292</v>
      </c>
      <c r="G287" s="28"/>
      <c r="H287" s="42"/>
    </row>
    <row r="288" spans="1:8" ht="12.75" customHeight="1">
      <c r="A288" s="26">
        <v>43439</v>
      </c>
      <c r="B288" s="27"/>
      <c r="C288" s="32">
        <f>ROUND(14.88,4)</f>
        <v>14.88</v>
      </c>
      <c r="D288" s="32">
        <f>F288</f>
        <v>15.0395</v>
      </c>
      <c r="E288" s="32">
        <f>F288</f>
        <v>15.0395</v>
      </c>
      <c r="F288" s="32">
        <f>ROUND(15.0395,4)</f>
        <v>15.0395</v>
      </c>
      <c r="G288" s="28"/>
      <c r="H288" s="42"/>
    </row>
    <row r="289" spans="1:8" ht="12.75" customHeight="1">
      <c r="A289" s="26">
        <v>43440</v>
      </c>
      <c r="B289" s="27"/>
      <c r="C289" s="32">
        <f>ROUND(14.88,4)</f>
        <v>14.88</v>
      </c>
      <c r="D289" s="32">
        <f>F289</f>
        <v>15.0416</v>
      </c>
      <c r="E289" s="32">
        <f>F289</f>
        <v>15.0416</v>
      </c>
      <c r="F289" s="32">
        <f>ROUND(15.0416,4)</f>
        <v>15.0416</v>
      </c>
      <c r="G289" s="28"/>
      <c r="H289" s="42"/>
    </row>
    <row r="290" spans="1:8" ht="12.75" customHeight="1">
      <c r="A290" s="26">
        <v>43445</v>
      </c>
      <c r="B290" s="27"/>
      <c r="C290" s="32">
        <f>ROUND(14.88,4)</f>
        <v>14.88</v>
      </c>
      <c r="D290" s="32">
        <f>F290</f>
        <v>15.0519</v>
      </c>
      <c r="E290" s="32">
        <f>F290</f>
        <v>15.0519</v>
      </c>
      <c r="F290" s="32">
        <f>ROUND(15.0519,4)</f>
        <v>15.0519</v>
      </c>
      <c r="G290" s="28"/>
      <c r="H290" s="42"/>
    </row>
    <row r="291" spans="1:8" ht="12.75" customHeight="1">
      <c r="A291" s="26">
        <v>43446</v>
      </c>
      <c r="B291" s="27"/>
      <c r="C291" s="32">
        <f>ROUND(14.88,4)</f>
        <v>14.88</v>
      </c>
      <c r="D291" s="32">
        <f>F291</f>
        <v>15.054</v>
      </c>
      <c r="E291" s="32">
        <f>F291</f>
        <v>15.054</v>
      </c>
      <c r="F291" s="32">
        <f>ROUND(15.054,4)</f>
        <v>15.054</v>
      </c>
      <c r="G291" s="28"/>
      <c r="H291" s="42"/>
    </row>
    <row r="292" spans="1:8" ht="12.75" customHeight="1">
      <c r="A292" s="26">
        <v>43454</v>
      </c>
      <c r="B292" s="27"/>
      <c r="C292" s="32">
        <f>ROUND(14.88,4)</f>
        <v>14.88</v>
      </c>
      <c r="D292" s="32">
        <f>F292</f>
        <v>15.0703</v>
      </c>
      <c r="E292" s="32">
        <f>F292</f>
        <v>15.0703</v>
      </c>
      <c r="F292" s="32">
        <f>ROUND(15.0703,4)</f>
        <v>15.0703</v>
      </c>
      <c r="G292" s="28"/>
      <c r="H292" s="42"/>
    </row>
    <row r="293" spans="1:8" ht="12.75" customHeight="1">
      <c r="A293" s="26">
        <v>43455</v>
      </c>
      <c r="B293" s="27"/>
      <c r="C293" s="32">
        <f>ROUND(14.88,4)</f>
        <v>14.88</v>
      </c>
      <c r="D293" s="32">
        <f>F293</f>
        <v>15.0723</v>
      </c>
      <c r="E293" s="32">
        <f>F293</f>
        <v>15.0723</v>
      </c>
      <c r="F293" s="32">
        <f>ROUND(15.0723,4)</f>
        <v>15.0723</v>
      </c>
      <c r="G293" s="28"/>
      <c r="H293" s="42"/>
    </row>
    <row r="294" spans="1:8" ht="12.75" customHeight="1">
      <c r="A294" s="26">
        <v>43465</v>
      </c>
      <c r="B294" s="27"/>
      <c r="C294" s="32">
        <f>ROUND(14.88,4)</f>
        <v>14.88</v>
      </c>
      <c r="D294" s="32">
        <f>F294</f>
        <v>15.0922</v>
      </c>
      <c r="E294" s="32">
        <f>F294</f>
        <v>15.0922</v>
      </c>
      <c r="F294" s="32">
        <f>ROUND(15.0922,4)</f>
        <v>15.0922</v>
      </c>
      <c r="G294" s="28"/>
      <c r="H294" s="42"/>
    </row>
    <row r="295" spans="1:8" ht="12.75" customHeight="1">
      <c r="A295" s="26">
        <v>43467</v>
      </c>
      <c r="B295" s="27"/>
      <c r="C295" s="32">
        <f>ROUND(14.88,4)</f>
        <v>14.88</v>
      </c>
      <c r="D295" s="32">
        <f>F295</f>
        <v>15.0962</v>
      </c>
      <c r="E295" s="32">
        <f>F295</f>
        <v>15.0962</v>
      </c>
      <c r="F295" s="32">
        <f>ROUND(15.0962,4)</f>
        <v>15.0962</v>
      </c>
      <c r="G295" s="28"/>
      <c r="H295" s="42"/>
    </row>
    <row r="296" spans="1:8" ht="12.75" customHeight="1">
      <c r="A296" s="26">
        <v>43483</v>
      </c>
      <c r="B296" s="27"/>
      <c r="C296" s="32">
        <f>ROUND(14.88,4)</f>
        <v>14.88</v>
      </c>
      <c r="D296" s="32">
        <f>F296</f>
        <v>15.1281</v>
      </c>
      <c r="E296" s="32">
        <f>F296</f>
        <v>15.1281</v>
      </c>
      <c r="F296" s="32">
        <f>ROUND(15.1281,4)</f>
        <v>15.1281</v>
      </c>
      <c r="G296" s="28"/>
      <c r="H296" s="42"/>
    </row>
    <row r="297" spans="1:8" ht="12.75" customHeight="1">
      <c r="A297" s="26">
        <v>43495</v>
      </c>
      <c r="B297" s="27"/>
      <c r="C297" s="32">
        <f>ROUND(14.88,4)</f>
        <v>14.88</v>
      </c>
      <c r="D297" s="32">
        <f>F297</f>
        <v>15.152</v>
      </c>
      <c r="E297" s="32">
        <f>F297</f>
        <v>15.152</v>
      </c>
      <c r="F297" s="32">
        <f>ROUND(15.152,4)</f>
        <v>15.152</v>
      </c>
      <c r="G297" s="28"/>
      <c r="H297" s="42"/>
    </row>
    <row r="298" spans="1:8" ht="12.75" customHeight="1">
      <c r="A298" s="26">
        <v>43496</v>
      </c>
      <c r="B298" s="27"/>
      <c r="C298" s="32">
        <f>ROUND(14.88,4)</f>
        <v>14.88</v>
      </c>
      <c r="D298" s="32">
        <f>F298</f>
        <v>15.154</v>
      </c>
      <c r="E298" s="32">
        <f>F298</f>
        <v>15.154</v>
      </c>
      <c r="F298" s="32">
        <f>ROUND(15.154,4)</f>
        <v>15.154</v>
      </c>
      <c r="G298" s="28"/>
      <c r="H298" s="42"/>
    </row>
    <row r="299" spans="1:8" ht="12.75" customHeight="1">
      <c r="A299" s="26">
        <v>43509</v>
      </c>
      <c r="B299" s="27"/>
      <c r="C299" s="32">
        <f>ROUND(14.88,4)</f>
        <v>14.88</v>
      </c>
      <c r="D299" s="32">
        <f>F299</f>
        <v>15.1799</v>
      </c>
      <c r="E299" s="32">
        <f>F299</f>
        <v>15.1799</v>
      </c>
      <c r="F299" s="32">
        <f>ROUND(15.1799,4)</f>
        <v>15.1799</v>
      </c>
      <c r="G299" s="28"/>
      <c r="H299" s="42"/>
    </row>
    <row r="300" spans="1:8" ht="12.75" customHeight="1">
      <c r="A300" s="26">
        <v>43524</v>
      </c>
      <c r="B300" s="27"/>
      <c r="C300" s="32">
        <f>ROUND(14.88,4)</f>
        <v>14.88</v>
      </c>
      <c r="D300" s="32">
        <f>F300</f>
        <v>15.2098</v>
      </c>
      <c r="E300" s="32">
        <f>F300</f>
        <v>15.2098</v>
      </c>
      <c r="F300" s="32">
        <f>ROUND(15.2098,4)</f>
        <v>15.2098</v>
      </c>
      <c r="G300" s="28"/>
      <c r="H300" s="42"/>
    </row>
    <row r="301" spans="1:8" ht="12.75" customHeight="1">
      <c r="A301" s="26">
        <v>43551</v>
      </c>
      <c r="B301" s="27"/>
      <c r="C301" s="32">
        <f>ROUND(14.88,4)</f>
        <v>14.88</v>
      </c>
      <c r="D301" s="32">
        <f>F301</f>
        <v>15.2636</v>
      </c>
      <c r="E301" s="32">
        <f>F301</f>
        <v>15.2636</v>
      </c>
      <c r="F301" s="32">
        <f>ROUND(15.2636,4)</f>
        <v>15.2636</v>
      </c>
      <c r="G301" s="28"/>
      <c r="H301" s="42"/>
    </row>
    <row r="302" spans="1:8" ht="12.75" customHeight="1">
      <c r="A302" s="26">
        <v>43553</v>
      </c>
      <c r="B302" s="27"/>
      <c r="C302" s="32">
        <f>ROUND(14.88,4)</f>
        <v>14.88</v>
      </c>
      <c r="D302" s="32">
        <f>F302</f>
        <v>15.2675</v>
      </c>
      <c r="E302" s="32">
        <f>F302</f>
        <v>15.2675</v>
      </c>
      <c r="F302" s="32">
        <f>ROUND(15.2675,4)</f>
        <v>15.2675</v>
      </c>
      <c r="G302" s="28"/>
      <c r="H302" s="42"/>
    </row>
    <row r="303" spans="1:8" ht="12.75" customHeight="1">
      <c r="A303" s="26">
        <v>43557</v>
      </c>
      <c r="B303" s="27"/>
      <c r="C303" s="32">
        <f>ROUND(14.88,4)</f>
        <v>14.88</v>
      </c>
      <c r="D303" s="32">
        <f>F303</f>
        <v>15.2755</v>
      </c>
      <c r="E303" s="32">
        <f>F303</f>
        <v>15.2755</v>
      </c>
      <c r="F303" s="32">
        <f>ROUND(15.2755,4)</f>
        <v>15.2755</v>
      </c>
      <c r="G303" s="28"/>
      <c r="H303" s="42"/>
    </row>
    <row r="304" spans="1:8" ht="12.75" customHeight="1">
      <c r="A304" s="26">
        <v>43585</v>
      </c>
      <c r="B304" s="27"/>
      <c r="C304" s="32">
        <f>ROUND(14.88,4)</f>
        <v>14.88</v>
      </c>
      <c r="D304" s="32">
        <f>F304</f>
        <v>15.3311</v>
      </c>
      <c r="E304" s="32">
        <f>F304</f>
        <v>15.3311</v>
      </c>
      <c r="F304" s="32">
        <f>ROUND(15.3311,4)</f>
        <v>15.3311</v>
      </c>
      <c r="G304" s="28"/>
      <c r="H304" s="42"/>
    </row>
    <row r="305" spans="1:8" ht="12.75" customHeight="1">
      <c r="A305" s="26">
        <v>43616</v>
      </c>
      <c r="B305" s="27"/>
      <c r="C305" s="32">
        <f>ROUND(14.88,4)</f>
        <v>14.88</v>
      </c>
      <c r="D305" s="32">
        <f>F305</f>
        <v>15.3927</v>
      </c>
      <c r="E305" s="32">
        <f>F305</f>
        <v>15.3927</v>
      </c>
      <c r="F305" s="32">
        <f>ROUND(15.3927,4)</f>
        <v>15.3927</v>
      </c>
      <c r="G305" s="28"/>
      <c r="H305" s="42"/>
    </row>
    <row r="306" spans="1:8" ht="12.75" customHeight="1">
      <c r="A306" s="26">
        <v>43619</v>
      </c>
      <c r="B306" s="27"/>
      <c r="C306" s="32">
        <f>ROUND(14.88,4)</f>
        <v>14.88</v>
      </c>
      <c r="D306" s="32">
        <f>F306</f>
        <v>15.3987</v>
      </c>
      <c r="E306" s="32">
        <f>F306</f>
        <v>15.3987</v>
      </c>
      <c r="F306" s="32">
        <f>ROUND(15.3987,4)</f>
        <v>15.3987</v>
      </c>
      <c r="G306" s="28"/>
      <c r="H306" s="42"/>
    </row>
    <row r="307" spans="1:8" ht="12.75" customHeight="1">
      <c r="A307" s="26">
        <v>43636</v>
      </c>
      <c r="B307" s="27"/>
      <c r="C307" s="32">
        <f>ROUND(14.88,4)</f>
        <v>14.88</v>
      </c>
      <c r="D307" s="32">
        <f>F307</f>
        <v>15.4326</v>
      </c>
      <c r="E307" s="32">
        <f>F307</f>
        <v>15.4326</v>
      </c>
      <c r="F307" s="32">
        <f>ROUND(15.4326,4)</f>
        <v>15.4326</v>
      </c>
      <c r="G307" s="28"/>
      <c r="H307" s="42"/>
    </row>
    <row r="308" spans="1:8" ht="12.75" customHeight="1">
      <c r="A308" s="26">
        <v>43644</v>
      </c>
      <c r="B308" s="27"/>
      <c r="C308" s="32">
        <f>ROUND(14.88,4)</f>
        <v>14.88</v>
      </c>
      <c r="D308" s="32">
        <f>F308</f>
        <v>15.4488</v>
      </c>
      <c r="E308" s="32">
        <f>F308</f>
        <v>15.4488</v>
      </c>
      <c r="F308" s="32">
        <f>ROUND(15.4488,4)</f>
        <v>15.4488</v>
      </c>
      <c r="G308" s="28"/>
      <c r="H308" s="42"/>
    </row>
    <row r="309" spans="1:8" ht="12.75" customHeight="1">
      <c r="A309" s="26">
        <v>43647</v>
      </c>
      <c r="B309" s="27"/>
      <c r="C309" s="32">
        <f>ROUND(14.88,4)</f>
        <v>14.88</v>
      </c>
      <c r="D309" s="32">
        <f>F309</f>
        <v>15.4549</v>
      </c>
      <c r="E309" s="32">
        <f>F309</f>
        <v>15.4549</v>
      </c>
      <c r="F309" s="32">
        <f>ROUND(15.4549,4)</f>
        <v>15.4549</v>
      </c>
      <c r="G309" s="28"/>
      <c r="H309" s="42"/>
    </row>
    <row r="310" spans="1:8" ht="12.75" customHeight="1">
      <c r="A310" s="26">
        <v>43649</v>
      </c>
      <c r="B310" s="27"/>
      <c r="C310" s="32">
        <f>ROUND(14.88,4)</f>
        <v>14.88</v>
      </c>
      <c r="D310" s="32">
        <f>F310</f>
        <v>15.459</v>
      </c>
      <c r="E310" s="32">
        <f>F310</f>
        <v>15.459</v>
      </c>
      <c r="F310" s="32">
        <f>ROUND(15.459,4)</f>
        <v>15.459</v>
      </c>
      <c r="G310" s="28"/>
      <c r="H310" s="42"/>
    </row>
    <row r="311" spans="1:8" ht="12.75" customHeight="1">
      <c r="A311" s="26">
        <v>43677</v>
      </c>
      <c r="B311" s="27"/>
      <c r="C311" s="32">
        <f>ROUND(14.88,4)</f>
        <v>14.88</v>
      </c>
      <c r="D311" s="32">
        <f>F311</f>
        <v>15.5158</v>
      </c>
      <c r="E311" s="32">
        <f>F311</f>
        <v>15.5158</v>
      </c>
      <c r="F311" s="32">
        <f>ROUND(15.5158,4)</f>
        <v>15.5158</v>
      </c>
      <c r="G311" s="28"/>
      <c r="H311" s="42"/>
    </row>
    <row r="312" spans="1:8" ht="12.75" customHeight="1">
      <c r="A312" s="26">
        <v>43678</v>
      </c>
      <c r="B312" s="27"/>
      <c r="C312" s="32">
        <f>ROUND(14.88,4)</f>
        <v>14.88</v>
      </c>
      <c r="D312" s="32">
        <f>F312</f>
        <v>15.5179</v>
      </c>
      <c r="E312" s="32">
        <f>F312</f>
        <v>15.5179</v>
      </c>
      <c r="F312" s="32">
        <f>ROUND(15.5179,4)</f>
        <v>15.5179</v>
      </c>
      <c r="G312" s="28"/>
      <c r="H312" s="42"/>
    </row>
    <row r="313" spans="1:8" ht="12.75" customHeight="1">
      <c r="A313" s="26">
        <v>43690</v>
      </c>
      <c r="B313" s="27"/>
      <c r="C313" s="32">
        <f>ROUND(14.88,4)</f>
        <v>14.88</v>
      </c>
      <c r="D313" s="32">
        <f>F313</f>
        <v>15.5422</v>
      </c>
      <c r="E313" s="32">
        <f>F313</f>
        <v>15.5422</v>
      </c>
      <c r="F313" s="32">
        <f>ROUND(15.5422,4)</f>
        <v>15.5422</v>
      </c>
      <c r="G313" s="28"/>
      <c r="H313" s="42"/>
    </row>
    <row r="314" spans="1:8" ht="12.75" customHeight="1">
      <c r="A314" s="26">
        <v>43707</v>
      </c>
      <c r="B314" s="27"/>
      <c r="C314" s="32">
        <f>ROUND(14.88,4)</f>
        <v>14.88</v>
      </c>
      <c r="D314" s="32">
        <f>F314</f>
        <v>15.5768</v>
      </c>
      <c r="E314" s="32">
        <f>F314</f>
        <v>15.5768</v>
      </c>
      <c r="F314" s="32">
        <f>ROUND(15.5768,4)</f>
        <v>15.5768</v>
      </c>
      <c r="G314" s="28"/>
      <c r="H314" s="42"/>
    </row>
    <row r="315" spans="1:8" ht="12.75" customHeight="1">
      <c r="A315" s="26">
        <v>43710</v>
      </c>
      <c r="B315" s="27"/>
      <c r="C315" s="32">
        <f>ROUND(14.88,4)</f>
        <v>14.88</v>
      </c>
      <c r="D315" s="32">
        <f>F315</f>
        <v>15.5829</v>
      </c>
      <c r="E315" s="32">
        <f>F315</f>
        <v>15.5829</v>
      </c>
      <c r="F315" s="32">
        <f>ROUND(15.5829,4)</f>
        <v>15.5829</v>
      </c>
      <c r="G315" s="28"/>
      <c r="H315" s="42"/>
    </row>
    <row r="316" spans="1:8" ht="12.75" customHeight="1">
      <c r="A316" s="26">
        <v>43713</v>
      </c>
      <c r="B316" s="27"/>
      <c r="C316" s="32">
        <f>ROUND(14.88,4)</f>
        <v>14.88</v>
      </c>
      <c r="D316" s="32">
        <f>F316</f>
        <v>15.589</v>
      </c>
      <c r="E316" s="32">
        <f>F316</f>
        <v>15.589</v>
      </c>
      <c r="F316" s="32">
        <f>ROUND(15.589,4)</f>
        <v>15.589</v>
      </c>
      <c r="G316" s="28"/>
      <c r="H316" s="42"/>
    </row>
    <row r="317" spans="1:8" ht="12.75" customHeight="1">
      <c r="A317" s="26">
        <v>43738</v>
      </c>
      <c r="B317" s="27"/>
      <c r="C317" s="32">
        <f>ROUND(14.88,4)</f>
        <v>14.88</v>
      </c>
      <c r="D317" s="32">
        <f>F317</f>
        <v>15.6421</v>
      </c>
      <c r="E317" s="32">
        <f>F317</f>
        <v>15.6421</v>
      </c>
      <c r="F317" s="32">
        <f>ROUND(15.6421,4)</f>
        <v>15.6421</v>
      </c>
      <c r="G317" s="28"/>
      <c r="H317" s="42"/>
    </row>
    <row r="318" spans="1:8" ht="12.75" customHeight="1">
      <c r="A318" s="26">
        <v>43740</v>
      </c>
      <c r="B318" s="27"/>
      <c r="C318" s="32">
        <f>ROUND(14.88,4)</f>
        <v>14.88</v>
      </c>
      <c r="D318" s="32">
        <f>F318</f>
        <v>15.6466</v>
      </c>
      <c r="E318" s="32">
        <f>F318</f>
        <v>15.6466</v>
      </c>
      <c r="F318" s="32">
        <f>ROUND(15.6466,4)</f>
        <v>15.6466</v>
      </c>
      <c r="G318" s="28"/>
      <c r="H318" s="42"/>
    </row>
    <row r="319" spans="1:8" ht="12.75" customHeight="1">
      <c r="A319" s="26">
        <v>43769</v>
      </c>
      <c r="B319" s="27"/>
      <c r="C319" s="32">
        <f>ROUND(14.88,4)</f>
        <v>14.88</v>
      </c>
      <c r="D319" s="32">
        <f>F319</f>
        <v>15.7113</v>
      </c>
      <c r="E319" s="32">
        <f>F319</f>
        <v>15.7113</v>
      </c>
      <c r="F319" s="32">
        <f>ROUND(15.7113,4)</f>
        <v>15.7113</v>
      </c>
      <c r="G319" s="28"/>
      <c r="H319" s="42"/>
    </row>
    <row r="320" spans="1:8" ht="12.75" customHeight="1">
      <c r="A320" s="26">
        <v>43798</v>
      </c>
      <c r="B320" s="27"/>
      <c r="C320" s="32">
        <f>ROUND(14.88,4)</f>
        <v>14.88</v>
      </c>
      <c r="D320" s="32">
        <f>F320</f>
        <v>15.7759</v>
      </c>
      <c r="E320" s="32">
        <f>F320</f>
        <v>15.7759</v>
      </c>
      <c r="F320" s="32">
        <v>15.7759</v>
      </c>
      <c r="G320" s="28"/>
      <c r="H320" s="42"/>
    </row>
    <row r="321" spans="1:8" ht="12.75" customHeight="1">
      <c r="A321" s="26">
        <v>43801</v>
      </c>
      <c r="B321" s="27"/>
      <c r="C321" s="32">
        <f>ROUND(14.88,4)</f>
        <v>14.88</v>
      </c>
      <c r="D321" s="32">
        <f>F321</f>
        <v>15.7826</v>
      </c>
      <c r="E321" s="32">
        <f>F321</f>
        <v>15.7826</v>
      </c>
      <c r="F321" s="32">
        <v>15.7826</v>
      </c>
      <c r="G321" s="28"/>
      <c r="H321" s="42"/>
    </row>
    <row r="322" spans="1:8" ht="12.75" customHeight="1">
      <c r="A322" s="26">
        <v>43830</v>
      </c>
      <c r="B322" s="27"/>
      <c r="C322" s="32">
        <f>ROUND(14.88,4)</f>
        <v>14.88</v>
      </c>
      <c r="D322" s="32">
        <f>F322</f>
        <v>15.8173</v>
      </c>
      <c r="E322" s="32">
        <f>F322</f>
        <v>15.8173</v>
      </c>
      <c r="F322" s="32">
        <v>15.8173</v>
      </c>
      <c r="G322" s="28"/>
      <c r="H322" s="42"/>
    </row>
    <row r="323" spans="1:8" ht="12.75" customHeight="1">
      <c r="A323" s="26">
        <v>43832</v>
      </c>
      <c r="B323" s="27"/>
      <c r="C323" s="32">
        <f>ROUND(14.88,4)</f>
        <v>14.88</v>
      </c>
      <c r="D323" s="32">
        <f>F323</f>
        <v>15.8517</v>
      </c>
      <c r="E323" s="32">
        <f>F323</f>
        <v>15.8517</v>
      </c>
      <c r="F323" s="32">
        <v>15.8517</v>
      </c>
      <c r="G323" s="28"/>
      <c r="H323" s="42"/>
    </row>
    <row r="324" spans="1:8" ht="12.75" customHeight="1">
      <c r="A324" s="26">
        <v>43861</v>
      </c>
      <c r="B324" s="27"/>
      <c r="C324" s="32">
        <f>ROUND(14.88,4)</f>
        <v>14.88</v>
      </c>
      <c r="D324" s="32">
        <f>F324</f>
        <v>15.9164</v>
      </c>
      <c r="E324" s="32">
        <f>F324</f>
        <v>15.9164</v>
      </c>
      <c r="F324" s="32">
        <v>15.9164</v>
      </c>
      <c r="G324" s="28"/>
      <c r="H324" s="42"/>
    </row>
    <row r="325" spans="1:8" ht="12.75" customHeight="1">
      <c r="A325" s="26">
        <v>43892</v>
      </c>
      <c r="B325" s="27"/>
      <c r="C325" s="32">
        <f>ROUND(14.88,4)</f>
        <v>14.88</v>
      </c>
      <c r="D325" s="32">
        <f>F325</f>
        <v>15.9855</v>
      </c>
      <c r="E325" s="32">
        <f>F325</f>
        <v>15.9855</v>
      </c>
      <c r="F325" s="32">
        <v>15.9855</v>
      </c>
      <c r="G325" s="28"/>
      <c r="H325" s="42"/>
    </row>
    <row r="326" spans="1:8" ht="12.75" customHeight="1">
      <c r="A326" s="26">
        <v>43923</v>
      </c>
      <c r="B326" s="27"/>
      <c r="C326" s="32">
        <f>ROUND(14.88,4)</f>
        <v>14.88</v>
      </c>
      <c r="D326" s="32">
        <f>F326</f>
        <v>16.0547</v>
      </c>
      <c r="E326" s="32">
        <f>F326</f>
        <v>16.0547</v>
      </c>
      <c r="F326" s="32">
        <v>16.0547</v>
      </c>
      <c r="G326" s="28"/>
      <c r="H326" s="42"/>
    </row>
    <row r="327" spans="1:8" ht="12.75" customHeight="1">
      <c r="A327" s="26">
        <v>43950</v>
      </c>
      <c r="B327" s="27"/>
      <c r="C327" s="32">
        <f>ROUND(14.88,4)</f>
        <v>14.88</v>
      </c>
      <c r="D327" s="32">
        <f>F327</f>
        <v>16.1149</v>
      </c>
      <c r="E327" s="32">
        <f>F327</f>
        <v>16.1149</v>
      </c>
      <c r="F327" s="32">
        <v>16.1149</v>
      </c>
      <c r="G327" s="28"/>
      <c r="H327" s="42"/>
    </row>
    <row r="328" spans="1:8" ht="12.75" customHeight="1">
      <c r="A328" s="26">
        <v>43984</v>
      </c>
      <c r="B328" s="27"/>
      <c r="C328" s="32">
        <f>ROUND(14.88,4)</f>
        <v>14.88</v>
      </c>
      <c r="D328" s="32">
        <f>F328</f>
        <v>16.1907</v>
      </c>
      <c r="E328" s="32">
        <f>F328</f>
        <v>16.1907</v>
      </c>
      <c r="F328" s="32">
        <v>16.1907</v>
      </c>
      <c r="G328" s="28"/>
      <c r="H328" s="42"/>
    </row>
    <row r="329" spans="1:8" ht="12.75" customHeight="1">
      <c r="A329" s="26">
        <v>44040</v>
      </c>
      <c r="B329" s="27"/>
      <c r="C329" s="32">
        <f>ROUND(14.88,4)</f>
        <v>14.88</v>
      </c>
      <c r="D329" s="32">
        <f>F329</f>
        <v>16.3155</v>
      </c>
      <c r="E329" s="32">
        <f>F329</f>
        <v>16.3155</v>
      </c>
      <c r="F329" s="32">
        <v>16.3155</v>
      </c>
      <c r="G329" s="28"/>
      <c r="H329" s="42"/>
    </row>
    <row r="330" spans="1:8" ht="12.75" customHeight="1">
      <c r="A330" s="26" t="s">
        <v>67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43360</v>
      </c>
      <c r="B331" s="27"/>
      <c r="C331" s="32">
        <f>ROUND(1.16677857142857,4)</f>
        <v>1.1668</v>
      </c>
      <c r="D331" s="32">
        <f>F331</f>
        <v>1.1669</v>
      </c>
      <c r="E331" s="32">
        <f>F331</f>
        <v>1.1669</v>
      </c>
      <c r="F331" s="32">
        <f>ROUND(1.1669,4)</f>
        <v>1.1669</v>
      </c>
      <c r="G331" s="28"/>
      <c r="H331" s="42"/>
    </row>
    <row r="332" spans="1:8" ht="12.75" customHeight="1">
      <c r="A332" s="26">
        <v>43448</v>
      </c>
      <c r="B332" s="27"/>
      <c r="C332" s="32">
        <f>ROUND(1.16677857142857,4)</f>
        <v>1.1668</v>
      </c>
      <c r="D332" s="32">
        <f>F332</f>
        <v>1.1746</v>
      </c>
      <c r="E332" s="32">
        <f>F332</f>
        <v>1.1746</v>
      </c>
      <c r="F332" s="32">
        <f>ROUND(1.1746,4)</f>
        <v>1.1746</v>
      </c>
      <c r="G332" s="28"/>
      <c r="H332" s="42"/>
    </row>
    <row r="333" spans="1:8" ht="12.75" customHeight="1">
      <c r="A333" s="26">
        <v>43542</v>
      </c>
      <c r="B333" s="27"/>
      <c r="C333" s="32">
        <f>ROUND(1.16677857142857,4)</f>
        <v>1.1668</v>
      </c>
      <c r="D333" s="32">
        <f>F333</f>
        <v>1.1847</v>
      </c>
      <c r="E333" s="32">
        <f>F333</f>
        <v>1.1847</v>
      </c>
      <c r="F333" s="32">
        <f>ROUND(1.1847,4)</f>
        <v>1.1847</v>
      </c>
      <c r="G333" s="28"/>
      <c r="H333" s="42"/>
    </row>
    <row r="334" spans="1:8" ht="12.75" customHeight="1">
      <c r="A334" s="26">
        <v>43630</v>
      </c>
      <c r="B334" s="27"/>
      <c r="C334" s="32">
        <f>ROUND(1.16677857142857,4)</f>
        <v>1.1668</v>
      </c>
      <c r="D334" s="32">
        <f>F334</f>
        <v>1.1941</v>
      </c>
      <c r="E334" s="32">
        <f>F334</f>
        <v>1.1941</v>
      </c>
      <c r="F334" s="32">
        <f>ROUND(1.1941,4)</f>
        <v>1.1941</v>
      </c>
      <c r="G334" s="28"/>
      <c r="H334" s="42"/>
    </row>
    <row r="335" spans="1:8" ht="12.75" customHeight="1">
      <c r="A335" s="26" t="s">
        <v>68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43360</v>
      </c>
      <c r="B336" s="27"/>
      <c r="C336" s="32">
        <f>ROUND(1.30796666666667,4)</f>
        <v>1.308</v>
      </c>
      <c r="D336" s="32">
        <f>F336</f>
        <v>1.308</v>
      </c>
      <c r="E336" s="32">
        <f>F336</f>
        <v>1.308</v>
      </c>
      <c r="F336" s="32">
        <f>ROUND(1.308,4)</f>
        <v>1.308</v>
      </c>
      <c r="G336" s="28"/>
      <c r="H336" s="42"/>
    </row>
    <row r="337" spans="1:8" ht="12.75" customHeight="1">
      <c r="A337" s="26">
        <v>43448</v>
      </c>
      <c r="B337" s="27"/>
      <c r="C337" s="32">
        <f>ROUND(1.30796666666667,4)</f>
        <v>1.308</v>
      </c>
      <c r="D337" s="32">
        <f>F337</f>
        <v>1.3129</v>
      </c>
      <c r="E337" s="32">
        <f>F337</f>
        <v>1.3129</v>
      </c>
      <c r="F337" s="32">
        <f>ROUND(1.3129,4)</f>
        <v>1.3129</v>
      </c>
      <c r="G337" s="28"/>
      <c r="H337" s="42"/>
    </row>
    <row r="338" spans="1:8" ht="12.75" customHeight="1">
      <c r="A338" s="26">
        <v>43542</v>
      </c>
      <c r="B338" s="27"/>
      <c r="C338" s="32">
        <f>ROUND(1.30796666666667,4)</f>
        <v>1.308</v>
      </c>
      <c r="D338" s="32">
        <f>F338</f>
        <v>1.3195</v>
      </c>
      <c r="E338" s="32">
        <f>F338</f>
        <v>1.3195</v>
      </c>
      <c r="F338" s="32">
        <f>ROUND(1.3195,4)</f>
        <v>1.3195</v>
      </c>
      <c r="G338" s="28"/>
      <c r="H338" s="42"/>
    </row>
    <row r="339" spans="1:8" ht="12.75" customHeight="1">
      <c r="A339" s="26">
        <v>43630</v>
      </c>
      <c r="B339" s="27"/>
      <c r="C339" s="32">
        <f>ROUND(1.30796666666667,4)</f>
        <v>1.308</v>
      </c>
      <c r="D339" s="32">
        <f>F339</f>
        <v>1.3256</v>
      </c>
      <c r="E339" s="32">
        <f>F339</f>
        <v>1.3256</v>
      </c>
      <c r="F339" s="32">
        <f>ROUND(1.3256,4)</f>
        <v>1.3256</v>
      </c>
      <c r="G339" s="28"/>
      <c r="H339" s="42"/>
    </row>
    <row r="340" spans="1:8" ht="12.75" customHeight="1">
      <c r="A340" s="26" t="s">
        <v>69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43360</v>
      </c>
      <c r="B341" s="27"/>
      <c r="C341" s="32">
        <f>ROUND(7.53206605222734,4)</f>
        <v>7.5321</v>
      </c>
      <c r="D341" s="32">
        <f>F341</f>
        <v>7.5306</v>
      </c>
      <c r="E341" s="32">
        <f>F341</f>
        <v>7.5306</v>
      </c>
      <c r="F341" s="32">
        <f>ROUND(7.530574,4)</f>
        <v>7.5306</v>
      </c>
      <c r="G341" s="28"/>
      <c r="H341" s="42"/>
    </row>
    <row r="342" spans="1:8" ht="12.75" customHeight="1">
      <c r="A342" s="26">
        <v>43448</v>
      </c>
      <c r="B342" s="27"/>
      <c r="C342" s="32">
        <f>ROUND(7.53206605222734,4)</f>
        <v>7.5321</v>
      </c>
      <c r="D342" s="32">
        <f>F342</f>
        <v>8.0366</v>
      </c>
      <c r="E342" s="32">
        <f>F342</f>
        <v>8.0366</v>
      </c>
      <c r="F342" s="32">
        <f>ROUND(8.0366,4)</f>
        <v>8.0366</v>
      </c>
      <c r="G342" s="28"/>
      <c r="H342" s="42"/>
    </row>
    <row r="343" spans="1:8" ht="12.75" customHeight="1">
      <c r="A343" s="26">
        <v>43542</v>
      </c>
      <c r="B343" s="27"/>
      <c r="C343" s="32">
        <f>ROUND(7.53206605222734,4)</f>
        <v>7.5321</v>
      </c>
      <c r="D343" s="32">
        <f>F343</f>
        <v>7.8782</v>
      </c>
      <c r="E343" s="32">
        <f>F343</f>
        <v>7.8782</v>
      </c>
      <c r="F343" s="32">
        <f>ROUND(7.8782,4)</f>
        <v>7.8782</v>
      </c>
      <c r="G343" s="28"/>
      <c r="H343" s="42"/>
    </row>
    <row r="344" spans="1:8" ht="12.75" customHeight="1">
      <c r="A344" s="26" t="s">
        <v>70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43360</v>
      </c>
      <c r="B345" s="27"/>
      <c r="C345" s="32">
        <f>ROUND(10.686444,4)</f>
        <v>10.6864</v>
      </c>
      <c r="D345" s="32">
        <f>F345</f>
        <v>10.6879</v>
      </c>
      <c r="E345" s="32">
        <f>F345</f>
        <v>10.6879</v>
      </c>
      <c r="F345" s="32">
        <f>ROUND(10.6879,4)</f>
        <v>10.6879</v>
      </c>
      <c r="G345" s="28"/>
      <c r="H345" s="42"/>
    </row>
    <row r="346" spans="1:8" ht="12.75" customHeight="1">
      <c r="A346" s="26">
        <v>43448</v>
      </c>
      <c r="B346" s="27"/>
      <c r="C346" s="32">
        <f>ROUND(10.686444,4)</f>
        <v>10.6864</v>
      </c>
      <c r="D346" s="32">
        <f>F346</f>
        <v>10.8178</v>
      </c>
      <c r="E346" s="32">
        <f>F346</f>
        <v>10.8178</v>
      </c>
      <c r="F346" s="32">
        <f>ROUND(10.8178,4)</f>
        <v>10.8178</v>
      </c>
      <c r="G346" s="28"/>
      <c r="H346" s="42"/>
    </row>
    <row r="347" spans="1:8" ht="12.75" customHeight="1">
      <c r="A347" s="26">
        <v>43542</v>
      </c>
      <c r="B347" s="27"/>
      <c r="C347" s="32">
        <f>ROUND(10.686444,4)</f>
        <v>10.6864</v>
      </c>
      <c r="D347" s="32">
        <f>F347</f>
        <v>10.9646</v>
      </c>
      <c r="E347" s="32">
        <f>F347</f>
        <v>10.9646</v>
      </c>
      <c r="F347" s="32">
        <f>ROUND(10.9646,4)</f>
        <v>10.9646</v>
      </c>
      <c r="G347" s="28"/>
      <c r="H347" s="42"/>
    </row>
    <row r="348" spans="1:8" ht="12.75" customHeight="1">
      <c r="A348" s="26">
        <v>43630</v>
      </c>
      <c r="B348" s="27"/>
      <c r="C348" s="32">
        <f>ROUND(10.686444,4)</f>
        <v>10.6864</v>
      </c>
      <c r="D348" s="32">
        <f>F348</f>
        <v>11.1071</v>
      </c>
      <c r="E348" s="32">
        <f>F348</f>
        <v>11.1071</v>
      </c>
      <c r="F348" s="32">
        <f>ROUND(11.1071,4)</f>
        <v>11.1071</v>
      </c>
      <c r="G348" s="28"/>
      <c r="H348" s="42"/>
    </row>
    <row r="349" spans="1:8" ht="12.75" customHeight="1">
      <c r="A349" s="26">
        <v>43724</v>
      </c>
      <c r="B349" s="27"/>
      <c r="C349" s="32">
        <f>ROUND(10.686444,4)</f>
        <v>10.6864</v>
      </c>
      <c r="D349" s="32">
        <f>F349</f>
        <v>11.2661</v>
      </c>
      <c r="E349" s="32">
        <f>F349</f>
        <v>11.2661</v>
      </c>
      <c r="F349" s="32">
        <v>11.2661</v>
      </c>
      <c r="G349" s="28"/>
      <c r="H349" s="42"/>
    </row>
    <row r="350" spans="1:8" ht="12.75" customHeight="1">
      <c r="A350" s="26">
        <v>43812</v>
      </c>
      <c r="B350" s="27"/>
      <c r="C350" s="32">
        <f>ROUND(10.686444,4)</f>
        <v>10.6864</v>
      </c>
      <c r="D350" s="32">
        <f>F350</f>
        <v>11.4289</v>
      </c>
      <c r="E350" s="32">
        <f>F350</f>
        <v>11.4289</v>
      </c>
      <c r="F350" s="32">
        <v>11.4289</v>
      </c>
      <c r="G350" s="28"/>
      <c r="H350" s="42"/>
    </row>
    <row r="351" spans="1:8" ht="12.75" customHeight="1">
      <c r="A351" s="26">
        <v>43906</v>
      </c>
      <c r="B351" s="27"/>
      <c r="C351" s="32">
        <f>ROUND(10.686444,4)</f>
        <v>10.6864</v>
      </c>
      <c r="D351" s="32">
        <f>F351</f>
        <v>11.6048</v>
      </c>
      <c r="E351" s="32">
        <f>F351</f>
        <v>11.6048</v>
      </c>
      <c r="F351" s="32">
        <v>11.6048</v>
      </c>
      <c r="G351" s="28"/>
      <c r="H351" s="42"/>
    </row>
    <row r="352" spans="1:8" ht="12.75" customHeight="1">
      <c r="A352" s="26">
        <v>43994</v>
      </c>
      <c r="B352" s="27"/>
      <c r="C352" s="32">
        <f>ROUND(10.686444,4)</f>
        <v>10.6864</v>
      </c>
      <c r="D352" s="32">
        <f>F352</f>
        <v>11.7688</v>
      </c>
      <c r="E352" s="32">
        <f>F352</f>
        <v>11.7688</v>
      </c>
      <c r="F352" s="32">
        <v>11.7688</v>
      </c>
      <c r="G352" s="28"/>
      <c r="H352" s="42"/>
    </row>
    <row r="353" spans="1:8" ht="12.75" customHeight="1">
      <c r="A353" s="26" t="s">
        <v>71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43360</v>
      </c>
      <c r="B354" s="27"/>
      <c r="C354" s="32">
        <f>ROUND(4.05118431799619,4)</f>
        <v>4.0512</v>
      </c>
      <c r="D354" s="32">
        <f>F354</f>
        <v>4.3607</v>
      </c>
      <c r="E354" s="32">
        <f>F354</f>
        <v>4.3607</v>
      </c>
      <c r="F354" s="32">
        <f>ROUND(4.3607,4)</f>
        <v>4.3607</v>
      </c>
      <c r="G354" s="28"/>
      <c r="H354" s="42"/>
    </row>
    <row r="355" spans="1:8" ht="12.75" customHeight="1">
      <c r="A355" s="26">
        <v>43448</v>
      </c>
      <c r="B355" s="27"/>
      <c r="C355" s="32">
        <f>ROUND(4.05118431799619,4)</f>
        <v>4.0512</v>
      </c>
      <c r="D355" s="32">
        <f>F355</f>
        <v>4.4142</v>
      </c>
      <c r="E355" s="32">
        <f>F355</f>
        <v>4.4142</v>
      </c>
      <c r="F355" s="32">
        <f>ROUND(4.4142,4)</f>
        <v>4.4142</v>
      </c>
      <c r="G355" s="28"/>
      <c r="H355" s="42"/>
    </row>
    <row r="356" spans="1:8" ht="12.75" customHeight="1">
      <c r="A356" s="26">
        <v>43542</v>
      </c>
      <c r="B356" s="27"/>
      <c r="C356" s="32">
        <f>ROUND(4.05118431799619,4)</f>
        <v>4.0512</v>
      </c>
      <c r="D356" s="32">
        <f>F356</f>
        <v>4.4713</v>
      </c>
      <c r="E356" s="32">
        <f>F356</f>
        <v>4.4713</v>
      </c>
      <c r="F356" s="32">
        <f>ROUND(4.4713,4)</f>
        <v>4.4713</v>
      </c>
      <c r="G356" s="28"/>
      <c r="H356" s="42"/>
    </row>
    <row r="357" spans="1:8" ht="12.75" customHeight="1">
      <c r="A357" s="26" t="s">
        <v>72</v>
      </c>
      <c r="B357" s="27"/>
      <c r="C357" s="29"/>
      <c r="D357" s="29"/>
      <c r="E357" s="29"/>
      <c r="F357" s="29"/>
      <c r="G357" s="28"/>
      <c r="H357" s="42"/>
    </row>
    <row r="358" spans="1:8" ht="12.75" customHeight="1">
      <c r="A358" s="26">
        <v>43360</v>
      </c>
      <c r="B358" s="27"/>
      <c r="C358" s="32">
        <f>ROUND(1.374912,4)</f>
        <v>1.3749</v>
      </c>
      <c r="D358" s="32">
        <f>F358</f>
        <v>1.375</v>
      </c>
      <c r="E358" s="32">
        <f>F358</f>
        <v>1.375</v>
      </c>
      <c r="F358" s="32">
        <f>ROUND(1.375,4)</f>
        <v>1.375</v>
      </c>
      <c r="G358" s="28"/>
      <c r="H358" s="42"/>
    </row>
    <row r="359" spans="1:8" ht="12.75" customHeight="1">
      <c r="A359" s="26">
        <v>43448</v>
      </c>
      <c r="B359" s="27"/>
      <c r="C359" s="32">
        <f>ROUND(1.374912,4)</f>
        <v>1.3749</v>
      </c>
      <c r="D359" s="32">
        <f>F359</f>
        <v>1.387</v>
      </c>
      <c r="E359" s="32">
        <f>F359</f>
        <v>1.387</v>
      </c>
      <c r="F359" s="32">
        <f>ROUND(1.387,4)</f>
        <v>1.387</v>
      </c>
      <c r="G359" s="28"/>
      <c r="H359" s="42"/>
    </row>
    <row r="360" spans="1:8" ht="12.75" customHeight="1">
      <c r="A360" s="26">
        <v>43542</v>
      </c>
      <c r="B360" s="27"/>
      <c r="C360" s="32">
        <f>ROUND(1.374912,4)</f>
        <v>1.3749</v>
      </c>
      <c r="D360" s="32">
        <f>F360</f>
        <v>1.3969</v>
      </c>
      <c r="E360" s="32">
        <f>F360</f>
        <v>1.3969</v>
      </c>
      <c r="F360" s="32">
        <f>ROUND(1.3969,4)</f>
        <v>1.3969</v>
      </c>
      <c r="G360" s="28"/>
      <c r="H360" s="42"/>
    </row>
    <row r="361" spans="1:8" ht="12.75" customHeight="1">
      <c r="A361" s="26">
        <v>43630</v>
      </c>
      <c r="B361" s="27"/>
      <c r="C361" s="32">
        <f>ROUND(1.374912,4)</f>
        <v>1.3749</v>
      </c>
      <c r="D361" s="32">
        <f>F361</f>
        <v>1.4076</v>
      </c>
      <c r="E361" s="32">
        <f>F361</f>
        <v>1.4076</v>
      </c>
      <c r="F361" s="32">
        <f>ROUND(1.4076,4)</f>
        <v>1.4076</v>
      </c>
      <c r="G361" s="28"/>
      <c r="H361" s="42"/>
    </row>
    <row r="362" spans="1:8" ht="12.75" customHeight="1">
      <c r="A362" s="26">
        <v>43724</v>
      </c>
      <c r="B362" s="27"/>
      <c r="C362" s="32">
        <f>ROUND(1.374912,4)</f>
        <v>1.3749</v>
      </c>
      <c r="D362" s="32">
        <f>F362</f>
        <v>1.4725</v>
      </c>
      <c r="E362" s="32">
        <f>F362</f>
        <v>1.4725</v>
      </c>
      <c r="F362" s="32">
        <f>ROUND(1.4725,4)</f>
        <v>1.4725</v>
      </c>
      <c r="G362" s="28"/>
      <c r="H362" s="42"/>
    </row>
    <row r="363" spans="1:8" ht="12.75" customHeight="1">
      <c r="A363" s="26">
        <v>43812</v>
      </c>
      <c r="B363" s="27"/>
      <c r="C363" s="32">
        <f>ROUND(1.374912,4)</f>
        <v>1.3749</v>
      </c>
      <c r="D363" s="32">
        <f>F363</f>
        <v>1.5174</v>
      </c>
      <c r="E363" s="32">
        <f>F363</f>
        <v>1.5174</v>
      </c>
      <c r="F363" s="32">
        <v>1.5174</v>
      </c>
      <c r="G363" s="28"/>
      <c r="H363" s="42"/>
    </row>
    <row r="364" spans="1:8" ht="12.75" customHeight="1">
      <c r="A364" s="26">
        <v>43906</v>
      </c>
      <c r="B364" s="27"/>
      <c r="C364" s="32">
        <f>ROUND(1.374912,4)</f>
        <v>1.3749</v>
      </c>
      <c r="D364" s="32">
        <f>F364</f>
        <v>1.54</v>
      </c>
      <c r="E364" s="32">
        <f>F364</f>
        <v>1.54</v>
      </c>
      <c r="F364" s="32">
        <v>1.54</v>
      </c>
      <c r="G364" s="28"/>
      <c r="H364" s="42"/>
    </row>
    <row r="365" spans="1:8" ht="12.75" customHeight="1">
      <c r="A365" s="26">
        <v>43994</v>
      </c>
      <c r="B365" s="27"/>
      <c r="C365" s="32">
        <f>ROUND(1.374912,4)</f>
        <v>1.3749</v>
      </c>
      <c r="D365" s="32">
        <f>F365</f>
        <v>1.5628</v>
      </c>
      <c r="E365" s="32">
        <f>F365</f>
        <v>1.5628</v>
      </c>
      <c r="F365" s="32">
        <v>1.5628</v>
      </c>
      <c r="G365" s="28"/>
      <c r="H365" s="42"/>
    </row>
    <row r="366" spans="1:8" ht="12.75" customHeight="1">
      <c r="A366" s="26" t="s">
        <v>73</v>
      </c>
      <c r="B366" s="27"/>
      <c r="C366" s="29"/>
      <c r="D366" s="29"/>
      <c r="E366" s="29"/>
      <c r="F366" s="29"/>
      <c r="G366" s="28"/>
      <c r="H366" s="42"/>
    </row>
    <row r="367" spans="1:8" ht="12.75" customHeight="1">
      <c r="A367" s="26">
        <v>43360</v>
      </c>
      <c r="B367" s="27"/>
      <c r="C367" s="32">
        <f>ROUND(11.4132310642378,4)</f>
        <v>11.4132</v>
      </c>
      <c r="D367" s="32">
        <f>F367</f>
        <v>11.415</v>
      </c>
      <c r="E367" s="32">
        <f>F367</f>
        <v>11.415</v>
      </c>
      <c r="F367" s="32">
        <f>ROUND(11.415,4)</f>
        <v>11.415</v>
      </c>
      <c r="G367" s="28"/>
      <c r="H367" s="42"/>
    </row>
    <row r="368" spans="1:8" ht="12.75" customHeight="1">
      <c r="A368" s="26">
        <v>43448</v>
      </c>
      <c r="B368" s="27"/>
      <c r="C368" s="32">
        <f>ROUND(11.4132310642378,4)</f>
        <v>11.4132</v>
      </c>
      <c r="D368" s="32">
        <f>F368</f>
        <v>11.5689</v>
      </c>
      <c r="E368" s="32">
        <f>F368</f>
        <v>11.5689</v>
      </c>
      <c r="F368" s="32">
        <f>ROUND(11.5689,4)</f>
        <v>11.5689</v>
      </c>
      <c r="G368" s="28"/>
      <c r="H368" s="42"/>
    </row>
    <row r="369" spans="1:8" ht="12.75" customHeight="1">
      <c r="A369" s="26">
        <v>43542</v>
      </c>
      <c r="B369" s="27"/>
      <c r="C369" s="32">
        <f>ROUND(11.4132310642378,4)</f>
        <v>11.4132</v>
      </c>
      <c r="D369" s="32">
        <f>F369</f>
        <v>11.7337</v>
      </c>
      <c r="E369" s="32">
        <f>F369</f>
        <v>11.7337</v>
      </c>
      <c r="F369" s="32">
        <v>11.7337</v>
      </c>
      <c r="G369" s="28"/>
      <c r="H369" s="42"/>
    </row>
    <row r="370" spans="1:8" ht="12.75" customHeight="1">
      <c r="A370" s="26">
        <v>43630</v>
      </c>
      <c r="B370" s="27"/>
      <c r="C370" s="32">
        <f>ROUND(11.4132310642378,4)</f>
        <v>11.4132</v>
      </c>
      <c r="D370" s="32">
        <f>F370</f>
        <v>11.7499</v>
      </c>
      <c r="E370" s="32">
        <f>F370</f>
        <v>11.7499</v>
      </c>
      <c r="F370" s="32">
        <f>ROUND(11.7499,4)</f>
        <v>11.7499</v>
      </c>
      <c r="G370" s="28"/>
      <c r="H370" s="42"/>
    </row>
    <row r="371" spans="1:8" ht="12.75" customHeight="1">
      <c r="A371" s="26">
        <v>43724</v>
      </c>
      <c r="B371" s="27"/>
      <c r="C371" s="32">
        <f>ROUND(11.4132310642378,4)</f>
        <v>11.4132</v>
      </c>
      <c r="D371" s="32">
        <f>F371</f>
        <v>11.9029</v>
      </c>
      <c r="E371" s="32">
        <f>F371</f>
        <v>11.9029</v>
      </c>
      <c r="F371" s="32">
        <v>11.9029</v>
      </c>
      <c r="G371" s="28"/>
      <c r="H371" s="42"/>
    </row>
    <row r="372" spans="1:8" ht="12.75" customHeight="1">
      <c r="A372" s="26">
        <v>43812</v>
      </c>
      <c r="B372" s="27"/>
      <c r="C372" s="32">
        <f>ROUND(11.4132310642378,4)</f>
        <v>11.4132</v>
      </c>
      <c r="D372" s="32">
        <f>F372</f>
        <v>12.0681</v>
      </c>
      <c r="E372" s="32">
        <f>F372</f>
        <v>12.0681</v>
      </c>
      <c r="F372" s="32">
        <v>12.0681</v>
      </c>
      <c r="G372" s="28"/>
      <c r="H372" s="42"/>
    </row>
    <row r="373" spans="1:8" ht="12.75" customHeight="1">
      <c r="A373" s="26">
        <v>43906</v>
      </c>
      <c r="B373" s="27"/>
      <c r="C373" s="32">
        <f>ROUND(11.4132310642378,4)</f>
        <v>11.4132</v>
      </c>
      <c r="D373" s="32">
        <f>F373</f>
        <v>12.2389</v>
      </c>
      <c r="E373" s="32">
        <f>F373</f>
        <v>12.2389</v>
      </c>
      <c r="F373" s="32">
        <v>12.2389</v>
      </c>
      <c r="G373" s="28"/>
      <c r="H373" s="42"/>
    </row>
    <row r="374" spans="1:8" ht="12.75" customHeight="1">
      <c r="A374" s="26">
        <v>43994</v>
      </c>
      <c r="B374" s="27"/>
      <c r="C374" s="32">
        <f>ROUND(11.4132310642378,4)</f>
        <v>11.4132</v>
      </c>
      <c r="D374" s="32">
        <f>F374</f>
        <v>12.2851</v>
      </c>
      <c r="E374" s="32">
        <f>F374</f>
        <v>12.2851</v>
      </c>
      <c r="F374" s="32">
        <v>12.2851</v>
      </c>
      <c r="G374" s="28"/>
      <c r="H374" s="42"/>
    </row>
    <row r="375" spans="1:8" ht="12.75" customHeight="1">
      <c r="A375" s="26" t="s">
        <v>74</v>
      </c>
      <c r="B375" s="27"/>
      <c r="C375" s="29"/>
      <c r="D375" s="29"/>
      <c r="E375" s="29"/>
      <c r="F375" s="29"/>
      <c r="G375" s="28"/>
      <c r="H375" s="42"/>
    </row>
    <row r="376" spans="1:8" ht="12.75" customHeight="1">
      <c r="A376" s="26">
        <v>43360</v>
      </c>
      <c r="B376" s="27"/>
      <c r="C376" s="32">
        <f>ROUND(2.16837626763026,4)</f>
        <v>2.1684</v>
      </c>
      <c r="D376" s="32">
        <f>F376</f>
        <v>2.1683</v>
      </c>
      <c r="E376" s="32">
        <f>F376</f>
        <v>2.1683</v>
      </c>
      <c r="F376" s="32">
        <f>ROUND(2.1683,4)</f>
        <v>2.1683</v>
      </c>
      <c r="G376" s="28"/>
      <c r="H376" s="42"/>
    </row>
    <row r="377" spans="1:8" ht="12.75" customHeight="1">
      <c r="A377" s="26">
        <v>43448</v>
      </c>
      <c r="B377" s="27"/>
      <c r="C377" s="32">
        <f>ROUND(2.16837626763026,4)</f>
        <v>2.1684</v>
      </c>
      <c r="D377" s="32">
        <f>F377</f>
        <v>2.1867</v>
      </c>
      <c r="E377" s="32">
        <f>F377</f>
        <v>2.1867</v>
      </c>
      <c r="F377" s="32">
        <f>ROUND(2.1867,4)</f>
        <v>2.1867</v>
      </c>
      <c r="G377" s="28"/>
      <c r="H377" s="42"/>
    </row>
    <row r="378" spans="1:8" ht="12.75" customHeight="1">
      <c r="A378" s="26">
        <v>43542</v>
      </c>
      <c r="B378" s="27"/>
      <c r="C378" s="32">
        <f>ROUND(2.16837626763026,4)</f>
        <v>2.1684</v>
      </c>
      <c r="D378" s="32">
        <f>F378</f>
        <v>2.2077</v>
      </c>
      <c r="E378" s="32">
        <f>F378</f>
        <v>2.2077</v>
      </c>
      <c r="F378" s="32">
        <f>ROUND(2.2077,4)</f>
        <v>2.2077</v>
      </c>
      <c r="G378" s="28"/>
      <c r="H378" s="42"/>
    </row>
    <row r="379" spans="1:8" ht="12.75" customHeight="1">
      <c r="A379" s="26">
        <v>43630</v>
      </c>
      <c r="B379" s="27"/>
      <c r="C379" s="32">
        <f>ROUND(2.16837626763026,4)</f>
        <v>2.1684</v>
      </c>
      <c r="D379" s="32">
        <f>F379</f>
        <v>2.228</v>
      </c>
      <c r="E379" s="32">
        <f>F379</f>
        <v>2.228</v>
      </c>
      <c r="F379" s="32">
        <f>ROUND(2.228,4)</f>
        <v>2.228</v>
      </c>
      <c r="G379" s="28"/>
      <c r="H379" s="42"/>
    </row>
    <row r="380" spans="1:8" ht="12.75" customHeight="1">
      <c r="A380" s="26">
        <v>43724</v>
      </c>
      <c r="B380" s="27"/>
      <c r="C380" s="32">
        <f>ROUND(2.16837626763026,4)</f>
        <v>2.1684</v>
      </c>
      <c r="D380" s="32">
        <f>F380</f>
        <v>2.2501</v>
      </c>
      <c r="E380" s="32">
        <f>F380</f>
        <v>2.2501</v>
      </c>
      <c r="F380" s="32">
        <f>ROUND(2.2501,4)</f>
        <v>2.2501</v>
      </c>
      <c r="G380" s="28"/>
      <c r="H380" s="42"/>
    </row>
    <row r="381" spans="1:8" ht="12.75" customHeight="1">
      <c r="A381" s="26">
        <v>43812</v>
      </c>
      <c r="B381" s="27"/>
      <c r="C381" s="32">
        <f>ROUND(2.16837626763026,4)</f>
        <v>2.1684</v>
      </c>
      <c r="D381" s="32">
        <f>F381</f>
        <v>2.2732</v>
      </c>
      <c r="E381" s="32">
        <f>F381</f>
        <v>2.2732</v>
      </c>
      <c r="F381" s="32">
        <f>ROUND(2.2732,4)</f>
        <v>2.2732</v>
      </c>
      <c r="G381" s="28"/>
      <c r="H381" s="42"/>
    </row>
    <row r="382" spans="1:8" ht="12.75" customHeight="1">
      <c r="A382" s="26">
        <v>43906</v>
      </c>
      <c r="B382" s="27"/>
      <c r="C382" s="32">
        <f>ROUND(2.16837626763026,4)</f>
        <v>2.1684</v>
      </c>
      <c r="D382" s="32">
        <f>F382</f>
        <v>2.2977</v>
      </c>
      <c r="E382" s="32">
        <f>F382</f>
        <v>2.2977</v>
      </c>
      <c r="F382" s="32">
        <v>2.2977</v>
      </c>
      <c r="G382" s="28"/>
      <c r="H382" s="42"/>
    </row>
    <row r="383" spans="1:8" ht="12.75" customHeight="1">
      <c r="A383" s="26">
        <v>43994</v>
      </c>
      <c r="B383" s="27"/>
      <c r="C383" s="32">
        <f>ROUND(2.16837626763026,4)</f>
        <v>2.1684</v>
      </c>
      <c r="D383" s="32">
        <f>F383</f>
        <v>2.3206</v>
      </c>
      <c r="E383" s="32">
        <f>F383</f>
        <v>2.3206</v>
      </c>
      <c r="F383" s="32">
        <v>2.3206</v>
      </c>
      <c r="G383" s="28"/>
      <c r="H383" s="42"/>
    </row>
    <row r="384" spans="1:8" ht="12.75" customHeight="1">
      <c r="A384" s="26" t="s">
        <v>75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43360</v>
      </c>
      <c r="B385" s="27"/>
      <c r="C385" s="32">
        <f>ROUND(2.32725452782383,4)</f>
        <v>2.3273</v>
      </c>
      <c r="D385" s="32">
        <f>F385</f>
        <v>2.3403</v>
      </c>
      <c r="E385" s="32">
        <f>F385</f>
        <v>2.3403</v>
      </c>
      <c r="F385" s="32">
        <f>ROUND(2.3403,4)</f>
        <v>2.3403</v>
      </c>
      <c r="G385" s="28"/>
      <c r="H385" s="42"/>
    </row>
    <row r="386" spans="1:8" ht="12.75" customHeight="1">
      <c r="A386" s="26">
        <v>43448</v>
      </c>
      <c r="B386" s="27"/>
      <c r="C386" s="32">
        <f>ROUND(2.32725452782383,4)</f>
        <v>2.3273</v>
      </c>
      <c r="D386" s="32">
        <f>F386</f>
        <v>2.3877</v>
      </c>
      <c r="E386" s="32">
        <f>F386</f>
        <v>2.3877</v>
      </c>
      <c r="F386" s="32">
        <f>ROUND(2.3877,4)</f>
        <v>2.3877</v>
      </c>
      <c r="G386" s="28"/>
      <c r="H386" s="42"/>
    </row>
    <row r="387" spans="1:8" ht="12.75" customHeight="1">
      <c r="A387" s="26">
        <v>43542</v>
      </c>
      <c r="B387" s="27"/>
      <c r="C387" s="32">
        <f>ROUND(2.32725452782383,4)</f>
        <v>2.3273</v>
      </c>
      <c r="D387" s="32">
        <f>F387</f>
        <v>2.4388</v>
      </c>
      <c r="E387" s="32">
        <f>F387</f>
        <v>2.4388</v>
      </c>
      <c r="F387" s="32">
        <v>2.4388</v>
      </c>
      <c r="G387" s="28"/>
      <c r="H387" s="42"/>
    </row>
    <row r="388" spans="1:8" ht="12.75" customHeight="1">
      <c r="A388" s="26">
        <v>43630</v>
      </c>
      <c r="B388" s="27"/>
      <c r="C388" s="32">
        <f>ROUND(2.32725452782383,4)</f>
        <v>2.3273</v>
      </c>
      <c r="D388" s="32">
        <f>F388</f>
        <v>2.4875</v>
      </c>
      <c r="E388" s="32">
        <f>F388</f>
        <v>2.4875</v>
      </c>
      <c r="F388" s="32">
        <f>ROUND(2.4875,4)</f>
        <v>2.4875</v>
      </c>
      <c r="G388" s="28"/>
      <c r="H388" s="42"/>
    </row>
    <row r="389" spans="1:8" ht="12.75" customHeight="1">
      <c r="A389" s="26">
        <v>43724</v>
      </c>
      <c r="B389" s="27"/>
      <c r="C389" s="32">
        <f>ROUND(2.32725452782383,4)</f>
        <v>2.3273</v>
      </c>
      <c r="D389" s="32">
        <f>F389</f>
        <v>2.631</v>
      </c>
      <c r="E389" s="32">
        <f>F389</f>
        <v>2.631</v>
      </c>
      <c r="F389" s="32">
        <v>2.631</v>
      </c>
      <c r="G389" s="28"/>
      <c r="H389" s="42"/>
    </row>
    <row r="390" spans="1:8" ht="12.75" customHeight="1">
      <c r="A390" s="26">
        <v>43812</v>
      </c>
      <c r="B390" s="27"/>
      <c r="C390" s="32">
        <f>ROUND(2.32725452782383,4)</f>
        <v>2.3273</v>
      </c>
      <c r="D390" s="32">
        <f>F390</f>
        <v>2.6921</v>
      </c>
      <c r="E390" s="32">
        <f>F390</f>
        <v>2.6921</v>
      </c>
      <c r="F390" s="32">
        <v>2.6921</v>
      </c>
      <c r="G390" s="28"/>
      <c r="H390" s="42"/>
    </row>
    <row r="391" spans="1:8" ht="12.75" customHeight="1">
      <c r="A391" s="26">
        <v>43906</v>
      </c>
      <c r="B391" s="27"/>
      <c r="C391" s="32">
        <f>ROUND(2.32725452782383,4)</f>
        <v>2.3273</v>
      </c>
      <c r="D391" s="32">
        <f>F391</f>
        <v>2.7708</v>
      </c>
      <c r="E391" s="32">
        <f>F391</f>
        <v>2.7708</v>
      </c>
      <c r="F391" s="32">
        <v>2.7708</v>
      </c>
      <c r="G391" s="28"/>
      <c r="H391" s="42"/>
    </row>
    <row r="392" spans="1:8" ht="12.75" customHeight="1">
      <c r="A392" s="26">
        <v>43994</v>
      </c>
      <c r="B392" s="27"/>
      <c r="C392" s="32">
        <f>ROUND(2.32725452782383,4)</f>
        <v>2.3273</v>
      </c>
      <c r="D392" s="32">
        <f>F392</f>
        <v>2.8495</v>
      </c>
      <c r="E392" s="32">
        <f>F392</f>
        <v>2.8495</v>
      </c>
      <c r="F392" s="32">
        <v>2.8495</v>
      </c>
      <c r="G392" s="28"/>
      <c r="H392" s="42"/>
    </row>
    <row r="393" spans="1:8" ht="12.75" customHeight="1">
      <c r="A393" s="26" t="s">
        <v>76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43360</v>
      </c>
      <c r="B394" s="27"/>
      <c r="C394" s="32">
        <f>ROUND(17.3616651428571,4)</f>
        <v>17.3617</v>
      </c>
      <c r="D394" s="32">
        <f>F394</f>
        <v>17.3652</v>
      </c>
      <c r="E394" s="32">
        <f>F394</f>
        <v>17.3652</v>
      </c>
      <c r="F394" s="32">
        <f>ROUND(17.3652,4)</f>
        <v>17.3652</v>
      </c>
      <c r="G394" s="28"/>
      <c r="H394" s="42"/>
    </row>
    <row r="395" spans="1:8" ht="12.75" customHeight="1">
      <c r="A395" s="26">
        <v>43448</v>
      </c>
      <c r="B395" s="27"/>
      <c r="C395" s="32">
        <f>ROUND(17.3616651428571,4)</f>
        <v>17.3617</v>
      </c>
      <c r="D395" s="32">
        <f>F395</f>
        <v>17.6878</v>
      </c>
      <c r="E395" s="32">
        <f>F395</f>
        <v>17.6878</v>
      </c>
      <c r="F395" s="32">
        <v>17.6878</v>
      </c>
      <c r="G395" s="28"/>
      <c r="H395" s="42"/>
    </row>
    <row r="396" spans="1:8" ht="12.75" customHeight="1">
      <c r="A396" s="26">
        <v>43542</v>
      </c>
      <c r="B396" s="27"/>
      <c r="C396" s="32">
        <f>ROUND(17.3616651428571,4)</f>
        <v>17.3617</v>
      </c>
      <c r="D396" s="32">
        <f>F396</f>
        <v>18.0611</v>
      </c>
      <c r="E396" s="32">
        <f>F396</f>
        <v>18.0611</v>
      </c>
      <c r="F396" s="32">
        <f>ROUND(18.0611,4)</f>
        <v>18.0611</v>
      </c>
      <c r="G396" s="28"/>
      <c r="H396" s="42"/>
    </row>
    <row r="397" spans="1:8" ht="12.75" customHeight="1">
      <c r="A397" s="26">
        <v>43630</v>
      </c>
      <c r="B397" s="27"/>
      <c r="C397" s="32">
        <f>ROUND(17.3616651428571,4)</f>
        <v>17.3617</v>
      </c>
      <c r="D397" s="32">
        <f>F397</f>
        <v>18.4137</v>
      </c>
      <c r="E397" s="32">
        <f>F397</f>
        <v>18.4137</v>
      </c>
      <c r="F397" s="32">
        <f>ROUND(18.4137,4)</f>
        <v>18.4137</v>
      </c>
      <c r="G397" s="28"/>
      <c r="H397" s="42"/>
    </row>
    <row r="398" spans="1:8" ht="12.75" customHeight="1">
      <c r="A398" s="26">
        <v>43724</v>
      </c>
      <c r="B398" s="27"/>
      <c r="C398" s="32">
        <f>ROUND(17.3616651428571,4)</f>
        <v>17.3617</v>
      </c>
      <c r="D398" s="32">
        <f>F398</f>
        <v>18.8062</v>
      </c>
      <c r="E398" s="32">
        <f>F398</f>
        <v>18.8062</v>
      </c>
      <c r="F398" s="32">
        <v>18.8062</v>
      </c>
      <c r="G398" s="28"/>
      <c r="H398" s="42"/>
    </row>
    <row r="399" spans="1:8" ht="12.75" customHeight="1">
      <c r="A399" s="26">
        <v>43812</v>
      </c>
      <c r="B399" s="27"/>
      <c r="C399" s="32">
        <f>ROUND(17.3616651428571,4)</f>
        <v>17.3617</v>
      </c>
      <c r="D399" s="32">
        <f>F399</f>
        <v>19.1237</v>
      </c>
      <c r="E399" s="32">
        <f>F399</f>
        <v>19.1237</v>
      </c>
      <c r="F399" s="32">
        <f>ROUND(19.1237,4)</f>
        <v>19.1237</v>
      </c>
      <c r="G399" s="28"/>
      <c r="H399" s="42"/>
    </row>
    <row r="400" spans="1:8" ht="12.75" customHeight="1">
      <c r="A400" s="26">
        <v>43906</v>
      </c>
      <c r="B400" s="27"/>
      <c r="C400" s="32">
        <f>ROUND(17.3616651428571,4)</f>
        <v>17.3617</v>
      </c>
      <c r="D400" s="32">
        <f>F400</f>
        <v>19.6307</v>
      </c>
      <c r="E400" s="32">
        <f>F400</f>
        <v>19.6307</v>
      </c>
      <c r="F400" s="32">
        <v>19.6307</v>
      </c>
      <c r="G400" s="28"/>
      <c r="H400" s="42"/>
    </row>
    <row r="401" spans="1:8" ht="12.75" customHeight="1">
      <c r="A401" s="26">
        <v>43994</v>
      </c>
      <c r="B401" s="27"/>
      <c r="C401" s="32">
        <f>ROUND(17.3616651428571,4)</f>
        <v>17.3617</v>
      </c>
      <c r="D401" s="32">
        <f>F401</f>
        <v>20.1203</v>
      </c>
      <c r="E401" s="32">
        <f>F401</f>
        <v>20.1203</v>
      </c>
      <c r="F401" s="32">
        <v>20.1203</v>
      </c>
      <c r="G401" s="28"/>
      <c r="H401" s="42"/>
    </row>
    <row r="402" spans="1:8" ht="12.75" customHeight="1">
      <c r="A402" s="26" t="s">
        <v>77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43360</v>
      </c>
      <c r="B403" s="27"/>
      <c r="C403" s="32">
        <f>ROUND(15.4029294549972,4)</f>
        <v>15.4029</v>
      </c>
      <c r="D403" s="32">
        <f>F403</f>
        <v>15.4062</v>
      </c>
      <c r="E403" s="32">
        <f>F403</f>
        <v>15.4062</v>
      </c>
      <c r="F403" s="32">
        <f>ROUND(15.4062,4)</f>
        <v>15.4062</v>
      </c>
      <c r="G403" s="28"/>
      <c r="H403" s="42"/>
    </row>
    <row r="404" spans="1:8" ht="12.75" customHeight="1">
      <c r="A404" s="26">
        <v>43448</v>
      </c>
      <c r="B404" s="27"/>
      <c r="C404" s="32">
        <f>ROUND(15.4029294549972,4)</f>
        <v>15.4029</v>
      </c>
      <c r="D404" s="32">
        <f>F404</f>
        <v>15.7068</v>
      </c>
      <c r="E404" s="32">
        <f>F404</f>
        <v>15.7068</v>
      </c>
      <c r="F404" s="32">
        <v>15.7068</v>
      </c>
      <c r="G404" s="28"/>
      <c r="H404" s="42"/>
    </row>
    <row r="405" spans="1:8" ht="12.75" customHeight="1">
      <c r="A405" s="26">
        <v>43542</v>
      </c>
      <c r="B405" s="27"/>
      <c r="C405" s="32">
        <f>ROUND(15.4029294549972,4)</f>
        <v>15.4029</v>
      </c>
      <c r="D405" s="32">
        <f>F405</f>
        <v>16.0581</v>
      </c>
      <c r="E405" s="32">
        <f>F405</f>
        <v>16.0581</v>
      </c>
      <c r="F405" s="32">
        <f>ROUND(16.0581,4)</f>
        <v>16.0581</v>
      </c>
      <c r="G405" s="28"/>
      <c r="H405" s="42"/>
    </row>
    <row r="406" spans="1:8" ht="12.75" customHeight="1">
      <c r="A406" s="26">
        <v>43630</v>
      </c>
      <c r="B406" s="27"/>
      <c r="C406" s="32">
        <f>ROUND(15.4029294549972,4)</f>
        <v>15.4029</v>
      </c>
      <c r="D406" s="32">
        <f>F406</f>
        <v>16.3865</v>
      </c>
      <c r="E406" s="32">
        <f>F406</f>
        <v>16.3865</v>
      </c>
      <c r="F406" s="32">
        <v>16.3865</v>
      </c>
      <c r="G406" s="28"/>
      <c r="H406" s="42"/>
    </row>
    <row r="407" spans="1:8" ht="12.75" customHeight="1">
      <c r="A407" s="26">
        <v>43724</v>
      </c>
      <c r="B407" s="27"/>
      <c r="C407" s="32">
        <f>ROUND(15.4029294549972,4)</f>
        <v>15.4029</v>
      </c>
      <c r="D407" s="32">
        <f>F407</f>
        <v>16.752</v>
      </c>
      <c r="E407" s="32">
        <f>F407</f>
        <v>16.752</v>
      </c>
      <c r="F407" s="32">
        <v>16.752</v>
      </c>
      <c r="G407" s="28"/>
      <c r="H407" s="42"/>
    </row>
    <row r="408" spans="1:8" ht="12.75" customHeight="1">
      <c r="A408" s="26">
        <v>43812</v>
      </c>
      <c r="B408" s="27"/>
      <c r="C408" s="32">
        <f>ROUND(15.4029294549972,4)</f>
        <v>15.4029</v>
      </c>
      <c r="D408" s="32">
        <f>F408</f>
        <v>17.48</v>
      </c>
      <c r="E408" s="32">
        <f>F408</f>
        <v>17.48</v>
      </c>
      <c r="F408" s="32">
        <v>17.48</v>
      </c>
      <c r="G408" s="28"/>
      <c r="H408" s="42"/>
    </row>
    <row r="409" spans="1:8" ht="12.75" customHeight="1">
      <c r="A409" s="26">
        <v>43906</v>
      </c>
      <c r="B409" s="27"/>
      <c r="C409" s="32">
        <f>ROUND(15.4029294549972,4)</f>
        <v>15.4029</v>
      </c>
      <c r="D409" s="32">
        <f>F409</f>
        <v>17.7938</v>
      </c>
      <c r="E409" s="32">
        <f>F409</f>
        <v>17.7938</v>
      </c>
      <c r="F409" s="32">
        <v>17.7938</v>
      </c>
      <c r="G409" s="28"/>
      <c r="H409" s="42"/>
    </row>
    <row r="410" spans="1:8" ht="12.75" customHeight="1">
      <c r="A410" s="26">
        <v>43994</v>
      </c>
      <c r="B410" s="27"/>
      <c r="C410" s="32">
        <f>ROUND(15.4029294549972,4)</f>
        <v>15.4029</v>
      </c>
      <c r="D410" s="32">
        <f>F410</f>
        <v>18.143</v>
      </c>
      <c r="E410" s="32">
        <f>F410</f>
        <v>18.143</v>
      </c>
      <c r="F410" s="32">
        <v>18.143</v>
      </c>
      <c r="G410" s="28"/>
      <c r="H410" s="42"/>
    </row>
    <row r="411" spans="1:8" ht="12.75" customHeight="1">
      <c r="A411" s="26" t="s">
        <v>78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43360</v>
      </c>
      <c r="B412" s="27"/>
      <c r="C412" s="32">
        <f>ROUND(19.462544,4)</f>
        <v>19.4625</v>
      </c>
      <c r="D412" s="32">
        <f>F412</f>
        <v>19.4658</v>
      </c>
      <c r="E412" s="32">
        <f>F412</f>
        <v>19.4658</v>
      </c>
      <c r="F412" s="32">
        <f>ROUND(19.4658,4)</f>
        <v>19.4658</v>
      </c>
      <c r="G412" s="28"/>
      <c r="H412" s="42"/>
    </row>
    <row r="413" spans="1:8" ht="12.75" customHeight="1">
      <c r="A413" s="26">
        <v>43448</v>
      </c>
      <c r="B413" s="27"/>
      <c r="C413" s="32">
        <f>ROUND(19.462544,4)</f>
        <v>19.4625</v>
      </c>
      <c r="D413" s="32">
        <f>F413</f>
        <v>19.7699</v>
      </c>
      <c r="E413" s="32">
        <f>F413</f>
        <v>19.7699</v>
      </c>
      <c r="F413" s="32">
        <f>ROUND(19.7699,4)</f>
        <v>19.7699</v>
      </c>
      <c r="G413" s="28"/>
      <c r="H413" s="42"/>
    </row>
    <row r="414" spans="1:8" ht="12.75" customHeight="1">
      <c r="A414" s="26">
        <v>43542</v>
      </c>
      <c r="B414" s="27"/>
      <c r="C414" s="32">
        <f>ROUND(19.462544,4)</f>
        <v>19.4625</v>
      </c>
      <c r="D414" s="32">
        <f>F414</f>
        <v>20.117</v>
      </c>
      <c r="E414" s="32">
        <f>F414</f>
        <v>20.117</v>
      </c>
      <c r="F414" s="32">
        <f>ROUND(20.117,4)</f>
        <v>20.117</v>
      </c>
      <c r="G414" s="28"/>
      <c r="H414" s="42"/>
    </row>
    <row r="415" spans="1:8" ht="12.75" customHeight="1">
      <c r="A415" s="26">
        <v>43630</v>
      </c>
      <c r="B415" s="27"/>
      <c r="C415" s="32">
        <f>ROUND(19.462544,4)</f>
        <v>19.4625</v>
      </c>
      <c r="D415" s="32">
        <f>F415</f>
        <v>20.4408</v>
      </c>
      <c r="E415" s="32">
        <f>F415</f>
        <v>20.4408</v>
      </c>
      <c r="F415" s="32">
        <v>20.4408</v>
      </c>
      <c r="G415" s="28"/>
      <c r="H415" s="42"/>
    </row>
    <row r="416" spans="1:8" ht="12.75" customHeight="1">
      <c r="A416" s="26">
        <v>43724</v>
      </c>
      <c r="B416" s="27"/>
      <c r="C416" s="32">
        <f>ROUND(19.462544,4)</f>
        <v>19.4625</v>
      </c>
      <c r="D416" s="32">
        <f>F416</f>
        <v>20.797</v>
      </c>
      <c r="E416" s="32">
        <f>F416</f>
        <v>20.797</v>
      </c>
      <c r="F416" s="32">
        <f>ROUND(20.797,4)</f>
        <v>20.797</v>
      </c>
      <c r="G416" s="28"/>
      <c r="H416" s="42"/>
    </row>
    <row r="417" spans="1:8" ht="12.75" customHeight="1">
      <c r="A417" s="26">
        <v>43812</v>
      </c>
      <c r="B417" s="27"/>
      <c r="C417" s="32">
        <f>ROUND(19.462544,4)</f>
        <v>19.4625</v>
      </c>
      <c r="D417" s="32">
        <f>F417</f>
        <v>21.1585</v>
      </c>
      <c r="E417" s="32">
        <f>F417</f>
        <v>21.1585</v>
      </c>
      <c r="F417" s="32">
        <v>21.1585</v>
      </c>
      <c r="G417" s="28"/>
      <c r="H417" s="42"/>
    </row>
    <row r="418" spans="1:8" ht="12.75" customHeight="1">
      <c r="A418" s="26">
        <v>43906</v>
      </c>
      <c r="B418" s="27"/>
      <c r="C418" s="32">
        <f>ROUND(19.462544,4)</f>
        <v>19.4625</v>
      </c>
      <c r="D418" s="32">
        <f>F418</f>
        <v>21.2662</v>
      </c>
      <c r="E418" s="32">
        <f>F418</f>
        <v>21.2662</v>
      </c>
      <c r="F418" s="32">
        <v>21.2662</v>
      </c>
      <c r="G418" s="28"/>
      <c r="H418" s="42"/>
    </row>
    <row r="419" spans="1:8" ht="12.75" customHeight="1">
      <c r="A419" s="26">
        <v>43994</v>
      </c>
      <c r="B419" s="27"/>
      <c r="C419" s="32">
        <f>ROUND(19.462544,4)</f>
        <v>19.4625</v>
      </c>
      <c r="D419" s="32">
        <f>F419</f>
        <v>21.9088</v>
      </c>
      <c r="E419" s="32">
        <f>F419</f>
        <v>21.9088</v>
      </c>
      <c r="F419" s="32">
        <v>21.9088</v>
      </c>
      <c r="G419" s="28"/>
      <c r="H419" s="42"/>
    </row>
    <row r="420" spans="1:8" ht="12.75" customHeight="1">
      <c r="A420" s="26" t="s">
        <v>79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43360</v>
      </c>
      <c r="B421" s="27"/>
      <c r="C421" s="32">
        <f>ROUND(1.8964352624804,4)</f>
        <v>1.8964</v>
      </c>
      <c r="D421" s="32">
        <f>F421</f>
        <v>1.8967</v>
      </c>
      <c r="E421" s="32">
        <f>F421</f>
        <v>1.8967</v>
      </c>
      <c r="F421" s="32">
        <f>ROUND(1.8967,4)</f>
        <v>1.8967</v>
      </c>
      <c r="G421" s="28"/>
      <c r="H421" s="42"/>
    </row>
    <row r="422" spans="1:8" ht="12.75" customHeight="1">
      <c r="A422" s="26">
        <v>43448</v>
      </c>
      <c r="B422" s="27"/>
      <c r="C422" s="32">
        <f>ROUND(1.8964352624804,4)</f>
        <v>1.8964</v>
      </c>
      <c r="D422" s="32">
        <f>F422</f>
        <v>1.922</v>
      </c>
      <c r="E422" s="32">
        <f>F422</f>
        <v>1.922</v>
      </c>
      <c r="F422" s="32">
        <f>ROUND(1.922,4)</f>
        <v>1.922</v>
      </c>
      <c r="G422" s="28"/>
      <c r="H422" s="42"/>
    </row>
    <row r="423" spans="1:8" ht="12.75" customHeight="1">
      <c r="A423" s="26">
        <v>43542</v>
      </c>
      <c r="B423" s="27"/>
      <c r="C423" s="32">
        <f>ROUND(1.8964352624804,4)</f>
        <v>1.8964</v>
      </c>
      <c r="D423" s="32">
        <f>F423</f>
        <v>1.9488</v>
      </c>
      <c r="E423" s="32">
        <f>F423</f>
        <v>1.9488</v>
      </c>
      <c r="F423" s="32">
        <f>ROUND(1.9488,4)</f>
        <v>1.9488</v>
      </c>
      <c r="G423" s="28"/>
      <c r="H423" s="42"/>
    </row>
    <row r="424" spans="1:8" ht="12.75" customHeight="1">
      <c r="A424" s="26">
        <v>43630</v>
      </c>
      <c r="B424" s="27"/>
      <c r="C424" s="32">
        <f>ROUND(1.8964352624804,4)</f>
        <v>1.8964</v>
      </c>
      <c r="D424" s="32">
        <f>F424</f>
        <v>1.9732</v>
      </c>
      <c r="E424" s="32">
        <f>F424</f>
        <v>1.9732</v>
      </c>
      <c r="F424" s="32">
        <f>ROUND(1.9732,4)</f>
        <v>1.9732</v>
      </c>
      <c r="G424" s="28"/>
      <c r="H424" s="42"/>
    </row>
    <row r="425" spans="1:8" ht="12.75" customHeight="1">
      <c r="A425" s="26">
        <v>43724</v>
      </c>
      <c r="B425" s="27"/>
      <c r="C425" s="32">
        <f>ROUND(1.8964352624804,4)</f>
        <v>1.8964</v>
      </c>
      <c r="D425" s="32">
        <f>F425</f>
        <v>2.0763</v>
      </c>
      <c r="E425" s="32">
        <f>F425</f>
        <v>2.0763</v>
      </c>
      <c r="F425" s="32">
        <f>ROUND(2.0763,4)</f>
        <v>2.0763</v>
      </c>
      <c r="G425" s="28"/>
      <c r="H425" s="42"/>
    </row>
    <row r="426" spans="1:8" ht="12.75" customHeight="1">
      <c r="A426" s="26">
        <v>43812</v>
      </c>
      <c r="B426" s="27"/>
      <c r="C426" s="32">
        <f>ROUND(1.8964352624804,4)</f>
        <v>1.8964</v>
      </c>
      <c r="D426" s="32">
        <f>F426</f>
        <v>2.1042</v>
      </c>
      <c r="E426" s="32">
        <f>F426</f>
        <v>2.1042</v>
      </c>
      <c r="F426" s="32">
        <f>ROUND(2.1042,4)</f>
        <v>2.1042</v>
      </c>
      <c r="G426" s="28"/>
      <c r="H426" s="42"/>
    </row>
    <row r="427" spans="1:8" ht="12.75" customHeight="1">
      <c r="A427" s="26">
        <v>43906</v>
      </c>
      <c r="B427" s="27"/>
      <c r="C427" s="32">
        <f>ROUND(1.8964352624804,4)</f>
        <v>1.8964</v>
      </c>
      <c r="D427" s="32">
        <f>F427</f>
        <v>2.1366</v>
      </c>
      <c r="E427" s="32">
        <f>F427</f>
        <v>2.1366</v>
      </c>
      <c r="F427" s="32">
        <v>2.1366</v>
      </c>
      <c r="G427" s="28"/>
      <c r="H427" s="42"/>
    </row>
    <row r="428" spans="1:8" ht="12.75" customHeight="1">
      <c r="A428" s="26">
        <v>43994</v>
      </c>
      <c r="B428" s="27"/>
      <c r="C428" s="32">
        <f>ROUND(1.8964352624804,4)</f>
        <v>1.8964</v>
      </c>
      <c r="D428" s="32">
        <f>F428</f>
        <v>2.1692</v>
      </c>
      <c r="E428" s="32">
        <f>F428</f>
        <v>2.1692</v>
      </c>
      <c r="F428" s="32">
        <v>2.1692</v>
      </c>
      <c r="G428" s="28"/>
      <c r="H428" s="42"/>
    </row>
    <row r="429" spans="1:8" ht="12.75" customHeight="1">
      <c r="A429" s="26" t="s">
        <v>80</v>
      </c>
      <c r="B429" s="27"/>
      <c r="C429" s="29"/>
      <c r="D429" s="29"/>
      <c r="E429" s="29"/>
      <c r="F429" s="29"/>
      <c r="G429" s="28"/>
      <c r="H429" s="42"/>
    </row>
    <row r="430" spans="1:8" ht="12.75" customHeight="1">
      <c r="A430" s="26">
        <v>43360</v>
      </c>
      <c r="B430" s="27"/>
      <c r="C430" s="33">
        <f>ROUND(0.132765697096388,6)</f>
        <v>0.132766</v>
      </c>
      <c r="D430" s="33">
        <f>F430</f>
        <v>0.132792</v>
      </c>
      <c r="E430" s="33">
        <f>F430</f>
        <v>0.132792</v>
      </c>
      <c r="F430" s="33">
        <f>ROUND(0.132792,6)</f>
        <v>0.132792</v>
      </c>
      <c r="G430" s="28"/>
      <c r="H430" s="42"/>
    </row>
    <row r="431" spans="1:8" ht="12.75" customHeight="1">
      <c r="A431" s="26">
        <v>43448</v>
      </c>
      <c r="B431" s="27"/>
      <c r="C431" s="33">
        <f>ROUND(0.132765697096388,6)</f>
        <v>0.132766</v>
      </c>
      <c r="D431" s="33">
        <f>F431</f>
        <v>0.135189</v>
      </c>
      <c r="E431" s="33">
        <f>F431</f>
        <v>0.135189</v>
      </c>
      <c r="F431" s="33">
        <f>ROUND(0.135189,6)</f>
        <v>0.135189</v>
      </c>
      <c r="G431" s="28"/>
      <c r="H431" s="42"/>
    </row>
    <row r="432" spans="1:8" ht="12.75" customHeight="1">
      <c r="A432" s="26">
        <v>43542</v>
      </c>
      <c r="B432" s="27"/>
      <c r="C432" s="33">
        <f>ROUND(0.132765697096388,6)</f>
        <v>0.132766</v>
      </c>
      <c r="D432" s="33">
        <f>F432</f>
        <v>0.137998</v>
      </c>
      <c r="E432" s="33">
        <f>F432</f>
        <v>0.137998</v>
      </c>
      <c r="F432" s="33">
        <f>ROUND(0.137998,6)</f>
        <v>0.137998</v>
      </c>
      <c r="G432" s="28"/>
      <c r="H432" s="42"/>
    </row>
    <row r="433" spans="1:8" ht="12.75" customHeight="1">
      <c r="A433" s="26">
        <v>43630</v>
      </c>
      <c r="B433" s="27"/>
      <c r="C433" s="33">
        <f>ROUND(0.132765697096388,6)</f>
        <v>0.132766</v>
      </c>
      <c r="D433" s="33">
        <f>F433</f>
        <v>0.140644</v>
      </c>
      <c r="E433" s="33">
        <f>F433</f>
        <v>0.140644</v>
      </c>
      <c r="F433" s="33">
        <f>ROUND(0.140644,6)</f>
        <v>0.140644</v>
      </c>
      <c r="G433" s="28"/>
      <c r="H433" s="42"/>
    </row>
    <row r="434" spans="1:8" ht="12.75" customHeight="1">
      <c r="A434" s="26">
        <v>43724</v>
      </c>
      <c r="B434" s="27"/>
      <c r="C434" s="33">
        <f>ROUND(0.132765697096388,6)</f>
        <v>0.132766</v>
      </c>
      <c r="D434" s="33">
        <f>F434</f>
        <v>0.143597</v>
      </c>
      <c r="E434" s="33">
        <f>F434</f>
        <v>0.143597</v>
      </c>
      <c r="F434" s="33">
        <f>ROUND(0.143597,6)</f>
        <v>0.143597</v>
      </c>
      <c r="G434" s="28"/>
      <c r="H434" s="42"/>
    </row>
    <row r="435" spans="1:8" ht="12.75" customHeight="1">
      <c r="A435" s="26">
        <v>43812</v>
      </c>
      <c r="B435" s="27"/>
      <c r="C435" s="33">
        <f>ROUND(0.132765697096388,6)</f>
        <v>0.132766</v>
      </c>
      <c r="D435" s="33">
        <f>F435</f>
        <v>0.150366</v>
      </c>
      <c r="E435" s="33">
        <f>F435</f>
        <v>0.150366</v>
      </c>
      <c r="F435" s="33">
        <v>0.150366</v>
      </c>
      <c r="G435" s="28"/>
      <c r="H435" s="42"/>
    </row>
    <row r="436" spans="1:8" ht="12.75" customHeight="1">
      <c r="A436" s="26">
        <v>43906</v>
      </c>
      <c r="B436" s="27"/>
      <c r="C436" s="33">
        <f>ROUND(0.132765697096388,6)</f>
        <v>0.132766</v>
      </c>
      <c r="D436" s="33">
        <f>F436</f>
        <v>0.15373</v>
      </c>
      <c r="E436" s="33">
        <f>F436</f>
        <v>0.15373</v>
      </c>
      <c r="F436" s="33">
        <v>0.15373</v>
      </c>
      <c r="G436" s="28"/>
      <c r="H436" s="42"/>
    </row>
    <row r="437" spans="1:8" ht="12.75" customHeight="1">
      <c r="A437" s="26">
        <v>43994</v>
      </c>
      <c r="B437" s="27"/>
      <c r="C437" s="33">
        <f>ROUND(0.132765697096388,6)</f>
        <v>0.132766</v>
      </c>
      <c r="D437" s="33">
        <f>F437</f>
        <v>0.156079</v>
      </c>
      <c r="E437" s="33">
        <f>F437</f>
        <v>0.156079</v>
      </c>
      <c r="F437" s="33">
        <v>0.156079</v>
      </c>
      <c r="G437" s="28"/>
      <c r="H437" s="42"/>
    </row>
    <row r="438" spans="1:8" ht="12.75" customHeight="1">
      <c r="A438" s="26" t="s">
        <v>81</v>
      </c>
      <c r="B438" s="27"/>
      <c r="C438" s="29"/>
      <c r="D438" s="29"/>
      <c r="E438" s="29"/>
      <c r="F438" s="29"/>
      <c r="G438" s="28"/>
      <c r="H438" s="42"/>
    </row>
    <row r="439" spans="1:8" ht="12.75" customHeight="1">
      <c r="A439" s="26">
        <v>43360</v>
      </c>
      <c r="B439" s="27"/>
      <c r="C439" s="32">
        <f>ROUND(0.147017413856984,4)</f>
        <v>0.147</v>
      </c>
      <c r="D439" s="32">
        <f>F439</f>
        <v>0.147</v>
      </c>
      <c r="E439" s="32">
        <f>F439</f>
        <v>0.147</v>
      </c>
      <c r="F439" s="32">
        <f>ROUND(0.147,4)</f>
        <v>0.147</v>
      </c>
      <c r="G439" s="28"/>
      <c r="H439" s="42"/>
    </row>
    <row r="440" spans="1:8" ht="12.75" customHeight="1">
      <c r="A440" s="26">
        <v>43448</v>
      </c>
      <c r="B440" s="27"/>
      <c r="C440" s="32">
        <f>ROUND(0.147017413856984,4)</f>
        <v>0.147</v>
      </c>
      <c r="D440" s="32">
        <f>F440</f>
        <v>0.1464</v>
      </c>
      <c r="E440" s="32">
        <f>F440</f>
        <v>0.1464</v>
      </c>
      <c r="F440" s="32">
        <f>ROUND(0.1464,4)</f>
        <v>0.1464</v>
      </c>
      <c r="G440" s="28"/>
      <c r="H440" s="42"/>
    </row>
    <row r="441" spans="1:8" ht="12.75" customHeight="1">
      <c r="A441" s="26">
        <v>43542</v>
      </c>
      <c r="B441" s="27"/>
      <c r="C441" s="32">
        <f>ROUND(0.147017413856984,4)</f>
        <v>0.147</v>
      </c>
      <c r="D441" s="32">
        <f>F441</f>
        <v>0.1465</v>
      </c>
      <c r="E441" s="32">
        <f>F441</f>
        <v>0.1465</v>
      </c>
      <c r="F441" s="32">
        <f>ROUND(0.1465,4)</f>
        <v>0.1465</v>
      </c>
      <c r="G441" s="28"/>
      <c r="H441" s="42"/>
    </row>
    <row r="442" spans="1:8" ht="12.75" customHeight="1">
      <c r="A442" s="26">
        <v>43630</v>
      </c>
      <c r="B442" s="27"/>
      <c r="C442" s="32">
        <f>ROUND(0.147017413856984,4)</f>
        <v>0.147</v>
      </c>
      <c r="D442" s="32">
        <f>F442</f>
        <v>0.1464</v>
      </c>
      <c r="E442" s="32">
        <f>F442</f>
        <v>0.1464</v>
      </c>
      <c r="F442" s="32">
        <f>ROUND(0.1464,4)</f>
        <v>0.1464</v>
      </c>
      <c r="G442" s="28"/>
      <c r="H442" s="42"/>
    </row>
    <row r="443" spans="1:8" ht="12.75" customHeight="1">
      <c r="A443" s="26">
        <v>43724</v>
      </c>
      <c r="B443" s="27"/>
      <c r="C443" s="32">
        <f>ROUND(0.147017413856984,4)</f>
        <v>0.147</v>
      </c>
      <c r="D443" s="32">
        <f>F443</f>
        <v>0.1461</v>
      </c>
      <c r="E443" s="32">
        <f>F443</f>
        <v>0.1461</v>
      </c>
      <c r="F443" s="32">
        <f>ROUND(0.1461,4)</f>
        <v>0.1461</v>
      </c>
      <c r="G443" s="28"/>
      <c r="H443" s="42"/>
    </row>
    <row r="444" spans="1:8" ht="12.75" customHeight="1">
      <c r="A444" s="26">
        <v>43812</v>
      </c>
      <c r="B444" s="27"/>
      <c r="C444" s="32">
        <f>ROUND(0.147017413856984,4)</f>
        <v>0.147</v>
      </c>
      <c r="D444" s="32">
        <f>F444</f>
        <v>0.1459</v>
      </c>
      <c r="E444" s="32">
        <f>F444</f>
        <v>0.1459</v>
      </c>
      <c r="F444" s="32">
        <f>ROUND(0.1459,4)</f>
        <v>0.1459</v>
      </c>
      <c r="G444" s="28"/>
      <c r="H444" s="42"/>
    </row>
    <row r="445" spans="1:8" ht="12.75" customHeight="1">
      <c r="A445" s="26" t="s">
        <v>82</v>
      </c>
      <c r="B445" s="27"/>
      <c r="C445" s="29"/>
      <c r="D445" s="29"/>
      <c r="E445" s="29"/>
      <c r="F445" s="29"/>
      <c r="G445" s="28"/>
      <c r="H445" s="42"/>
    </row>
    <row r="446" spans="1:8" ht="12.75" customHeight="1">
      <c r="A446" s="26">
        <v>43360</v>
      </c>
      <c r="B446" s="27"/>
      <c r="C446" s="32">
        <f>ROUND(1.80494905385735,4)</f>
        <v>1.8049</v>
      </c>
      <c r="D446" s="32">
        <f>F446</f>
        <v>1.8098</v>
      </c>
      <c r="E446" s="32">
        <f>F446</f>
        <v>1.8098</v>
      </c>
      <c r="F446" s="32">
        <f>ROUND(1.8098,4)</f>
        <v>1.8098</v>
      </c>
      <c r="G446" s="28"/>
      <c r="H446" s="42"/>
    </row>
    <row r="447" spans="1:8" ht="12.75" customHeight="1">
      <c r="A447" s="26">
        <v>43448</v>
      </c>
      <c r="B447" s="27"/>
      <c r="C447" s="32">
        <f>ROUND(1.80494905385735,4)</f>
        <v>1.8049</v>
      </c>
      <c r="D447" s="32">
        <f>F447</f>
        <v>1.8386</v>
      </c>
      <c r="E447" s="32">
        <f>F447</f>
        <v>1.8386</v>
      </c>
      <c r="F447" s="32">
        <f>ROUND(1.8386,4)</f>
        <v>1.8386</v>
      </c>
      <c r="G447" s="28"/>
      <c r="H447" s="42"/>
    </row>
    <row r="448" spans="1:8" ht="12.75" customHeight="1">
      <c r="A448" s="26">
        <v>43542</v>
      </c>
      <c r="B448" s="27"/>
      <c r="C448" s="32">
        <f>ROUND(1.80494905385735,4)</f>
        <v>1.8049</v>
      </c>
      <c r="D448" s="32">
        <f>F448</f>
        <v>1.869</v>
      </c>
      <c r="E448" s="32">
        <f>F448</f>
        <v>1.869</v>
      </c>
      <c r="F448" s="32">
        <f>ROUND(1.869,4)</f>
        <v>1.869</v>
      </c>
      <c r="G448" s="28"/>
      <c r="H448" s="42"/>
    </row>
    <row r="449" spans="1:8" ht="12.75" customHeight="1">
      <c r="A449" s="26">
        <v>43630</v>
      </c>
      <c r="B449" s="27"/>
      <c r="C449" s="32">
        <f>ROUND(1.80494905385735,4)</f>
        <v>1.8049</v>
      </c>
      <c r="D449" s="32">
        <f>F449</f>
        <v>1.8977</v>
      </c>
      <c r="E449" s="32">
        <f>F449</f>
        <v>1.8977</v>
      </c>
      <c r="F449" s="32">
        <f>ROUND(1.8977,4)</f>
        <v>1.8977</v>
      </c>
      <c r="G449" s="28"/>
      <c r="H449" s="42"/>
    </row>
    <row r="450" spans="1:8" ht="12.75" customHeight="1">
      <c r="A450" s="26">
        <v>43724</v>
      </c>
      <c r="B450" s="27"/>
      <c r="C450" s="32">
        <f>ROUND(1.80494905385735,4)</f>
        <v>1.8049</v>
      </c>
      <c r="D450" s="32">
        <f>F450</f>
        <v>1.9264</v>
      </c>
      <c r="E450" s="32">
        <f>F450</f>
        <v>1.9264</v>
      </c>
      <c r="F450" s="32">
        <f>ROUND(1.9264,4)</f>
        <v>1.9264</v>
      </c>
      <c r="G450" s="28"/>
      <c r="H450" s="42"/>
    </row>
    <row r="451" spans="1:8" ht="12.75" customHeight="1">
      <c r="A451" s="26">
        <v>43812</v>
      </c>
      <c r="B451" s="27"/>
      <c r="C451" s="32">
        <f>ROUND(1.80494905385735,4)</f>
        <v>1.8049</v>
      </c>
      <c r="D451" s="32">
        <f>F451</f>
        <v>1.9594</v>
      </c>
      <c r="E451" s="32">
        <f>F451</f>
        <v>1.9594</v>
      </c>
      <c r="F451" s="32">
        <v>1.9594</v>
      </c>
      <c r="G451" s="28"/>
      <c r="H451" s="42"/>
    </row>
    <row r="452" spans="1:8" ht="12.75" customHeight="1">
      <c r="A452" s="26">
        <v>43906</v>
      </c>
      <c r="B452" s="27"/>
      <c r="C452" s="32">
        <f>ROUND(1.80494905385735,4)</f>
        <v>1.8049</v>
      </c>
      <c r="D452" s="32">
        <f>F452</f>
        <v>1.9979</v>
      </c>
      <c r="E452" s="32">
        <f>F452</f>
        <v>1.9979</v>
      </c>
      <c r="F452" s="32">
        <f>ROUND(1.9979,4)</f>
        <v>1.9979</v>
      </c>
      <c r="G452" s="28"/>
      <c r="H452" s="42"/>
    </row>
    <row r="453" spans="1:8" ht="12.75" customHeight="1">
      <c r="A453" s="26">
        <v>43994</v>
      </c>
      <c r="B453" s="27"/>
      <c r="C453" s="32">
        <f>ROUND(1.80494905385735,4)</f>
        <v>1.8049</v>
      </c>
      <c r="D453" s="32">
        <f>F453</f>
        <v>2.0343</v>
      </c>
      <c r="E453" s="32">
        <f>F453</f>
        <v>2.0343</v>
      </c>
      <c r="F453" s="32">
        <v>2.0343</v>
      </c>
      <c r="G453" s="28"/>
      <c r="H453" s="42"/>
    </row>
    <row r="454" spans="1:8" ht="12.75" customHeight="1">
      <c r="A454" s="26" t="s">
        <v>83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43360</v>
      </c>
      <c r="B455" s="27"/>
      <c r="C455" s="32">
        <f>ROUND(9.765744,4)</f>
        <v>9.7657</v>
      </c>
      <c r="D455" s="32">
        <f>F455</f>
        <v>9.767</v>
      </c>
      <c r="E455" s="32">
        <f>F455</f>
        <v>9.767</v>
      </c>
      <c r="F455" s="32">
        <f>ROUND(9.767,4)</f>
        <v>9.767</v>
      </c>
      <c r="G455" s="28"/>
      <c r="H455" s="42"/>
    </row>
    <row r="456" spans="1:8" ht="12.75" customHeight="1">
      <c r="A456" s="26">
        <v>43448</v>
      </c>
      <c r="B456" s="27"/>
      <c r="C456" s="32">
        <f>ROUND(9.765744,4)</f>
        <v>9.7657</v>
      </c>
      <c r="D456" s="32">
        <f>F456</f>
        <v>9.8852</v>
      </c>
      <c r="E456" s="32">
        <f>F456</f>
        <v>9.8852</v>
      </c>
      <c r="F456" s="32">
        <v>9.8852</v>
      </c>
      <c r="G456" s="28"/>
      <c r="H456" s="42"/>
    </row>
    <row r="457" spans="1:8" ht="12.75" customHeight="1">
      <c r="A457" s="26">
        <v>43542</v>
      </c>
      <c r="B457" s="27"/>
      <c r="C457" s="32">
        <f>ROUND(9.765744,4)</f>
        <v>9.7657</v>
      </c>
      <c r="D457" s="32">
        <f>F457</f>
        <v>10.0185</v>
      </c>
      <c r="E457" s="32">
        <f>F457</f>
        <v>10.0185</v>
      </c>
      <c r="F457" s="32">
        <f>ROUND(10.0185,4)</f>
        <v>10.0185</v>
      </c>
      <c r="G457" s="28"/>
      <c r="H457" s="42"/>
    </row>
    <row r="458" spans="1:8" ht="12.75" customHeight="1">
      <c r="A458" s="26">
        <v>43630</v>
      </c>
      <c r="B458" s="27"/>
      <c r="C458" s="32">
        <f>ROUND(9.765744,4)</f>
        <v>9.7657</v>
      </c>
      <c r="D458" s="32">
        <f>F458</f>
        <v>10.1488</v>
      </c>
      <c r="E458" s="32">
        <f>F458</f>
        <v>10.1488</v>
      </c>
      <c r="F458" s="32">
        <f>ROUND(10.1488,4)</f>
        <v>10.1488</v>
      </c>
      <c r="G458" s="28"/>
      <c r="H458" s="42"/>
    </row>
    <row r="459" spans="1:8" ht="12.75" customHeight="1">
      <c r="A459" s="26">
        <v>43724</v>
      </c>
      <c r="B459" s="27"/>
      <c r="C459" s="32">
        <f>ROUND(9.765744,4)</f>
        <v>9.7657</v>
      </c>
      <c r="D459" s="32">
        <f>F459</f>
        <v>10.691</v>
      </c>
      <c r="E459" s="32">
        <f>F459</f>
        <v>10.691</v>
      </c>
      <c r="F459" s="32">
        <v>10.691</v>
      </c>
      <c r="G459" s="28"/>
      <c r="H459" s="42"/>
    </row>
    <row r="460" spans="1:8" ht="12.75" customHeight="1">
      <c r="A460" s="26">
        <v>43812</v>
      </c>
      <c r="B460" s="27"/>
      <c r="C460" s="32">
        <f>ROUND(9.765744,4)</f>
        <v>9.7657</v>
      </c>
      <c r="D460" s="32">
        <f>F460</f>
        <v>10.846</v>
      </c>
      <c r="E460" s="32">
        <f>F460</f>
        <v>10.846</v>
      </c>
      <c r="F460" s="32">
        <v>10.846</v>
      </c>
      <c r="G460" s="28"/>
      <c r="H460" s="42"/>
    </row>
    <row r="461" spans="1:8" ht="12.75" customHeight="1">
      <c r="A461" s="26">
        <v>43906</v>
      </c>
      <c r="B461" s="27"/>
      <c r="C461" s="32">
        <f>ROUND(9.765744,4)</f>
        <v>9.7657</v>
      </c>
      <c r="D461" s="32">
        <f>F461</f>
        <v>11.0257</v>
      </c>
      <c r="E461" s="32">
        <f>F461</f>
        <v>11.0257</v>
      </c>
      <c r="F461" s="32">
        <v>11.0257</v>
      </c>
      <c r="G461" s="28"/>
      <c r="H461" s="42"/>
    </row>
    <row r="462" spans="1:8" ht="12.75" customHeight="1">
      <c r="A462" s="26">
        <v>43994</v>
      </c>
      <c r="B462" s="27"/>
      <c r="C462" s="32">
        <f>ROUND(9.765744,4)</f>
        <v>9.7657</v>
      </c>
      <c r="D462" s="32">
        <f>F462</f>
        <v>11.2059</v>
      </c>
      <c r="E462" s="32">
        <f>F462</f>
        <v>11.2059</v>
      </c>
      <c r="F462" s="32">
        <v>11.2059</v>
      </c>
      <c r="G462" s="28"/>
      <c r="H462" s="42"/>
    </row>
    <row r="463" spans="1:8" ht="12.75" customHeight="1">
      <c r="A463" s="26" t="s">
        <v>84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43360</v>
      </c>
      <c r="B464" s="27"/>
      <c r="C464" s="32">
        <f>ROUND(10.8474576271186,4)</f>
        <v>10.8475</v>
      </c>
      <c r="D464" s="32">
        <f>F464</f>
        <v>10.8491</v>
      </c>
      <c r="E464" s="32">
        <f>F464</f>
        <v>10.8491</v>
      </c>
      <c r="F464" s="32">
        <f>ROUND(10.8491,4)</f>
        <v>10.8491</v>
      </c>
      <c r="G464" s="28"/>
      <c r="H464" s="42"/>
    </row>
    <row r="465" spans="1:8" ht="12.75" customHeight="1">
      <c r="A465" s="26">
        <v>43448</v>
      </c>
      <c r="B465" s="27"/>
      <c r="C465" s="32">
        <f>ROUND(10.8474576271186,4)</f>
        <v>10.8475</v>
      </c>
      <c r="D465" s="32">
        <f>F465</f>
        <v>10.9941</v>
      </c>
      <c r="E465" s="32">
        <f>F465</f>
        <v>10.9941</v>
      </c>
      <c r="F465" s="32">
        <f>ROUND(10.9941,4)</f>
        <v>10.9941</v>
      </c>
      <c r="G465" s="28"/>
      <c r="H465" s="42"/>
    </row>
    <row r="466" spans="1:8" ht="12.75" customHeight="1">
      <c r="A466" s="26">
        <v>43542</v>
      </c>
      <c r="B466" s="27"/>
      <c r="C466" s="32">
        <f>ROUND(10.8474576271186,4)</f>
        <v>10.8475</v>
      </c>
      <c r="D466" s="32">
        <f>F466</f>
        <v>11.1584</v>
      </c>
      <c r="E466" s="32">
        <f>F466</f>
        <v>11.1584</v>
      </c>
      <c r="F466" s="32">
        <f>ROUND(11.1584,4)</f>
        <v>11.1584</v>
      </c>
      <c r="G466" s="28"/>
      <c r="H466" s="42"/>
    </row>
    <row r="467" spans="1:8" ht="12.75" customHeight="1">
      <c r="A467" s="26">
        <v>43630</v>
      </c>
      <c r="B467" s="27"/>
      <c r="C467" s="32">
        <f>ROUND(10.8474576271186,4)</f>
        <v>10.8475</v>
      </c>
      <c r="D467" s="32">
        <f>F467</f>
        <v>11.313</v>
      </c>
      <c r="E467" s="32">
        <f>F467</f>
        <v>11.313</v>
      </c>
      <c r="F467" s="32">
        <f>ROUND(11.313,4)</f>
        <v>11.313</v>
      </c>
      <c r="G467" s="28"/>
      <c r="H467" s="42"/>
    </row>
    <row r="468" spans="1:8" ht="12.75" customHeight="1">
      <c r="A468" s="26">
        <v>43724</v>
      </c>
      <c r="B468" s="27"/>
      <c r="C468" s="32">
        <f>ROUND(10.8474576271186,4)</f>
        <v>10.8475</v>
      </c>
      <c r="D468" s="32">
        <f>F468</f>
        <v>11.9247</v>
      </c>
      <c r="E468" s="32">
        <f>F468</f>
        <v>11.9247</v>
      </c>
      <c r="F468" s="32">
        <v>11.9247</v>
      </c>
      <c r="G468" s="28"/>
      <c r="H468" s="42"/>
    </row>
    <row r="469" spans="1:8" ht="12.75" customHeight="1">
      <c r="A469" s="26">
        <v>43812</v>
      </c>
      <c r="B469" s="27"/>
      <c r="C469" s="32">
        <f>ROUND(10.8474576271186,4)</f>
        <v>10.8475</v>
      </c>
      <c r="D469" s="32">
        <f>F469</f>
        <v>12.1004</v>
      </c>
      <c r="E469" s="32">
        <f>F469</f>
        <v>12.1004</v>
      </c>
      <c r="F469" s="32">
        <v>12.1004</v>
      </c>
      <c r="G469" s="28"/>
      <c r="H469" s="42"/>
    </row>
    <row r="470" spans="1:8" ht="12.75" customHeight="1">
      <c r="A470" s="26">
        <v>43906</v>
      </c>
      <c r="B470" s="27"/>
      <c r="C470" s="32">
        <f>ROUND(10.8474576271186,4)</f>
        <v>10.8475</v>
      </c>
      <c r="D470" s="32">
        <f>F470</f>
        <v>12.3305</v>
      </c>
      <c r="E470" s="32">
        <f>F470</f>
        <v>12.3305</v>
      </c>
      <c r="F470" s="32">
        <v>12.3305</v>
      </c>
      <c r="G470" s="28"/>
      <c r="H470" s="42"/>
    </row>
    <row r="471" spans="1:8" ht="12.75" customHeight="1">
      <c r="A471" s="26">
        <v>43994</v>
      </c>
      <c r="B471" s="27"/>
      <c r="C471" s="32">
        <f>ROUND(10.8474576271186,4)</f>
        <v>10.8475</v>
      </c>
      <c r="D471" s="32">
        <f>F471</f>
        <v>12.5162</v>
      </c>
      <c r="E471" s="32">
        <f>F471</f>
        <v>12.5162</v>
      </c>
      <c r="F471" s="32">
        <v>12.5162</v>
      </c>
      <c r="G471" s="28"/>
      <c r="H471" s="42"/>
    </row>
    <row r="472" spans="1:8" ht="12.75" customHeight="1">
      <c r="A472" s="26" t="s">
        <v>85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43360</v>
      </c>
      <c r="B473" s="27"/>
      <c r="C473" s="32">
        <f>ROUND(2.4169969462673,4)</f>
        <v>2.417</v>
      </c>
      <c r="D473" s="32">
        <f>F473</f>
        <v>2.4158</v>
      </c>
      <c r="E473" s="32">
        <f>F473</f>
        <v>2.4158</v>
      </c>
      <c r="F473" s="32">
        <f>ROUND(2.4158,4)</f>
        <v>2.4158</v>
      </c>
      <c r="G473" s="28"/>
      <c r="H473" s="42"/>
    </row>
    <row r="474" spans="1:8" ht="12.75" customHeight="1">
      <c r="A474" s="26">
        <v>43448</v>
      </c>
      <c r="B474" s="27"/>
      <c r="C474" s="32">
        <f>ROUND(2.4169969462673,4)</f>
        <v>2.417</v>
      </c>
      <c r="D474" s="32">
        <f>F474</f>
        <v>2.3229</v>
      </c>
      <c r="E474" s="32">
        <f>F474</f>
        <v>2.3229</v>
      </c>
      <c r="F474" s="32">
        <f>ROUND(2.3229,4)</f>
        <v>2.3229</v>
      </c>
      <c r="G474" s="28"/>
      <c r="H474" s="42"/>
    </row>
    <row r="475" spans="1:8" ht="12.75" customHeight="1">
      <c r="A475" s="26">
        <v>43542</v>
      </c>
      <c r="B475" s="27"/>
      <c r="C475" s="32">
        <f>ROUND(2.4169969462673,4)</f>
        <v>2.417</v>
      </c>
      <c r="D475" s="32">
        <f>F475</f>
        <v>2.218</v>
      </c>
      <c r="E475" s="32">
        <f>F475</f>
        <v>2.218</v>
      </c>
      <c r="F475" s="32">
        <v>2.218</v>
      </c>
      <c r="G475" s="28"/>
      <c r="H475" s="42"/>
    </row>
    <row r="476" spans="1:8" ht="12.75" customHeight="1">
      <c r="A476" s="26">
        <v>43630</v>
      </c>
      <c r="B476" s="27"/>
      <c r="C476" s="32">
        <f>ROUND(2.4169969462673,4)</f>
        <v>2.417</v>
      </c>
      <c r="D476" s="32">
        <f>F476</f>
        <v>2.123</v>
      </c>
      <c r="E476" s="32">
        <f>F476</f>
        <v>2.123</v>
      </c>
      <c r="F476" s="32">
        <f>ROUND(2.123,4)</f>
        <v>2.123</v>
      </c>
      <c r="G476" s="28"/>
      <c r="H476" s="42"/>
    </row>
    <row r="477" spans="1:8" ht="12.75" customHeight="1">
      <c r="A477" s="26">
        <v>43724</v>
      </c>
      <c r="B477" s="27"/>
      <c r="C477" s="32">
        <f>ROUND(2.4169969462673,4)</f>
        <v>2.417</v>
      </c>
      <c r="D477" s="32">
        <f>F477</f>
        <v>2.1061</v>
      </c>
      <c r="E477" s="32">
        <f>F477</f>
        <v>2.1061</v>
      </c>
      <c r="F477" s="32">
        <v>2.1061</v>
      </c>
      <c r="G477" s="28"/>
      <c r="H477" s="42"/>
    </row>
    <row r="478" spans="1:8" ht="12.75" customHeight="1">
      <c r="A478" s="26">
        <v>43812</v>
      </c>
      <c r="B478" s="27"/>
      <c r="C478" s="32">
        <f>ROUND(2.4169969462673,4)</f>
        <v>2.417</v>
      </c>
      <c r="D478" s="32">
        <f>F478</f>
        <v>2.0294</v>
      </c>
      <c r="E478" s="32">
        <f>F478</f>
        <v>2.0294</v>
      </c>
      <c r="F478" s="32">
        <v>2.0294</v>
      </c>
      <c r="G478" s="28"/>
      <c r="H478" s="42"/>
    </row>
    <row r="479" spans="1:8" ht="12.75" customHeight="1">
      <c r="A479" s="26">
        <v>43906</v>
      </c>
      <c r="B479" s="27"/>
      <c r="C479" s="32">
        <f>ROUND(2.4169969462673,4)</f>
        <v>2.417</v>
      </c>
      <c r="D479" s="32">
        <f>F479</f>
        <v>1.9578</v>
      </c>
      <c r="E479" s="32">
        <f>F479</f>
        <v>1.9578</v>
      </c>
      <c r="F479" s="32">
        <v>1.9578</v>
      </c>
      <c r="G479" s="28"/>
      <c r="H479" s="42"/>
    </row>
    <row r="480" spans="1:8" ht="12.75" customHeight="1">
      <c r="A480" s="26">
        <v>43994</v>
      </c>
      <c r="B480" s="27"/>
      <c r="C480" s="32">
        <f>ROUND(2.4169969462673,4)</f>
        <v>2.417</v>
      </c>
      <c r="D480" s="32">
        <f>F480</f>
        <v>1.8988</v>
      </c>
      <c r="E480" s="32">
        <f>F480</f>
        <v>1.8988</v>
      </c>
      <c r="F480" s="32">
        <v>1.8988</v>
      </c>
      <c r="G480" s="28"/>
      <c r="H480" s="42"/>
    </row>
    <row r="481" spans="1:8" ht="12.75" customHeight="1">
      <c r="A481" s="26" t="s">
        <v>86</v>
      </c>
      <c r="B481" s="27"/>
      <c r="C481" s="29"/>
      <c r="D481" s="29"/>
      <c r="E481" s="29"/>
      <c r="F481" s="29"/>
      <c r="G481" s="28"/>
      <c r="H481" s="42"/>
    </row>
    <row r="482" spans="1:8" ht="12.75" customHeight="1">
      <c r="A482" s="26">
        <v>43360</v>
      </c>
      <c r="B482" s="27"/>
      <c r="C482" s="32">
        <f>ROUND(14.88,4)</f>
        <v>14.88</v>
      </c>
      <c r="D482" s="32">
        <f>F482</f>
        <v>14.882</v>
      </c>
      <c r="E482" s="32">
        <f>F482</f>
        <v>14.882</v>
      </c>
      <c r="F482" s="32">
        <f>ROUND(14.882,4)</f>
        <v>14.882</v>
      </c>
      <c r="G482" s="28"/>
      <c r="H482" s="42"/>
    </row>
    <row r="483" spans="1:8" ht="12.75" customHeight="1">
      <c r="A483" s="26">
        <v>43448</v>
      </c>
      <c r="B483" s="27"/>
      <c r="C483" s="32">
        <f>ROUND(14.88,4)</f>
        <v>14.88</v>
      </c>
      <c r="D483" s="32">
        <f>F483</f>
        <v>15.0581</v>
      </c>
      <c r="E483" s="32">
        <f>F483</f>
        <v>15.0581</v>
      </c>
      <c r="F483" s="32">
        <f>ROUND(15.0581,4)</f>
        <v>15.0581</v>
      </c>
      <c r="G483" s="28"/>
      <c r="H483" s="42"/>
    </row>
    <row r="484" spans="1:8" ht="12.75" customHeight="1">
      <c r="A484" s="26">
        <v>43542</v>
      </c>
      <c r="B484" s="27"/>
      <c r="C484" s="32">
        <f>ROUND(14.88,4)</f>
        <v>14.88</v>
      </c>
      <c r="D484" s="32">
        <f>F484</f>
        <v>15.2457</v>
      </c>
      <c r="E484" s="32">
        <f>F484</f>
        <v>15.2457</v>
      </c>
      <c r="F484" s="32">
        <f>ROUND(15.2457,4)</f>
        <v>15.2457</v>
      </c>
      <c r="G484" s="28"/>
      <c r="H484" s="42"/>
    </row>
    <row r="485" spans="1:8" ht="12.75" customHeight="1">
      <c r="A485" s="26">
        <v>43630</v>
      </c>
      <c r="B485" s="27"/>
      <c r="C485" s="32">
        <f>ROUND(14.88,4)</f>
        <v>14.88</v>
      </c>
      <c r="D485" s="32">
        <f>F485</f>
        <v>15.4206</v>
      </c>
      <c r="E485" s="32">
        <f>F485</f>
        <v>15.4206</v>
      </c>
      <c r="F485" s="32">
        <f>ROUND(15.4206,4)</f>
        <v>15.4206</v>
      </c>
      <c r="G485" s="28"/>
      <c r="H485" s="42"/>
    </row>
    <row r="486" spans="1:8" ht="12.75" customHeight="1">
      <c r="A486" s="26">
        <v>43724</v>
      </c>
      <c r="B486" s="27"/>
      <c r="C486" s="32">
        <f>ROUND(14.88,4)</f>
        <v>14.88</v>
      </c>
      <c r="D486" s="32">
        <f>F486</f>
        <v>15.6113</v>
      </c>
      <c r="E486" s="32">
        <f>F486</f>
        <v>15.6113</v>
      </c>
      <c r="F486" s="32">
        <f>ROUND(15.6113,4)</f>
        <v>15.6113</v>
      </c>
      <c r="G486" s="28"/>
      <c r="H486" s="42"/>
    </row>
    <row r="487" spans="1:8" ht="12.75" customHeight="1">
      <c r="A487" s="26">
        <v>43812</v>
      </c>
      <c r="B487" s="27"/>
      <c r="C487" s="32">
        <f>ROUND(14.88,4)</f>
        <v>14.88</v>
      </c>
      <c r="D487" s="32">
        <f>F487</f>
        <v>15.8071</v>
      </c>
      <c r="E487" s="32">
        <f>F487</f>
        <v>15.8071</v>
      </c>
      <c r="F487" s="32">
        <v>15.8071</v>
      </c>
      <c r="G487" s="28"/>
      <c r="H487" s="42"/>
    </row>
    <row r="488" spans="1:8" ht="12.75" customHeight="1">
      <c r="A488" s="26">
        <v>43906</v>
      </c>
      <c r="B488" s="27"/>
      <c r="C488" s="32">
        <f>ROUND(14.88,4)</f>
        <v>14.88</v>
      </c>
      <c r="D488" s="32">
        <f>F488</f>
        <v>16.0167</v>
      </c>
      <c r="E488" s="32">
        <f>F488</f>
        <v>16.0167</v>
      </c>
      <c r="F488" s="32">
        <v>16.0167</v>
      </c>
      <c r="G488" s="28"/>
      <c r="H488" s="42"/>
    </row>
    <row r="489" spans="1:8" ht="12.75" customHeight="1">
      <c r="A489" s="26">
        <v>43994</v>
      </c>
      <c r="B489" s="27"/>
      <c r="C489" s="32">
        <f>ROUND(14.88,4)</f>
        <v>14.88</v>
      </c>
      <c r="D489" s="32">
        <f>F489</f>
        <v>16.213</v>
      </c>
      <c r="E489" s="32">
        <f>F489</f>
        <v>16.213</v>
      </c>
      <c r="F489" s="32">
        <v>16.213</v>
      </c>
      <c r="G489" s="28"/>
      <c r="H489" s="42"/>
    </row>
    <row r="490" spans="1:8" ht="12.75" customHeight="1">
      <c r="A490" s="26" t="s">
        <v>87</v>
      </c>
      <c r="B490" s="27"/>
      <c r="C490" s="29"/>
      <c r="D490" s="29"/>
      <c r="E490" s="29"/>
      <c r="F490" s="29"/>
      <c r="G490" s="28"/>
      <c r="H490" s="42"/>
    </row>
    <row r="491" spans="1:8" ht="12.75" customHeight="1">
      <c r="A491" s="26">
        <v>43360</v>
      </c>
      <c r="B491" s="27"/>
      <c r="C491" s="32">
        <f>ROUND(14.88,4)</f>
        <v>14.88</v>
      </c>
      <c r="D491" s="32">
        <f>F491</f>
        <v>14.882</v>
      </c>
      <c r="E491" s="32">
        <f>F491</f>
        <v>14.882</v>
      </c>
      <c r="F491" s="32">
        <f>ROUND(14.882,4)</f>
        <v>14.882</v>
      </c>
      <c r="G491" s="28"/>
      <c r="H491" s="42"/>
    </row>
    <row r="492" spans="1:8" ht="12.75" customHeight="1">
      <c r="A492" s="26">
        <v>43448</v>
      </c>
      <c r="B492" s="27"/>
      <c r="C492" s="32">
        <f>ROUND(14.88,4)</f>
        <v>14.88</v>
      </c>
      <c r="D492" s="32">
        <f>F492</f>
        <v>15.0581</v>
      </c>
      <c r="E492" s="32">
        <f>F492</f>
        <v>15.0581</v>
      </c>
      <c r="F492" s="32">
        <f>ROUND(15.0581,4)</f>
        <v>15.0581</v>
      </c>
      <c r="G492" s="28"/>
      <c r="H492" s="42"/>
    </row>
    <row r="493" spans="1:8" ht="12.75" customHeight="1">
      <c r="A493" s="26">
        <v>43542</v>
      </c>
      <c r="B493" s="27"/>
      <c r="C493" s="32">
        <f>ROUND(14.88,4)</f>
        <v>14.88</v>
      </c>
      <c r="D493" s="32">
        <f>F493</f>
        <v>15.2457</v>
      </c>
      <c r="E493" s="32">
        <f>F493</f>
        <v>15.2457</v>
      </c>
      <c r="F493" s="32">
        <f>ROUND(15.2457,4)</f>
        <v>15.2457</v>
      </c>
      <c r="G493" s="28"/>
      <c r="H493" s="42"/>
    </row>
    <row r="494" spans="1:8" ht="12.75" customHeight="1">
      <c r="A494" s="26">
        <v>43630</v>
      </c>
      <c r="B494" s="27"/>
      <c r="C494" s="32">
        <f>ROUND(14.88,4)</f>
        <v>14.88</v>
      </c>
      <c r="D494" s="32">
        <f>F494</f>
        <v>15.4206</v>
      </c>
      <c r="E494" s="32">
        <f>F494</f>
        <v>15.4206</v>
      </c>
      <c r="F494" s="32">
        <f>ROUND(15.4206,4)</f>
        <v>15.4206</v>
      </c>
      <c r="G494" s="28"/>
      <c r="H494" s="42"/>
    </row>
    <row r="495" spans="1:8" ht="12.75" customHeight="1">
      <c r="A495" s="26">
        <v>43724</v>
      </c>
      <c r="B495" s="27"/>
      <c r="C495" s="32">
        <f>ROUND(14.88,4)</f>
        <v>14.88</v>
      </c>
      <c r="D495" s="32">
        <f>F495</f>
        <v>15.6113</v>
      </c>
      <c r="E495" s="32">
        <f>F495</f>
        <v>15.6113</v>
      </c>
      <c r="F495" s="32">
        <f>ROUND(15.6113,4)</f>
        <v>15.6113</v>
      </c>
      <c r="G495" s="28"/>
      <c r="H495" s="42"/>
    </row>
    <row r="496" spans="1:8" ht="12.75" customHeight="1">
      <c r="A496" s="26">
        <v>43812</v>
      </c>
      <c r="B496" s="27"/>
      <c r="C496" s="32">
        <f>ROUND(14.88,4)</f>
        <v>14.88</v>
      </c>
      <c r="D496" s="32">
        <f>F496</f>
        <v>15.8071</v>
      </c>
      <c r="E496" s="32">
        <f>F496</f>
        <v>15.8071</v>
      </c>
      <c r="F496" s="32">
        <v>15.8071</v>
      </c>
      <c r="G496" s="28"/>
      <c r="H496" s="42"/>
    </row>
    <row r="497" spans="1:8" ht="12.75" customHeight="1">
      <c r="A497" s="26">
        <v>43906</v>
      </c>
      <c r="B497" s="27"/>
      <c r="C497" s="32">
        <f>ROUND(14.88,4)</f>
        <v>14.88</v>
      </c>
      <c r="D497" s="32">
        <f>F497</f>
        <v>16.0167</v>
      </c>
      <c r="E497" s="32">
        <f>F497</f>
        <v>16.0167</v>
      </c>
      <c r="F497" s="32">
        <v>16.0167</v>
      </c>
      <c r="G497" s="28"/>
      <c r="H497" s="42"/>
    </row>
    <row r="498" spans="1:8" ht="12.75" customHeight="1">
      <c r="A498" s="26">
        <v>43994</v>
      </c>
      <c r="B498" s="27"/>
      <c r="C498" s="32">
        <f>ROUND(14.88,4)</f>
        <v>14.88</v>
      </c>
      <c r="D498" s="32">
        <f>F498</f>
        <v>16.213</v>
      </c>
      <c r="E498" s="32">
        <f>F498</f>
        <v>16.213</v>
      </c>
      <c r="F498" s="32">
        <v>16.213</v>
      </c>
      <c r="G498" s="28"/>
      <c r="H498" s="42"/>
    </row>
    <row r="499" spans="1:8" ht="12.75" customHeight="1">
      <c r="A499" s="26">
        <v>44088</v>
      </c>
      <c r="B499" s="27"/>
      <c r="C499" s="32">
        <f>ROUND(14.88,4)</f>
        <v>14.88</v>
      </c>
      <c r="D499" s="32">
        <f>F499</f>
        <v>16.4226</v>
      </c>
      <c r="E499" s="32">
        <f>F499</f>
        <v>16.4226</v>
      </c>
      <c r="F499" s="32">
        <v>16.4226</v>
      </c>
      <c r="G499" s="28"/>
      <c r="H499" s="42"/>
    </row>
    <row r="500" spans="1:8" ht="12.75" customHeight="1">
      <c r="A500" s="26">
        <v>44179</v>
      </c>
      <c r="B500" s="27"/>
      <c r="C500" s="32">
        <f>ROUND(14.88,4)</f>
        <v>14.88</v>
      </c>
      <c r="D500" s="32">
        <f>F500</f>
        <v>16.667</v>
      </c>
      <c r="E500" s="32">
        <f>F500</f>
        <v>16.667</v>
      </c>
      <c r="F500" s="32">
        <v>16.667</v>
      </c>
      <c r="G500" s="28"/>
      <c r="H500" s="42"/>
    </row>
    <row r="501" spans="1:8" ht="12.75" customHeight="1">
      <c r="A501" s="26">
        <v>44270</v>
      </c>
      <c r="B501" s="27"/>
      <c r="C501" s="32">
        <f>ROUND(14.88,4)</f>
        <v>14.88</v>
      </c>
      <c r="D501" s="32">
        <f>F501</f>
        <v>16.9133</v>
      </c>
      <c r="E501" s="32">
        <f>F501</f>
        <v>16.9133</v>
      </c>
      <c r="F501" s="32">
        <v>16.9133</v>
      </c>
      <c r="G501" s="28"/>
      <c r="H501" s="42"/>
    </row>
    <row r="502" spans="1:8" ht="12.75" customHeight="1">
      <c r="A502" s="26">
        <v>44358</v>
      </c>
      <c r="B502" s="27"/>
      <c r="C502" s="32">
        <f>ROUND(14.88,4)</f>
        <v>14.88</v>
      </c>
      <c r="D502" s="32">
        <f>F502</f>
        <v>17.1516</v>
      </c>
      <c r="E502" s="32">
        <f>F502</f>
        <v>17.1516</v>
      </c>
      <c r="F502" s="32">
        <v>17.1516</v>
      </c>
      <c r="G502" s="28"/>
      <c r="H502" s="42"/>
    </row>
    <row r="503" spans="1:8" ht="12.75" customHeight="1">
      <c r="A503" s="26">
        <v>44452</v>
      </c>
      <c r="B503" s="27"/>
      <c r="C503" s="32">
        <f>ROUND(14.88,4)</f>
        <v>14.88</v>
      </c>
      <c r="D503" s="32">
        <f>F503</f>
        <v>17.406</v>
      </c>
      <c r="E503" s="32">
        <f>F503</f>
        <v>17.406</v>
      </c>
      <c r="F503" s="32">
        <v>17.406</v>
      </c>
      <c r="G503" s="28"/>
      <c r="H503" s="42"/>
    </row>
    <row r="504" spans="1:8" ht="12.75" customHeight="1">
      <c r="A504" s="26" t="s">
        <v>88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43360</v>
      </c>
      <c r="B505" s="27"/>
      <c r="C505" s="32">
        <f>ROUND(1.40975840833728,4)</f>
        <v>1.4098</v>
      </c>
      <c r="D505" s="32">
        <f>F505</f>
        <v>1.4095</v>
      </c>
      <c r="E505" s="32">
        <f>F505</f>
        <v>1.4095</v>
      </c>
      <c r="F505" s="32">
        <f>ROUND(1.4095,4)</f>
        <v>1.4095</v>
      </c>
      <c r="G505" s="28"/>
      <c r="H505" s="42"/>
    </row>
    <row r="506" spans="1:8" ht="12.75" customHeight="1">
      <c r="A506" s="26">
        <v>43448</v>
      </c>
      <c r="B506" s="27"/>
      <c r="C506" s="32">
        <f>ROUND(1.40975840833728,4)</f>
        <v>1.4098</v>
      </c>
      <c r="D506" s="32">
        <f>F506</f>
        <v>1.3423</v>
      </c>
      <c r="E506" s="32">
        <f>F506</f>
        <v>1.3423</v>
      </c>
      <c r="F506" s="32">
        <f>ROUND(1.3423,4)</f>
        <v>1.3423</v>
      </c>
      <c r="G506" s="28"/>
      <c r="H506" s="42"/>
    </row>
    <row r="507" spans="1:8" ht="12.75" customHeight="1">
      <c r="A507" s="26">
        <v>43542</v>
      </c>
      <c r="B507" s="27"/>
      <c r="C507" s="32">
        <f>ROUND(1.40975840833728,4)</f>
        <v>1.4098</v>
      </c>
      <c r="D507" s="32">
        <f>F507</f>
        <v>1.2939</v>
      </c>
      <c r="E507" s="32">
        <f>F507</f>
        <v>1.2939</v>
      </c>
      <c r="F507" s="32">
        <f>ROUND(1.2939,4)</f>
        <v>1.2939</v>
      </c>
      <c r="G507" s="28"/>
      <c r="H507" s="42"/>
    </row>
    <row r="508" spans="1:8" ht="12.75" customHeight="1">
      <c r="A508" s="26">
        <v>43630</v>
      </c>
      <c r="B508" s="27"/>
      <c r="C508" s="32">
        <f>ROUND(1.40975840833728,4)</f>
        <v>1.4098</v>
      </c>
      <c r="D508" s="32">
        <f>F508</f>
        <v>1.2279</v>
      </c>
      <c r="E508" s="32">
        <f>F508</f>
        <v>1.2279</v>
      </c>
      <c r="F508" s="32">
        <f>ROUND(1.2279,4)</f>
        <v>1.2279</v>
      </c>
      <c r="G508" s="28"/>
      <c r="H508" s="42"/>
    </row>
    <row r="509" spans="1:8" ht="12.75" customHeight="1">
      <c r="A509" s="26">
        <v>43724</v>
      </c>
      <c r="B509" s="27"/>
      <c r="C509" s="32">
        <f>ROUND(1.40975840833728,4)</f>
        <v>1.4098</v>
      </c>
      <c r="D509" s="32">
        <f>F509</f>
        <v>1.184</v>
      </c>
      <c r="E509" s="32">
        <f>F509</f>
        <v>1.184</v>
      </c>
      <c r="F509" s="32">
        <f>ROUND(1.184,4)</f>
        <v>1.184</v>
      </c>
      <c r="G509" s="28"/>
      <c r="H509" s="42"/>
    </row>
    <row r="510" spans="1:8" ht="12.75" customHeight="1">
      <c r="A510" s="26">
        <v>43812</v>
      </c>
      <c r="B510" s="27"/>
      <c r="C510" s="32">
        <f>ROUND(1.40975840833728,4)</f>
        <v>1.4098</v>
      </c>
      <c r="D510" s="32">
        <f>F510</f>
        <v>1.1484</v>
      </c>
      <c r="E510" s="32">
        <f>F510</f>
        <v>1.1484</v>
      </c>
      <c r="F510" s="32">
        <f>ROUND(1.1484,4)</f>
        <v>1.1484</v>
      </c>
      <c r="G510" s="28"/>
      <c r="H510" s="42"/>
    </row>
    <row r="511" spans="1:8" ht="12.75" customHeight="1">
      <c r="A511" s="26" t="s">
        <v>89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43405</v>
      </c>
      <c r="B512" s="27"/>
      <c r="C512" s="31">
        <f>ROUND(659.607,3)</f>
        <v>659.607</v>
      </c>
      <c r="D512" s="31">
        <f>F512</f>
        <v>665.771</v>
      </c>
      <c r="E512" s="31">
        <f>F512</f>
        <v>665.771</v>
      </c>
      <c r="F512" s="31">
        <f>ROUND(665.771,3)</f>
        <v>665.771</v>
      </c>
      <c r="G512" s="28"/>
      <c r="H512" s="42"/>
    </row>
    <row r="513" spans="1:8" ht="12.75" customHeight="1">
      <c r="A513" s="26">
        <v>43503</v>
      </c>
      <c r="B513" s="27"/>
      <c r="C513" s="31">
        <f>ROUND(659.607,3)</f>
        <v>659.607</v>
      </c>
      <c r="D513" s="31">
        <f>F513</f>
        <v>678.6</v>
      </c>
      <c r="E513" s="31">
        <f>F513</f>
        <v>678.6</v>
      </c>
      <c r="F513" s="31">
        <f>ROUND(678.6,3)</f>
        <v>678.6</v>
      </c>
      <c r="G513" s="28"/>
      <c r="H513" s="42"/>
    </row>
    <row r="514" spans="1:8" ht="12.75" customHeight="1">
      <c r="A514" s="26">
        <v>43587</v>
      </c>
      <c r="B514" s="27"/>
      <c r="C514" s="31">
        <f>ROUND(659.607,3)</f>
        <v>659.607</v>
      </c>
      <c r="D514" s="31">
        <f>F514</f>
        <v>689.88</v>
      </c>
      <c r="E514" s="31">
        <f>F514</f>
        <v>689.88</v>
      </c>
      <c r="F514" s="31">
        <f>ROUND(689.88,3)</f>
        <v>689.88</v>
      </c>
      <c r="G514" s="28"/>
      <c r="H514" s="42"/>
    </row>
    <row r="515" spans="1:8" ht="12.75" customHeight="1">
      <c r="A515" s="26">
        <v>43678</v>
      </c>
      <c r="B515" s="27"/>
      <c r="C515" s="31">
        <f>ROUND(659.607,3)</f>
        <v>659.607</v>
      </c>
      <c r="D515" s="31">
        <f>F515</f>
        <v>702.534</v>
      </c>
      <c r="E515" s="31">
        <f>F515</f>
        <v>702.534</v>
      </c>
      <c r="F515" s="31">
        <f>ROUND(702.534,3)</f>
        <v>702.534</v>
      </c>
      <c r="G515" s="28"/>
      <c r="H515" s="42"/>
    </row>
    <row r="516" spans="1:8" ht="12.75" customHeight="1">
      <c r="A516" s="26" t="s">
        <v>90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43405</v>
      </c>
      <c r="B517" s="27"/>
      <c r="C517" s="31">
        <f>ROUND(581.928,3)</f>
        <v>581.928</v>
      </c>
      <c r="D517" s="31">
        <f>F517</f>
        <v>587.366</v>
      </c>
      <c r="E517" s="31">
        <f>F517</f>
        <v>587.366</v>
      </c>
      <c r="F517" s="31">
        <f>ROUND(587.366,3)</f>
        <v>587.366</v>
      </c>
      <c r="G517" s="28"/>
      <c r="H517" s="42"/>
    </row>
    <row r="518" spans="1:8" ht="12.75" customHeight="1">
      <c r="A518" s="26">
        <v>43503</v>
      </c>
      <c r="B518" s="27"/>
      <c r="C518" s="31">
        <f>ROUND(581.928,3)</f>
        <v>581.928</v>
      </c>
      <c r="D518" s="31">
        <f>F518</f>
        <v>598.684</v>
      </c>
      <c r="E518" s="31">
        <f>F518</f>
        <v>598.684</v>
      </c>
      <c r="F518" s="31">
        <f>ROUND(598.684,3)</f>
        <v>598.684</v>
      </c>
      <c r="G518" s="28"/>
      <c r="H518" s="42"/>
    </row>
    <row r="519" spans="1:8" ht="12.75" customHeight="1">
      <c r="A519" s="26">
        <v>43587</v>
      </c>
      <c r="B519" s="27"/>
      <c r="C519" s="31">
        <f>ROUND(581.928,3)</f>
        <v>581.928</v>
      </c>
      <c r="D519" s="31">
        <f>F519</f>
        <v>608.636</v>
      </c>
      <c r="E519" s="31">
        <f>F519</f>
        <v>608.636</v>
      </c>
      <c r="F519" s="31">
        <f>ROUND(608.636,3)</f>
        <v>608.636</v>
      </c>
      <c r="G519" s="28"/>
      <c r="H519" s="42"/>
    </row>
    <row r="520" spans="1:8" ht="12.75" customHeight="1">
      <c r="A520" s="26">
        <v>43678</v>
      </c>
      <c r="B520" s="27"/>
      <c r="C520" s="31">
        <f>ROUND(581.928,3)</f>
        <v>581.928</v>
      </c>
      <c r="D520" s="31">
        <f>F520</f>
        <v>619.8</v>
      </c>
      <c r="E520" s="31">
        <f>F520</f>
        <v>619.8</v>
      </c>
      <c r="F520" s="31">
        <f>ROUND(619.8,3)</f>
        <v>619.8</v>
      </c>
      <c r="G520" s="28"/>
      <c r="H520" s="42"/>
    </row>
    <row r="521" spans="1:8" ht="12.75" customHeight="1">
      <c r="A521" s="26" t="s">
        <v>91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43405</v>
      </c>
      <c r="B522" s="27"/>
      <c r="C522" s="31">
        <f>ROUND(671.287,3)</f>
        <v>671.287</v>
      </c>
      <c r="D522" s="31">
        <f>F522</f>
        <v>677.561</v>
      </c>
      <c r="E522" s="31">
        <f>F522</f>
        <v>677.561</v>
      </c>
      <c r="F522" s="31">
        <f>ROUND(677.561,3)</f>
        <v>677.561</v>
      </c>
      <c r="G522" s="28"/>
      <c r="H522" s="42"/>
    </row>
    <row r="523" spans="1:8" ht="12.75" customHeight="1">
      <c r="A523" s="26">
        <v>43503</v>
      </c>
      <c r="B523" s="27"/>
      <c r="C523" s="31">
        <f>ROUND(671.287,3)</f>
        <v>671.287</v>
      </c>
      <c r="D523" s="31">
        <f>F523</f>
        <v>690.616</v>
      </c>
      <c r="E523" s="31">
        <f>F523</f>
        <v>690.616</v>
      </c>
      <c r="F523" s="31">
        <f>ROUND(690.616,3)</f>
        <v>690.616</v>
      </c>
      <c r="G523" s="28"/>
      <c r="H523" s="42"/>
    </row>
    <row r="524" spans="1:8" ht="12.75" customHeight="1">
      <c r="A524" s="26">
        <v>43587</v>
      </c>
      <c r="B524" s="27"/>
      <c r="C524" s="31">
        <f>ROUND(671.287,3)</f>
        <v>671.287</v>
      </c>
      <c r="D524" s="31">
        <f>F524</f>
        <v>702.096</v>
      </c>
      <c r="E524" s="31">
        <f>F524</f>
        <v>702.096</v>
      </c>
      <c r="F524" s="31">
        <f>ROUND(702.096,3)</f>
        <v>702.096</v>
      </c>
      <c r="G524" s="28"/>
      <c r="H524" s="42"/>
    </row>
    <row r="525" spans="1:8" ht="12.75" customHeight="1">
      <c r="A525" s="26">
        <v>43678</v>
      </c>
      <c r="B525" s="27"/>
      <c r="C525" s="31">
        <f>ROUND(671.287,3)</f>
        <v>671.287</v>
      </c>
      <c r="D525" s="31">
        <f>F525</f>
        <v>714.974</v>
      </c>
      <c r="E525" s="31">
        <f>F525</f>
        <v>714.974</v>
      </c>
      <c r="F525" s="31">
        <f>ROUND(714.974,3)</f>
        <v>714.974</v>
      </c>
      <c r="G525" s="28"/>
      <c r="H525" s="42"/>
    </row>
    <row r="526" spans="1:8" ht="12.75" customHeight="1">
      <c r="A526" s="26" t="s">
        <v>92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43405</v>
      </c>
      <c r="B527" s="27"/>
      <c r="C527" s="31">
        <f>ROUND(606.53,3)</f>
        <v>606.53</v>
      </c>
      <c r="D527" s="31">
        <f>F527</f>
        <v>612.198</v>
      </c>
      <c r="E527" s="31">
        <f>F527</f>
        <v>612.198</v>
      </c>
      <c r="F527" s="31">
        <f>ROUND(612.198,3)</f>
        <v>612.198</v>
      </c>
      <c r="G527" s="28"/>
      <c r="H527" s="42"/>
    </row>
    <row r="528" spans="1:8" ht="12.75" customHeight="1">
      <c r="A528" s="26">
        <v>43503</v>
      </c>
      <c r="B528" s="27"/>
      <c r="C528" s="31">
        <f>ROUND(606.53,3)</f>
        <v>606.53</v>
      </c>
      <c r="D528" s="31">
        <f>F528</f>
        <v>623.994</v>
      </c>
      <c r="E528" s="31">
        <f>F528</f>
        <v>623.994</v>
      </c>
      <c r="F528" s="31">
        <f>ROUND(623.994,3)</f>
        <v>623.994</v>
      </c>
      <c r="G528" s="28"/>
      <c r="H528" s="42"/>
    </row>
    <row r="529" spans="1:8" ht="12.75" customHeight="1">
      <c r="A529" s="26">
        <v>43587</v>
      </c>
      <c r="B529" s="27"/>
      <c r="C529" s="31">
        <f>ROUND(606.53,3)</f>
        <v>606.53</v>
      </c>
      <c r="D529" s="31">
        <f>F529</f>
        <v>634.367</v>
      </c>
      <c r="E529" s="31">
        <f>F529</f>
        <v>634.367</v>
      </c>
      <c r="F529" s="31">
        <f>ROUND(634.367,3)</f>
        <v>634.367</v>
      </c>
      <c r="G529" s="28"/>
      <c r="H529" s="42"/>
    </row>
    <row r="530" spans="1:8" ht="12.75" customHeight="1">
      <c r="A530" s="26">
        <v>43678</v>
      </c>
      <c r="B530" s="27"/>
      <c r="C530" s="31">
        <f>ROUND(606.53,3)</f>
        <v>606.53</v>
      </c>
      <c r="D530" s="31">
        <f>F530</f>
        <v>646.003</v>
      </c>
      <c r="E530" s="31">
        <f>F530</f>
        <v>646.003</v>
      </c>
      <c r="F530" s="31">
        <f>ROUND(646.003,3)</f>
        <v>646.003</v>
      </c>
      <c r="G530" s="28"/>
      <c r="H530" s="42"/>
    </row>
    <row r="531" spans="1:8" ht="12.75" customHeight="1">
      <c r="A531" s="26" t="s">
        <v>93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43405</v>
      </c>
      <c r="B532" s="27"/>
      <c r="C532" s="31">
        <f>ROUND(250.99624483277,3)</f>
        <v>250.996</v>
      </c>
      <c r="D532" s="31">
        <f>F532</f>
        <v>253.372</v>
      </c>
      <c r="E532" s="31">
        <f>F532</f>
        <v>253.372</v>
      </c>
      <c r="F532" s="31">
        <f>ROUND(253.372,3)</f>
        <v>253.372</v>
      </c>
      <c r="G532" s="28"/>
      <c r="H532" s="42"/>
    </row>
    <row r="533" spans="1:8" ht="12.75" customHeight="1">
      <c r="A533" s="26">
        <v>43503</v>
      </c>
      <c r="B533" s="27"/>
      <c r="C533" s="31">
        <f>ROUND(250.99624483277,3)</f>
        <v>250.996</v>
      </c>
      <c r="D533" s="31">
        <f>F533</f>
        <v>258.309</v>
      </c>
      <c r="E533" s="31">
        <f>F533</f>
        <v>258.309</v>
      </c>
      <c r="F533" s="31">
        <f>ROUND(258.309,3)</f>
        <v>258.309</v>
      </c>
      <c r="G533" s="28"/>
      <c r="H533" s="42"/>
    </row>
    <row r="534" spans="1:8" ht="12.75" customHeight="1">
      <c r="A534" s="26">
        <v>43587</v>
      </c>
      <c r="B534" s="27"/>
      <c r="C534" s="31">
        <f>ROUND(250.99624483277,3)</f>
        <v>250.996</v>
      </c>
      <c r="D534" s="31">
        <f>F534</f>
        <v>262.647</v>
      </c>
      <c r="E534" s="31">
        <f>F534</f>
        <v>262.647</v>
      </c>
      <c r="F534" s="31">
        <f>ROUND(262.647,3)</f>
        <v>262.647</v>
      </c>
      <c r="G534" s="28"/>
      <c r="H534" s="42"/>
    </row>
    <row r="535" spans="1:8" ht="12.75" customHeight="1">
      <c r="A535" s="26">
        <v>43678</v>
      </c>
      <c r="B535" s="27"/>
      <c r="C535" s="31">
        <f>ROUND(250.99624483277,3)</f>
        <v>250.996</v>
      </c>
      <c r="D535" s="31">
        <f>F535</f>
        <v>267.504</v>
      </c>
      <c r="E535" s="31">
        <f>F535</f>
        <v>267.504</v>
      </c>
      <c r="F535" s="31">
        <f>ROUND(267.504,3)</f>
        <v>267.504</v>
      </c>
      <c r="G535" s="28"/>
      <c r="H535" s="42"/>
    </row>
    <row r="536" spans="1:8" ht="12.75" customHeight="1">
      <c r="A536" s="26" t="s">
        <v>94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43360</v>
      </c>
      <c r="B537" s="27"/>
      <c r="C537" s="28">
        <f>ROUND(25973.2315957459,2)</f>
        <v>25973.23</v>
      </c>
      <c r="D537" s="28">
        <f>F537</f>
        <v>25977.3</v>
      </c>
      <c r="E537" s="28">
        <f>F537</f>
        <v>25977.3</v>
      </c>
      <c r="F537" s="28">
        <f>ROUND(25977.3,2)</f>
        <v>25977.3</v>
      </c>
      <c r="G537" s="28"/>
      <c r="H537" s="42"/>
    </row>
    <row r="538" spans="1:8" ht="12.75" customHeight="1">
      <c r="A538" s="26">
        <v>43448</v>
      </c>
      <c r="B538" s="27"/>
      <c r="C538" s="28">
        <f>ROUND(25973.2315957459,2)</f>
        <v>25973.23</v>
      </c>
      <c r="D538" s="28">
        <f>F538</f>
        <v>26367.95</v>
      </c>
      <c r="E538" s="28">
        <f>F538</f>
        <v>26367.95</v>
      </c>
      <c r="F538" s="28">
        <f>ROUND(26367.95,2)</f>
        <v>26367.95</v>
      </c>
      <c r="G538" s="28"/>
      <c r="H538" s="42"/>
    </row>
    <row r="539" spans="1:8" ht="12.75" customHeight="1">
      <c r="A539" s="26">
        <v>43542</v>
      </c>
      <c r="B539" s="27"/>
      <c r="C539" s="28">
        <f>ROUND(25973.2315957459,2)</f>
        <v>25973.23</v>
      </c>
      <c r="D539" s="28">
        <f>F539</f>
        <v>26816.15</v>
      </c>
      <c r="E539" s="28">
        <f>F539</f>
        <v>26816.15</v>
      </c>
      <c r="F539" s="28">
        <f>ROUND(26816.15,2)</f>
        <v>26816.15</v>
      </c>
      <c r="G539" s="28"/>
      <c r="H539" s="42"/>
    </row>
    <row r="540" spans="1:8" ht="12.75" customHeight="1">
      <c r="A540" s="26" t="s">
        <v>95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43362</v>
      </c>
      <c r="B541" s="27"/>
      <c r="C541" s="31">
        <f>ROUND(7.033,3)</f>
        <v>7.033</v>
      </c>
      <c r="D541" s="31">
        <f>ROUND(7.12,3)</f>
        <v>7.12</v>
      </c>
      <c r="E541" s="31">
        <f>ROUND(7.02,3)</f>
        <v>7.02</v>
      </c>
      <c r="F541" s="31">
        <f>ROUND(7.07,3)</f>
        <v>7.07</v>
      </c>
      <c r="G541" s="28"/>
      <c r="H541" s="42"/>
    </row>
    <row r="542" spans="1:8" ht="12.75" customHeight="1">
      <c r="A542" s="26">
        <v>43453</v>
      </c>
      <c r="B542" s="27"/>
      <c r="C542" s="31">
        <f>ROUND(7.033,3)</f>
        <v>7.033</v>
      </c>
      <c r="D542" s="31">
        <f>ROUND(7.06,3)</f>
        <v>7.06</v>
      </c>
      <c r="E542" s="31">
        <f>ROUND(6.96,3)</f>
        <v>6.96</v>
      </c>
      <c r="F542" s="31">
        <f>ROUND(7.01,3)</f>
        <v>7.01</v>
      </c>
      <c r="G542" s="28"/>
      <c r="H542" s="42"/>
    </row>
    <row r="543" spans="1:8" ht="12.75" customHeight="1">
      <c r="A543" s="26">
        <v>43544</v>
      </c>
      <c r="B543" s="27"/>
      <c r="C543" s="31">
        <f>ROUND(7.033,3)</f>
        <v>7.033</v>
      </c>
      <c r="D543" s="31">
        <f>ROUND(7.06,3)</f>
        <v>7.06</v>
      </c>
      <c r="E543" s="31">
        <f>ROUND(6.96,3)</f>
        <v>6.96</v>
      </c>
      <c r="F543" s="31">
        <f>ROUND(7.01,3)</f>
        <v>7.01</v>
      </c>
      <c r="G543" s="28"/>
      <c r="H543" s="42"/>
    </row>
    <row r="544" spans="1:8" ht="12.75" customHeight="1">
      <c r="A544" s="26">
        <v>43635</v>
      </c>
      <c r="B544" s="27"/>
      <c r="C544" s="31">
        <f>ROUND(7.033,3)</f>
        <v>7.033</v>
      </c>
      <c r="D544" s="31">
        <f>ROUND(7.08,3)</f>
        <v>7.08</v>
      </c>
      <c r="E544" s="31">
        <f>ROUND(6.98,3)</f>
        <v>6.98</v>
      </c>
      <c r="F544" s="31">
        <f>ROUND(7.03,3)</f>
        <v>7.03</v>
      </c>
      <c r="G544" s="28"/>
      <c r="H544" s="42"/>
    </row>
    <row r="545" spans="1:8" ht="12.75" customHeight="1">
      <c r="A545" s="26">
        <v>43726</v>
      </c>
      <c r="B545" s="27"/>
      <c r="C545" s="31">
        <f>ROUND(7.033,3)</f>
        <v>7.033</v>
      </c>
      <c r="D545" s="31">
        <f>ROUND(7.12,3)</f>
        <v>7.12</v>
      </c>
      <c r="E545" s="31">
        <f>ROUND(7.02,3)</f>
        <v>7.02</v>
      </c>
      <c r="F545" s="31">
        <f>ROUND(7.07,3)</f>
        <v>7.07</v>
      </c>
      <c r="G545" s="28"/>
      <c r="H545" s="42"/>
    </row>
    <row r="546" spans="1:8" ht="12.75" customHeight="1">
      <c r="A546" s="26">
        <v>43817</v>
      </c>
      <c r="B546" s="27"/>
      <c r="C546" s="31">
        <f>ROUND(7.033,3)</f>
        <v>7.033</v>
      </c>
      <c r="D546" s="31">
        <f>ROUND(7.18,3)</f>
        <v>7.18</v>
      </c>
      <c r="E546" s="31">
        <f>ROUND(7.08,3)</f>
        <v>7.08</v>
      </c>
      <c r="F546" s="31">
        <f>ROUND(7.13,3)</f>
        <v>7.13</v>
      </c>
      <c r="G546" s="28"/>
      <c r="H546" s="42"/>
    </row>
    <row r="547" spans="1:8" ht="12.75" customHeight="1">
      <c r="A547" s="26" t="s">
        <v>96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43405</v>
      </c>
      <c r="B548" s="27"/>
      <c r="C548" s="31">
        <f>ROUND(600.817,3)</f>
        <v>600.817</v>
      </c>
      <c r="D548" s="31">
        <f>F548</f>
        <v>606.432</v>
      </c>
      <c r="E548" s="31">
        <f>F548</f>
        <v>606.432</v>
      </c>
      <c r="F548" s="31">
        <f>ROUND(606.432,3)</f>
        <v>606.432</v>
      </c>
      <c r="G548" s="28"/>
      <c r="H548" s="42"/>
    </row>
    <row r="549" spans="1:8" ht="12.75" customHeight="1">
      <c r="A549" s="26">
        <v>43503</v>
      </c>
      <c r="B549" s="27"/>
      <c r="C549" s="31">
        <f>ROUND(600.817,3)</f>
        <v>600.817</v>
      </c>
      <c r="D549" s="31">
        <f>F549</f>
        <v>618.117</v>
      </c>
      <c r="E549" s="31">
        <f>F549</f>
        <v>618.117</v>
      </c>
      <c r="F549" s="31">
        <f>ROUND(618.117,3)</f>
        <v>618.117</v>
      </c>
      <c r="G549" s="28"/>
      <c r="H549" s="42"/>
    </row>
    <row r="550" spans="1:8" ht="12.75" customHeight="1">
      <c r="A550" s="26">
        <v>43587</v>
      </c>
      <c r="B550" s="27"/>
      <c r="C550" s="31">
        <f>ROUND(600.817,3)</f>
        <v>600.817</v>
      </c>
      <c r="D550" s="31">
        <f>F550</f>
        <v>628.392</v>
      </c>
      <c r="E550" s="31">
        <f>F550</f>
        <v>628.392</v>
      </c>
      <c r="F550" s="31">
        <f>ROUND(628.392,3)</f>
        <v>628.392</v>
      </c>
      <c r="G550" s="28"/>
      <c r="H550" s="42"/>
    </row>
    <row r="551" spans="1:8" ht="12.75" customHeight="1">
      <c r="A551" s="26">
        <v>43678</v>
      </c>
      <c r="B551" s="27"/>
      <c r="C551" s="31">
        <f>ROUND(600.817,3)</f>
        <v>600.817</v>
      </c>
      <c r="D551" s="31">
        <f>F551</f>
        <v>639.918</v>
      </c>
      <c r="E551" s="31">
        <f>F551</f>
        <v>639.918</v>
      </c>
      <c r="F551" s="31">
        <f>ROUND(639.918,3)</f>
        <v>639.918</v>
      </c>
      <c r="G551" s="28"/>
      <c r="H551" s="42"/>
    </row>
    <row r="552" spans="1:8" ht="12.75" customHeight="1">
      <c r="A552" s="26" t="s">
        <v>12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43546</v>
      </c>
      <c r="B553" s="27"/>
      <c r="C553" s="28">
        <f>ROUND(100.135977680142,2)</f>
        <v>100.14</v>
      </c>
      <c r="D553" s="28">
        <f>F553</f>
        <v>99.64</v>
      </c>
      <c r="E553" s="28">
        <f>F553</f>
        <v>99.64</v>
      </c>
      <c r="F553" s="28">
        <f>ROUND(99.6399633031764,2)</f>
        <v>99.64</v>
      </c>
      <c r="G553" s="28"/>
      <c r="H553" s="42"/>
    </row>
    <row r="554" spans="1:8" ht="12.75" customHeight="1">
      <c r="A554" s="26" t="s">
        <v>13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43913</v>
      </c>
      <c r="B555" s="27"/>
      <c r="C555" s="28">
        <f>ROUND(100.332651607173,2)</f>
        <v>100.33</v>
      </c>
      <c r="D555" s="28">
        <f>F555</f>
        <v>99.43</v>
      </c>
      <c r="E555" s="28">
        <f>F555</f>
        <v>99.43</v>
      </c>
      <c r="F555" s="28">
        <f>ROUND(99.4337391767653,2)</f>
        <v>99.43</v>
      </c>
      <c r="G555" s="28"/>
      <c r="H555" s="42"/>
    </row>
    <row r="556" spans="1:8" ht="12.75" customHeight="1">
      <c r="A556" s="26" t="s">
        <v>14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45007</v>
      </c>
      <c r="B557" s="27"/>
      <c r="C557" s="28">
        <f>ROUND(100.736103636775,2)</f>
        <v>100.74</v>
      </c>
      <c r="D557" s="28">
        <f>F557</f>
        <v>99.01</v>
      </c>
      <c r="E557" s="28">
        <f>F557</f>
        <v>99.01</v>
      </c>
      <c r="F557" s="28">
        <f>ROUND(99.0104338443664,2)</f>
        <v>99.01</v>
      </c>
      <c r="G557" s="28"/>
      <c r="H557" s="42"/>
    </row>
    <row r="558" spans="1:8" ht="12.75" customHeight="1">
      <c r="A558" s="26" t="s">
        <v>15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46834</v>
      </c>
      <c r="B559" s="27"/>
      <c r="C559" s="28">
        <f>ROUND(101.231164633432,2)</f>
        <v>101.23</v>
      </c>
      <c r="D559" s="28">
        <f>F559</f>
        <v>100.4</v>
      </c>
      <c r="E559" s="28">
        <f>F559</f>
        <v>100.4</v>
      </c>
      <c r="F559" s="28">
        <f>ROUND(100.400016271987,2)</f>
        <v>100.4</v>
      </c>
      <c r="G559" s="28"/>
      <c r="H559" s="42"/>
    </row>
    <row r="560" spans="1:8" ht="12.75" customHeight="1">
      <c r="A560" s="26" t="s">
        <v>97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43363</v>
      </c>
      <c r="B561" s="27"/>
      <c r="C561" s="30">
        <f>ROUND(100.135977680142,5)</f>
        <v>100.13598</v>
      </c>
      <c r="D561" s="30">
        <f>F561</f>
        <v>101.76254</v>
      </c>
      <c r="E561" s="30">
        <f>F561</f>
        <v>101.76254</v>
      </c>
      <c r="F561" s="30">
        <f>ROUND(101.762543027627,5)</f>
        <v>101.76254</v>
      </c>
      <c r="G561" s="28"/>
      <c r="H561" s="42"/>
    </row>
    <row r="562" spans="1:8" ht="12.75" customHeight="1">
      <c r="A562" s="26" t="s">
        <v>98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43636</v>
      </c>
      <c r="B563" s="27"/>
      <c r="C563" s="28">
        <f>ROUND(100.135977680142,2)</f>
        <v>100.14</v>
      </c>
      <c r="D563" s="28">
        <f>F563</f>
        <v>102.14</v>
      </c>
      <c r="E563" s="28">
        <f>F563</f>
        <v>102.14</v>
      </c>
      <c r="F563" s="28">
        <f>ROUND(102.141899704907,2)</f>
        <v>102.14</v>
      </c>
      <c r="G563" s="28"/>
      <c r="H563" s="42"/>
    </row>
    <row r="564" spans="1:8" ht="12.75" customHeight="1">
      <c r="A564" s="26" t="s">
        <v>99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43727</v>
      </c>
      <c r="B565" s="27"/>
      <c r="C565" s="28">
        <f>ROUND(100.135977680142,2)</f>
        <v>100.14</v>
      </c>
      <c r="D565" s="28">
        <f>F565</f>
        <v>100.14</v>
      </c>
      <c r="E565" s="28">
        <f>F565</f>
        <v>100.14</v>
      </c>
      <c r="F565" s="28">
        <f>ROUND(100.135977680142,2)</f>
        <v>100.14</v>
      </c>
      <c r="G565" s="28"/>
      <c r="H565" s="42"/>
    </row>
    <row r="566" spans="1:8" ht="12.75" customHeight="1">
      <c r="A566" s="26" t="s">
        <v>100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43364</v>
      </c>
      <c r="B567" s="27"/>
      <c r="C567" s="30">
        <f>ROUND(100.332651607173,5)</f>
        <v>100.33265</v>
      </c>
      <c r="D567" s="30">
        <f>F567</f>
        <v>98.51649</v>
      </c>
      <c r="E567" s="30">
        <f>F567</f>
        <v>98.51649</v>
      </c>
      <c r="F567" s="30">
        <f>ROUND(98.5164933809574,5)</f>
        <v>98.51649</v>
      </c>
      <c r="G567" s="28"/>
      <c r="H567" s="42"/>
    </row>
    <row r="568" spans="1:8" ht="12.75" customHeight="1">
      <c r="A568" s="26" t="s">
        <v>101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43455</v>
      </c>
      <c r="B569" s="27"/>
      <c r="C569" s="28">
        <f>ROUND(100.332651607173,2)</f>
        <v>100.33</v>
      </c>
      <c r="D569" s="28">
        <f>F569</f>
        <v>98.92</v>
      </c>
      <c r="E569" s="28">
        <f>F569</f>
        <v>98.92</v>
      </c>
      <c r="F569" s="28">
        <f>ROUND(98.9200161912515,2)</f>
        <v>98.92</v>
      </c>
      <c r="G569" s="28"/>
      <c r="H569" s="42"/>
    </row>
    <row r="570" spans="1:8" ht="12.75" customHeight="1">
      <c r="A570" s="26" t="s">
        <v>102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43539</v>
      </c>
      <c r="B571" s="27"/>
      <c r="C571" s="30">
        <f>ROUND(100.332651607173,5)</f>
        <v>100.33265</v>
      </c>
      <c r="D571" s="30">
        <f>F571</f>
        <v>99.37094</v>
      </c>
      <c r="E571" s="30">
        <f>F571</f>
        <v>99.37094</v>
      </c>
      <c r="F571" s="30">
        <f>ROUND(99.3709415201731,5)</f>
        <v>99.37094</v>
      </c>
      <c r="G571" s="28"/>
      <c r="H571" s="42"/>
    </row>
    <row r="572" spans="1:8" ht="12.75" customHeight="1">
      <c r="A572" s="26" t="s">
        <v>103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43637</v>
      </c>
      <c r="B573" s="27"/>
      <c r="C573" s="30">
        <f>ROUND(100.332651607173,5)</f>
        <v>100.33265</v>
      </c>
      <c r="D573" s="30">
        <f>F573</f>
        <v>99.87988</v>
      </c>
      <c r="E573" s="30">
        <f>F573</f>
        <v>99.87988</v>
      </c>
      <c r="F573" s="30">
        <f>ROUND(99.8798773110013,5)</f>
        <v>99.87988</v>
      </c>
      <c r="G573" s="28"/>
      <c r="H573" s="42"/>
    </row>
    <row r="574" spans="1:8" ht="12.75" customHeight="1">
      <c r="A574" s="26" t="s">
        <v>104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43728</v>
      </c>
      <c r="B575" s="27"/>
      <c r="C575" s="30">
        <f>ROUND(100.332651607173,5)</f>
        <v>100.33265</v>
      </c>
      <c r="D575" s="30">
        <f>F575</f>
        <v>102.13902</v>
      </c>
      <c r="E575" s="30">
        <f>F575</f>
        <v>102.13902</v>
      </c>
      <c r="F575" s="30">
        <f>ROUND(102.139017833666,5)</f>
        <v>102.13902</v>
      </c>
      <c r="G575" s="28"/>
      <c r="H575" s="42"/>
    </row>
    <row r="576" spans="1:8" ht="12.75" customHeight="1">
      <c r="A576" s="26" t="s">
        <v>105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44004</v>
      </c>
      <c r="B577" s="27"/>
      <c r="C577" s="28">
        <f>ROUND(100.332651607173,2)</f>
        <v>100.33</v>
      </c>
      <c r="D577" s="28">
        <f>F577</f>
        <v>103.16</v>
      </c>
      <c r="E577" s="28">
        <f>F577</f>
        <v>103.16</v>
      </c>
      <c r="F577" s="28">
        <f>ROUND(103.158747676104,2)</f>
        <v>103.16</v>
      </c>
      <c r="G577" s="28"/>
      <c r="H577" s="42"/>
    </row>
    <row r="578" spans="1:8" ht="12.75" customHeight="1">
      <c r="A578" s="26" t="s">
        <v>106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44095</v>
      </c>
      <c r="B579" s="27"/>
      <c r="C579" s="28">
        <f>ROUND(100.332651607173,2)</f>
        <v>100.33</v>
      </c>
      <c r="D579" s="28">
        <f>F579</f>
        <v>100.33</v>
      </c>
      <c r="E579" s="28">
        <f>F579</f>
        <v>100.33</v>
      </c>
      <c r="F579" s="28">
        <f>ROUND(100.332651607173,2)</f>
        <v>100.33</v>
      </c>
      <c r="G579" s="28"/>
      <c r="H579" s="42"/>
    </row>
    <row r="580" spans="1:8" ht="12.75" customHeight="1">
      <c r="A580" s="26" t="s">
        <v>107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44182</v>
      </c>
      <c r="B581" s="27"/>
      <c r="C581" s="30">
        <f>ROUND(100.736103636775,5)</f>
        <v>100.7361</v>
      </c>
      <c r="D581" s="30">
        <f>F581</f>
        <v>97.30709</v>
      </c>
      <c r="E581" s="30">
        <f>F581</f>
        <v>97.30709</v>
      </c>
      <c r="F581" s="30">
        <f>ROUND(97.3070929263381,5)</f>
        <v>97.30709</v>
      </c>
      <c r="G581" s="28"/>
      <c r="H581" s="42"/>
    </row>
    <row r="582" spans="1:8" ht="12.75" customHeight="1">
      <c r="A582" s="26" t="s">
        <v>108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44271</v>
      </c>
      <c r="B583" s="27"/>
      <c r="C583" s="30">
        <f>ROUND(100.736103636775,5)</f>
        <v>100.7361</v>
      </c>
      <c r="D583" s="30">
        <f>F583</f>
        <v>96.66437</v>
      </c>
      <c r="E583" s="30">
        <f>F583</f>
        <v>96.66437</v>
      </c>
      <c r="F583" s="30">
        <f>ROUND(96.6643661702872,5)</f>
        <v>96.66437</v>
      </c>
      <c r="G583" s="28"/>
      <c r="H583" s="42"/>
    </row>
    <row r="584" spans="1:8" ht="12.75" customHeight="1">
      <c r="A584" s="26" t="s">
        <v>109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44362</v>
      </c>
      <c r="B585" s="27"/>
      <c r="C585" s="30">
        <f>ROUND(100.736103636775,5)</f>
        <v>100.7361</v>
      </c>
      <c r="D585" s="30">
        <f>F585</f>
        <v>95.98637</v>
      </c>
      <c r="E585" s="30">
        <f>F585</f>
        <v>95.98637</v>
      </c>
      <c r="F585" s="30">
        <f>ROUND(95.9863673128659,5)</f>
        <v>95.98637</v>
      </c>
      <c r="G585" s="28"/>
      <c r="H585" s="42"/>
    </row>
    <row r="586" spans="1:8" ht="12.75" customHeight="1">
      <c r="A586" s="26" t="s">
        <v>110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44460</v>
      </c>
      <c r="B587" s="27"/>
      <c r="C587" s="30">
        <f>ROUND(100.736103636775,5)</f>
        <v>100.7361</v>
      </c>
      <c r="D587" s="30">
        <f>F587</f>
        <v>96.29906</v>
      </c>
      <c r="E587" s="30">
        <f>F587</f>
        <v>96.29906</v>
      </c>
      <c r="F587" s="30">
        <f>ROUND(96.2990631396739,5)</f>
        <v>96.29906</v>
      </c>
      <c r="G587" s="28"/>
      <c r="H587" s="42"/>
    </row>
    <row r="588" spans="1:8" ht="12.75" customHeight="1">
      <c r="A588" s="26" t="s">
        <v>111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44551</v>
      </c>
      <c r="B589" s="27"/>
      <c r="C589" s="30">
        <f>ROUND(100.736103636775,5)</f>
        <v>100.7361</v>
      </c>
      <c r="D589" s="30">
        <f>F589</f>
        <v>98.5933</v>
      </c>
      <c r="E589" s="30">
        <f>F589</f>
        <v>98.5933</v>
      </c>
      <c r="F589" s="30">
        <f>ROUND(98.5933007953094,5)</f>
        <v>98.5933</v>
      </c>
      <c r="G589" s="28"/>
      <c r="H589" s="42"/>
    </row>
    <row r="590" spans="1:8" ht="12.75" customHeight="1">
      <c r="A590" s="26" t="s">
        <v>112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44635</v>
      </c>
      <c r="B591" s="27"/>
      <c r="C591" s="30">
        <f>ROUND(100.736103636775,5)</f>
        <v>100.7361</v>
      </c>
      <c r="D591" s="30">
        <f>F591</f>
        <v>98.81091</v>
      </c>
      <c r="E591" s="30">
        <f>F591</f>
        <v>98.81091</v>
      </c>
      <c r="F591" s="30">
        <f>ROUND(98.8109050945044,5)</f>
        <v>98.81091</v>
      </c>
      <c r="G591" s="28"/>
      <c r="H591" s="42"/>
    </row>
    <row r="592" spans="1:8" ht="12.75" customHeight="1">
      <c r="A592" s="26" t="s">
        <v>113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44733</v>
      </c>
      <c r="B593" s="27"/>
      <c r="C593" s="30">
        <f>ROUND(100.736103636775,5)</f>
        <v>100.7361</v>
      </c>
      <c r="D593" s="30">
        <f>F593</f>
        <v>100.11328</v>
      </c>
      <c r="E593" s="30">
        <f>F593</f>
        <v>100.11328</v>
      </c>
      <c r="F593" s="30">
        <f>ROUND(100.113275232066,5)</f>
        <v>100.11328</v>
      </c>
      <c r="G593" s="28"/>
      <c r="H593" s="42"/>
    </row>
    <row r="594" spans="1:8" ht="12.75" customHeight="1">
      <c r="A594" s="26" t="s">
        <v>114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44824</v>
      </c>
      <c r="B595" s="27"/>
      <c r="C595" s="30">
        <f>ROUND(100.736103636775,5)</f>
        <v>100.7361</v>
      </c>
      <c r="D595" s="30">
        <f>F595</f>
        <v>104.11371</v>
      </c>
      <c r="E595" s="30">
        <f>F595</f>
        <v>104.11371</v>
      </c>
      <c r="F595" s="30">
        <f>ROUND(104.113713963515,5)</f>
        <v>104.11371</v>
      </c>
      <c r="G595" s="28"/>
      <c r="H595" s="42"/>
    </row>
    <row r="596" spans="1:8" ht="12.75" customHeight="1">
      <c r="A596" s="26" t="s">
        <v>115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45097</v>
      </c>
      <c r="B597" s="27"/>
      <c r="C597" s="28">
        <f>ROUND(100.736103636775,2)</f>
        <v>100.74</v>
      </c>
      <c r="D597" s="28">
        <f>F597</f>
        <v>105.1</v>
      </c>
      <c r="E597" s="28">
        <f>F597</f>
        <v>105.1</v>
      </c>
      <c r="F597" s="28">
        <f>ROUND(105.101321604254,2)</f>
        <v>105.1</v>
      </c>
      <c r="G597" s="28"/>
      <c r="H597" s="42"/>
    </row>
    <row r="598" spans="1:8" ht="12.75" customHeight="1">
      <c r="A598" s="26" t="s">
        <v>116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45188</v>
      </c>
      <c r="B599" s="27"/>
      <c r="C599" s="28">
        <f>ROUND(100.736103636775,2)</f>
        <v>100.74</v>
      </c>
      <c r="D599" s="28">
        <f>F599</f>
        <v>100.74</v>
      </c>
      <c r="E599" s="28">
        <f>F599</f>
        <v>100.74</v>
      </c>
      <c r="F599" s="28">
        <f>ROUND(100.736103636775,2)</f>
        <v>100.74</v>
      </c>
      <c r="G599" s="28"/>
      <c r="H599" s="42"/>
    </row>
    <row r="600" spans="1:8" ht="12.75" customHeight="1">
      <c r="A600" s="26" t="s">
        <v>117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46008</v>
      </c>
      <c r="B601" s="27"/>
      <c r="C601" s="30">
        <f>ROUND(101.231164633432,5)</f>
        <v>101.23116</v>
      </c>
      <c r="D601" s="30">
        <f>F601</f>
        <v>98.17175</v>
      </c>
      <c r="E601" s="30">
        <f>F601</f>
        <v>98.17175</v>
      </c>
      <c r="F601" s="30">
        <f>ROUND(98.1717498913428,5)</f>
        <v>98.17175</v>
      </c>
      <c r="G601" s="28"/>
      <c r="H601" s="42"/>
    </row>
    <row r="602" spans="1:8" ht="12.75" customHeight="1">
      <c r="A602" s="26" t="s">
        <v>118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46097</v>
      </c>
      <c r="B603" s="27"/>
      <c r="C603" s="30">
        <f>ROUND(101.231164633432,5)</f>
        <v>101.23116</v>
      </c>
      <c r="D603" s="30">
        <f>F603</f>
        <v>95.30531</v>
      </c>
      <c r="E603" s="30">
        <f>F603</f>
        <v>95.30531</v>
      </c>
      <c r="F603" s="30">
        <f>ROUND(95.3053083193369,5)</f>
        <v>95.30531</v>
      </c>
      <c r="G603" s="28"/>
      <c r="H603" s="42"/>
    </row>
    <row r="604" spans="1:8" ht="12.75" customHeight="1">
      <c r="A604" s="26" t="s">
        <v>119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46188</v>
      </c>
      <c r="B605" s="27"/>
      <c r="C605" s="30">
        <f>ROUND(101.231164633432,5)</f>
        <v>101.23116</v>
      </c>
      <c r="D605" s="30">
        <f>F605</f>
        <v>94.15413</v>
      </c>
      <c r="E605" s="30">
        <f>F605</f>
        <v>94.15413</v>
      </c>
      <c r="F605" s="30">
        <f>ROUND(94.1541346679969,5)</f>
        <v>94.15413</v>
      </c>
      <c r="G605" s="28"/>
      <c r="H605" s="42"/>
    </row>
    <row r="606" spans="1:8" ht="12.75" customHeight="1">
      <c r="A606" s="26" t="s">
        <v>120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46286</v>
      </c>
      <c r="B607" s="27"/>
      <c r="C607" s="30">
        <f>ROUND(101.231164633432,5)</f>
        <v>101.23116</v>
      </c>
      <c r="D607" s="30">
        <f>F607</f>
        <v>96.37371</v>
      </c>
      <c r="E607" s="30">
        <f>F607</f>
        <v>96.37371</v>
      </c>
      <c r="F607" s="30">
        <f>ROUND(96.3737063201342,5)</f>
        <v>96.37371</v>
      </c>
      <c r="G607" s="28"/>
      <c r="H607" s="42"/>
    </row>
    <row r="608" spans="1:8" ht="12.75" customHeight="1">
      <c r="A608" s="26" t="s">
        <v>121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46377</v>
      </c>
      <c r="B609" s="27"/>
      <c r="C609" s="30">
        <f>ROUND(101.231164633432,5)</f>
        <v>101.23116</v>
      </c>
      <c r="D609" s="30">
        <f>F609</f>
        <v>100.15788</v>
      </c>
      <c r="E609" s="30">
        <f>F609</f>
        <v>100.15788</v>
      </c>
      <c r="F609" s="30">
        <f>ROUND(100.157883675622,5)</f>
        <v>100.15788</v>
      </c>
      <c r="G609" s="28"/>
      <c r="H609" s="42"/>
    </row>
    <row r="610" spans="1:8" ht="12.75" customHeight="1">
      <c r="A610" s="26" t="s">
        <v>122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46461</v>
      </c>
      <c r="B611" s="27"/>
      <c r="C611" s="30">
        <f>ROUND(101.231164633432,5)</f>
        <v>101.23116</v>
      </c>
      <c r="D611" s="30">
        <f>F611</f>
        <v>98.79301</v>
      </c>
      <c r="E611" s="30">
        <f>F611</f>
        <v>98.79301</v>
      </c>
      <c r="F611" s="30">
        <f>ROUND(98.7930116831609,5)</f>
        <v>98.79301</v>
      </c>
      <c r="G611" s="28"/>
      <c r="H611" s="42"/>
    </row>
    <row r="612" spans="1:8" ht="12.75" customHeight="1">
      <c r="A612" s="26" t="s">
        <v>123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46559</v>
      </c>
      <c r="B613" s="27"/>
      <c r="C613" s="30">
        <f>ROUND(101.231164633432,5)</f>
        <v>101.23116</v>
      </c>
      <c r="D613" s="30">
        <f>F613</f>
        <v>100.8915</v>
      </c>
      <c r="E613" s="30">
        <f>F613</f>
        <v>100.8915</v>
      </c>
      <c r="F613" s="30">
        <f>ROUND(100.891495803921,5)</f>
        <v>100.8915</v>
      </c>
      <c r="G613" s="28"/>
      <c r="H613" s="42"/>
    </row>
    <row r="614" spans="1:8" ht="12.75" customHeight="1">
      <c r="A614" s="26" t="s">
        <v>124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46650</v>
      </c>
      <c r="B615" s="27"/>
      <c r="C615" s="30">
        <f>ROUND(101.231164633432,5)</f>
        <v>101.23116</v>
      </c>
      <c r="D615" s="30">
        <f>F615</f>
        <v>106.30827</v>
      </c>
      <c r="E615" s="30">
        <f>F615</f>
        <v>106.30827</v>
      </c>
      <c r="F615" s="30">
        <f>ROUND(106.308269348234,5)</f>
        <v>106.30827</v>
      </c>
      <c r="G615" s="28"/>
      <c r="H615" s="42"/>
    </row>
    <row r="616" spans="1:8" ht="12.75" customHeight="1">
      <c r="A616" s="26" t="s">
        <v>125</v>
      </c>
      <c r="B616" s="27"/>
      <c r="C616" s="29"/>
      <c r="D616" s="29"/>
      <c r="E616" s="29"/>
      <c r="F616" s="29"/>
      <c r="G616" s="28"/>
      <c r="H616" s="42"/>
    </row>
    <row r="617" spans="1:8" ht="12.75" customHeight="1">
      <c r="A617" s="26">
        <v>46924</v>
      </c>
      <c r="B617" s="27"/>
      <c r="C617" s="28">
        <f>ROUND(101.231164633432,2)</f>
        <v>101.23</v>
      </c>
      <c r="D617" s="28">
        <f>F617</f>
        <v>107.49</v>
      </c>
      <c r="E617" s="28">
        <f>F617</f>
        <v>107.49</v>
      </c>
      <c r="F617" s="28">
        <f>ROUND(107.492813056516,2)</f>
        <v>107.49</v>
      </c>
      <c r="G617" s="28"/>
      <c r="H617" s="42"/>
    </row>
    <row r="618" spans="1:8" ht="12.75" customHeight="1">
      <c r="A618" s="26" t="s">
        <v>126</v>
      </c>
      <c r="B618" s="27"/>
      <c r="C618" s="29"/>
      <c r="D618" s="29"/>
      <c r="E618" s="29"/>
      <c r="F618" s="29"/>
      <c r="G618" s="28"/>
      <c r="H618" s="42"/>
    </row>
    <row r="619" spans="1:8" ht="12.75" customHeight="1" thickBot="1">
      <c r="A619" s="38">
        <v>47015</v>
      </c>
      <c r="B619" s="39"/>
      <c r="C619" s="40">
        <f>ROUND(101.231164633432,2)</f>
        <v>101.23</v>
      </c>
      <c r="D619" s="40">
        <f>F619</f>
        <v>101.23</v>
      </c>
      <c r="E619" s="40">
        <f>F619</f>
        <v>101.23</v>
      </c>
      <c r="F619" s="40">
        <f>ROUND(101.231164633432,2)</f>
        <v>101.23</v>
      </c>
      <c r="G619" s="40"/>
      <c r="H619" s="43"/>
    </row>
  </sheetData>
  <sheetProtection/>
  <mergeCells count="618"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2018-09-14T17:01:03Z</dcterms:modified>
  <cp:category/>
  <cp:version/>
  <cp:contentType/>
  <cp:contentStatus/>
</cp:coreProperties>
</file>