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'Jerry'!$A$1:$H$336</definedName>
  </definedNames>
  <calcPr fullCalcOnLoad="1"/>
</workbook>
</file>

<file path=xl/sharedStrings.xml><?xml version="1.0" encoding="utf-8"?>
<sst xmlns="http://schemas.openxmlformats.org/spreadsheetml/2006/main" count="97" uniqueCount="94">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</sst>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43585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ROUND(99.8716541189924,2)</f>
        <v>99.87</v>
      </c>
      <c r="D6" s="20">
        <f>F6</f>
        <v>102.01</v>
      </c>
      <c r="E6" s="20">
        <f>F6</f>
        <v>102.01</v>
      </c>
      <c r="F6" s="20">
        <f>ROUND(102.012794573871,2)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ROUND(99.8716541189924,2)</f>
        <v>99.87</v>
      </c>
      <c r="D7" s="20">
        <f>F7</f>
        <v>99.87</v>
      </c>
      <c r="E7" s="20">
        <f>F7</f>
        <v>99.87</v>
      </c>
      <c r="F7" s="20">
        <f>ROUND(99.8716541189924,2)</f>
        <v>99.87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ROUND(99.2510956628754,2)</f>
        <v>99.25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ROUND(99.7394908453855,2)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99.25</v>
      </c>
      <c r="D10" s="20">
        <f t="shared" si="1"/>
        <v>101.87</v>
      </c>
      <c r="E10" s="20">
        <f t="shared" si="2"/>
        <v>101.87</v>
      </c>
      <c r="F10" s="20">
        <f>ROUND(101.870146824567,2)</f>
        <v>101.87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99.25</v>
      </c>
      <c r="D11" s="20">
        <f t="shared" si="1"/>
        <v>102.8</v>
      </c>
      <c r="E11" s="20">
        <f t="shared" si="2"/>
        <v>102.8</v>
      </c>
      <c r="F11" s="20">
        <f>ROUND(102.796138791249,2)</f>
        <v>102.8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99.25</v>
      </c>
      <c r="D12" s="20">
        <f t="shared" si="1"/>
        <v>98.76</v>
      </c>
      <c r="E12" s="20">
        <f t="shared" si="2"/>
        <v>98.76</v>
      </c>
      <c r="F12" s="20">
        <f>ROUND(98.7630795812132,2)</f>
        <v>98.76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99.25</v>
      </c>
      <c r="D13" s="20">
        <f t="shared" si="1"/>
        <v>102.31</v>
      </c>
      <c r="E13" s="20">
        <f t="shared" si="2"/>
        <v>102.31</v>
      </c>
      <c r="F13" s="20">
        <f>ROUND(102.306706740321,2)</f>
        <v>102.31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99.25</v>
      </c>
      <c r="D14" s="20">
        <f t="shared" si="1"/>
        <v>99.25</v>
      </c>
      <c r="E14" s="20">
        <f t="shared" si="2"/>
        <v>99.25</v>
      </c>
      <c r="F14" s="20">
        <f>ROUND(99.2510956628754,2)</f>
        <v>99.25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ROUND(97.2492701225066,2)</f>
        <v>97.25</v>
      </c>
      <c r="D16" s="20">
        <f aca="true" t="shared" si="4" ref="D16:D27">F16</f>
        <v>96</v>
      </c>
      <c r="E16" s="20">
        <f aca="true" t="shared" si="5" ref="E16:E27">F16</f>
        <v>96</v>
      </c>
      <c r="F16" s="20">
        <f>ROUND(96.0001795168552,2)</f>
        <v>96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97.25</v>
      </c>
      <c r="D17" s="20">
        <f t="shared" si="4"/>
        <v>95.13</v>
      </c>
      <c r="E17" s="20">
        <f t="shared" si="5"/>
        <v>95.13</v>
      </c>
      <c r="F17" s="20">
        <f>ROUND(95.1309991868268,2)</f>
        <v>95.13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97.25</v>
      </c>
      <c r="D18" s="20">
        <f t="shared" si="4"/>
        <v>94.22</v>
      </c>
      <c r="E18" s="20">
        <f t="shared" si="5"/>
        <v>94.22</v>
      </c>
      <c r="F18" s="20">
        <f>ROUND(94.2245089327844,2)</f>
        <v>94.22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97.25</v>
      </c>
      <c r="D19" s="20">
        <f t="shared" si="4"/>
        <v>94.28</v>
      </c>
      <c r="E19" s="20">
        <f t="shared" si="5"/>
        <v>94.28</v>
      </c>
      <c r="F19" s="20">
        <f>ROUND(94.2796776068923,2)</f>
        <v>94.28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97.25</v>
      </c>
      <c r="D20" s="20">
        <f t="shared" si="4"/>
        <v>96.38</v>
      </c>
      <c r="E20" s="20">
        <f t="shared" si="5"/>
        <v>96.38</v>
      </c>
      <c r="F20" s="20">
        <f>ROUND(96.3756667656767,2)</f>
        <v>96.38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97.25</v>
      </c>
      <c r="D21" s="20">
        <f t="shared" si="4"/>
        <v>96.42</v>
      </c>
      <c r="E21" s="20">
        <f t="shared" si="5"/>
        <v>96.42</v>
      </c>
      <c r="F21" s="20">
        <f>ROUND(96.4221222266624,2)</f>
        <v>96.42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97.25</v>
      </c>
      <c r="D22" s="20">
        <f t="shared" si="4"/>
        <v>97.52</v>
      </c>
      <c r="E22" s="20">
        <f t="shared" si="5"/>
        <v>97.52</v>
      </c>
      <c r="F22" s="20">
        <f>ROUND(97.5193498834117,2)</f>
        <v>97.52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97.25</v>
      </c>
      <c r="D23" s="20">
        <f t="shared" si="4"/>
        <v>101.38</v>
      </c>
      <c r="E23" s="20">
        <f t="shared" si="5"/>
        <v>101.38</v>
      </c>
      <c r="F23" s="20">
        <f>ROUND(101.378082985205,2)</f>
        <v>101.38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97.25</v>
      </c>
      <c r="D24" s="20">
        <f t="shared" si="4"/>
        <v>102.56</v>
      </c>
      <c r="E24" s="20">
        <f t="shared" si="5"/>
        <v>102.56</v>
      </c>
      <c r="F24" s="20">
        <f>ROUND(102.563285132517,2)</f>
        <v>102.56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97.25</v>
      </c>
      <c r="D25" s="20">
        <f t="shared" si="4"/>
        <v>95.83</v>
      </c>
      <c r="E25" s="20">
        <f t="shared" si="5"/>
        <v>95.83</v>
      </c>
      <c r="F25" s="20">
        <f>ROUND(95.8334979547738,2)</f>
        <v>95.83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97.25</v>
      </c>
      <c r="D26" s="20">
        <f t="shared" si="4"/>
        <v>101.84</v>
      </c>
      <c r="E26" s="20">
        <f t="shared" si="5"/>
        <v>101.84</v>
      </c>
      <c r="F26" s="20">
        <f>ROUND(101.838697289015,2)</f>
        <v>101.84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97.25</v>
      </c>
      <c r="D27" s="20">
        <f t="shared" si="4"/>
        <v>97.25</v>
      </c>
      <c r="E27" s="20">
        <f t="shared" si="5"/>
        <v>97.25</v>
      </c>
      <c r="F27" s="20">
        <f>ROUND(97.2492701225066,2)</f>
        <v>97.25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ROUND(95.7337978890957,2)</f>
        <v>95.73</v>
      </c>
      <c r="D29" s="20">
        <f aca="true" t="shared" si="7" ref="D29:D40">F29</f>
        <v>93.49</v>
      </c>
      <c r="E29" s="20">
        <f aca="true" t="shared" si="8" ref="E29:E40">F29</f>
        <v>93.49</v>
      </c>
      <c r="F29" s="20">
        <f>ROUND(93.4856539654134,2)</f>
        <v>93.49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95.73</v>
      </c>
      <c r="D30" s="20">
        <f t="shared" si="7"/>
        <v>90.44</v>
      </c>
      <c r="E30" s="20">
        <f t="shared" si="8"/>
        <v>90.44</v>
      </c>
      <c r="F30" s="20">
        <f>ROUND(90.4390136373356,2)</f>
        <v>90.44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95.73</v>
      </c>
      <c r="D31" s="20">
        <f t="shared" si="7"/>
        <v>89.14</v>
      </c>
      <c r="E31" s="20">
        <f t="shared" si="8"/>
        <v>89.14</v>
      </c>
      <c r="F31" s="20">
        <f>ROUND(89.136939825679,2)</f>
        <v>89.14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95.73</v>
      </c>
      <c r="D32" s="20">
        <f t="shared" si="7"/>
        <v>91.28</v>
      </c>
      <c r="E32" s="20">
        <f t="shared" si="8"/>
        <v>91.28</v>
      </c>
      <c r="F32" s="20">
        <f>ROUND(91.2787371887915,2)</f>
        <v>91.28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95.73</v>
      </c>
      <c r="D33" s="20">
        <f t="shared" si="7"/>
        <v>95.08</v>
      </c>
      <c r="E33" s="20">
        <f t="shared" si="8"/>
        <v>95.08</v>
      </c>
      <c r="F33" s="20">
        <f>ROUND(95.0759432431597,2)</f>
        <v>95.08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95.73</v>
      </c>
      <c r="D34" s="20">
        <f t="shared" si="7"/>
        <v>93.61</v>
      </c>
      <c r="E34" s="20">
        <f t="shared" si="8"/>
        <v>93.61</v>
      </c>
      <c r="F34" s="20">
        <f>ROUND(93.6087003508195,2)</f>
        <v>93.61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95.73</v>
      </c>
      <c r="D35" s="20">
        <f t="shared" si="7"/>
        <v>95.68</v>
      </c>
      <c r="E35" s="20">
        <f t="shared" si="8"/>
        <v>95.68</v>
      </c>
      <c r="F35" s="20">
        <f>ROUND(95.6820370317118,2)</f>
        <v>95.68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95.73</v>
      </c>
      <c r="D36" s="20">
        <f t="shared" si="7"/>
        <v>101.17</v>
      </c>
      <c r="E36" s="20">
        <f t="shared" si="8"/>
        <v>101.17</v>
      </c>
      <c r="F36" s="20">
        <f>ROUND(101.171112506978,2)</f>
        <v>101.17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95.73</v>
      </c>
      <c r="D37" s="20">
        <f t="shared" si="7"/>
        <v>101.53</v>
      </c>
      <c r="E37" s="20">
        <f t="shared" si="8"/>
        <v>101.53</v>
      </c>
      <c r="F37" s="20">
        <f>ROUND(101.527174774133,2)</f>
        <v>101.53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95.73</v>
      </c>
      <c r="D38" s="20">
        <f t="shared" si="7"/>
        <v>94.98</v>
      </c>
      <c r="E38" s="20">
        <f t="shared" si="8"/>
        <v>94.98</v>
      </c>
      <c r="F38" s="20">
        <f>ROUND(94.9760440324577,2)</f>
        <v>94.98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95.73</v>
      </c>
      <c r="D39" s="20">
        <f t="shared" si="7"/>
        <v>102.23</v>
      </c>
      <c r="E39" s="20">
        <f t="shared" si="8"/>
        <v>102.23</v>
      </c>
      <c r="F39" s="20">
        <f>ROUND(102.229703971636,2)</f>
        <v>102.23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95.73</v>
      </c>
      <c r="D40" s="20">
        <f t="shared" si="7"/>
        <v>95.73</v>
      </c>
      <c r="E40" s="20">
        <f t="shared" si="8"/>
        <v>95.73</v>
      </c>
      <c r="F40" s="20">
        <f>ROUND(95.7337978890957,2)</f>
        <v>95.73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ROUND(2.79,5)</f>
        <v>2.79</v>
      </c>
      <c r="D42" s="22">
        <f>F42</f>
        <v>2.79</v>
      </c>
      <c r="E42" s="22">
        <f>F42</f>
        <v>2.79</v>
      </c>
      <c r="F42" s="22">
        <f>ROUND(2.79,5)</f>
        <v>2.79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ROUND(3.11,5)</f>
        <v>3.11</v>
      </c>
      <c r="D44" s="22">
        <f>F44</f>
        <v>3.11</v>
      </c>
      <c r="E44" s="22">
        <f>F44</f>
        <v>3.11</v>
      </c>
      <c r="F44" s="22">
        <f>ROUND(3.11,5)</f>
        <v>3.11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ROUND(3.15,5)</f>
        <v>3.15</v>
      </c>
      <c r="D46" s="22">
        <f>F46</f>
        <v>3.15</v>
      </c>
      <c r="E46" s="22">
        <f>F46</f>
        <v>3.15</v>
      </c>
      <c r="F46" s="22">
        <f>ROUND(3.15,5)</f>
        <v>3.15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ROUND(3.755,5)</f>
        <v>3.755</v>
      </c>
      <c r="D48" s="22">
        <f>F48</f>
        <v>3.755</v>
      </c>
      <c r="E48" s="22">
        <f>F48</f>
        <v>3.755</v>
      </c>
      <c r="F48" s="22">
        <f>ROUND(3.755,5)</f>
        <v>3.755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ROUND(10.845,5)</f>
        <v>10.845</v>
      </c>
      <c r="D50" s="22">
        <f>F50</f>
        <v>10.845</v>
      </c>
      <c r="E50" s="22">
        <f>F50</f>
        <v>10.845</v>
      </c>
      <c r="F50" s="22">
        <f>ROUND(10.845,5)</f>
        <v>10.845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ROUND(7.705,5)</f>
        <v>7.705</v>
      </c>
      <c r="D52" s="22">
        <f>F52</f>
        <v>7.705</v>
      </c>
      <c r="E52" s="22">
        <f>F52</f>
        <v>7.705</v>
      </c>
      <c r="F52" s="22">
        <f>ROUND(7.705,5)</f>
        <v>7.705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ROUND(8.54,3)</f>
        <v>8.54</v>
      </c>
      <c r="D54" s="23">
        <f>F54</f>
        <v>8.54</v>
      </c>
      <c r="E54" s="23">
        <f>F54</f>
        <v>8.54</v>
      </c>
      <c r="F54" s="23">
        <f>ROUND(8.54,3)</f>
        <v>8.54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ROUND(2.61,3)</f>
        <v>2.61</v>
      </c>
      <c r="D56" s="23">
        <f>F56</f>
        <v>2.61</v>
      </c>
      <c r="E56" s="23">
        <f>F56</f>
        <v>2.61</v>
      </c>
      <c r="F56" s="23">
        <f>ROUND(2.61,3)</f>
        <v>2.61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ROUND(3.015,3)</f>
        <v>3.015</v>
      </c>
      <c r="D58" s="23">
        <f>F58</f>
        <v>3.015</v>
      </c>
      <c r="E58" s="23">
        <f>F58</f>
        <v>3.015</v>
      </c>
      <c r="F58" s="23">
        <f>ROUND(3.015,3)</f>
        <v>3.015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ROUND(6.275,3)</f>
        <v>6.275</v>
      </c>
      <c r="D60" s="23">
        <f>F60</f>
        <v>6.275</v>
      </c>
      <c r="E60" s="23">
        <f>F60</f>
        <v>6.275</v>
      </c>
      <c r="F60" s="23">
        <f>ROUND(6.275,3)</f>
        <v>6.275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ROUND(6.78,3)</f>
        <v>6.78</v>
      </c>
      <c r="D62" s="23">
        <f>F62</f>
        <v>6.78</v>
      </c>
      <c r="E62" s="23">
        <f>F62</f>
        <v>6.78</v>
      </c>
      <c r="F62" s="23">
        <f>ROUND(6.78,3)</f>
        <v>6.78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ROUND(9.545,3)</f>
        <v>9.545</v>
      </c>
      <c r="D64" s="23">
        <f>F64</f>
        <v>9.545</v>
      </c>
      <c r="E64" s="23">
        <f>F64</f>
        <v>9.545</v>
      </c>
      <c r="F64" s="23">
        <f>ROUND(9.545,3)</f>
        <v>9.545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ROUND(2.93,3)</f>
        <v>2.93</v>
      </c>
      <c r="D66" s="23">
        <f>F66</f>
        <v>2.93</v>
      </c>
      <c r="E66" s="23">
        <f>F66</f>
        <v>2.93</v>
      </c>
      <c r="F66" s="23">
        <f>ROUND(2.93,3)</f>
        <v>2.93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ROUND(2.445,3)</f>
        <v>2.445</v>
      </c>
      <c r="D68" s="23">
        <f>F68</f>
        <v>2.445</v>
      </c>
      <c r="E68" s="23">
        <f>F68</f>
        <v>2.445</v>
      </c>
      <c r="F68" s="23">
        <f>ROUND(2.445,3)</f>
        <v>2.445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ROUND(9.24,3)</f>
        <v>9.24</v>
      </c>
      <c r="D70" s="23">
        <f>F70</f>
        <v>9.24</v>
      </c>
      <c r="E70" s="23">
        <f>F70</f>
        <v>9.24</v>
      </c>
      <c r="F70" s="23">
        <f>ROUND(9.24,3)</f>
        <v>9.24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43587</v>
      </c>
      <c r="B72" s="31"/>
      <c r="C72" s="22">
        <f>ROUND(2.79,5)</f>
        <v>2.79</v>
      </c>
      <c r="D72" s="22">
        <f>F72</f>
        <v>135.75895</v>
      </c>
      <c r="E72" s="22">
        <f>F72</f>
        <v>135.75895</v>
      </c>
      <c r="F72" s="22">
        <f>ROUND(135.75895,5)</f>
        <v>135.75895</v>
      </c>
      <c r="G72" s="20"/>
      <c r="H72" s="28"/>
    </row>
    <row r="73" spans="1:8" ht="12.75" customHeight="1">
      <c r="A73" s="30">
        <v>43678</v>
      </c>
      <c r="B73" s="31"/>
      <c r="C73" s="22">
        <f>ROUND(2.79,5)</f>
        <v>2.79</v>
      </c>
      <c r="D73" s="22">
        <f>F73</f>
        <v>136.82494</v>
      </c>
      <c r="E73" s="22">
        <f>F73</f>
        <v>136.82494</v>
      </c>
      <c r="F73" s="22">
        <f>ROUND(136.82494,5)</f>
        <v>136.82494</v>
      </c>
      <c r="G73" s="20"/>
      <c r="H73" s="28"/>
    </row>
    <row r="74" spans="1:8" ht="12.75" customHeight="1">
      <c r="A74" s="30">
        <v>43776</v>
      </c>
      <c r="B74" s="31"/>
      <c r="C74" s="22">
        <f>ROUND(2.79,5)</f>
        <v>2.79</v>
      </c>
      <c r="D74" s="22">
        <f>F74</f>
        <v>139.66268</v>
      </c>
      <c r="E74" s="22">
        <f>F74</f>
        <v>139.66268</v>
      </c>
      <c r="F74" s="22">
        <f>ROUND(139.66268,5)</f>
        <v>139.66268</v>
      </c>
      <c r="G74" s="20"/>
      <c r="H74" s="28"/>
    </row>
    <row r="75" spans="1:8" ht="12.75" customHeight="1">
      <c r="A75" s="30">
        <v>43867</v>
      </c>
      <c r="B75" s="31"/>
      <c r="C75" s="22">
        <f>ROUND(2.79,5)</f>
        <v>2.79</v>
      </c>
      <c r="D75" s="22">
        <f>F75</f>
        <v>140.95931</v>
      </c>
      <c r="E75" s="22">
        <f>F75</f>
        <v>140.95931</v>
      </c>
      <c r="F75" s="22">
        <f>ROUND(140.95931,5)</f>
        <v>140.95931</v>
      </c>
      <c r="G75" s="20"/>
      <c r="H75" s="28"/>
    </row>
    <row r="76" spans="1:8" ht="12.75" customHeight="1">
      <c r="A76" s="30">
        <v>43958</v>
      </c>
      <c r="B76" s="31"/>
      <c r="C76" s="22">
        <f>ROUND(2.79,5)</f>
        <v>2.79</v>
      </c>
      <c r="D76" s="22">
        <f>F76</f>
        <v>143.55512</v>
      </c>
      <c r="E76" s="22">
        <f>F76</f>
        <v>143.55512</v>
      </c>
      <c r="F76" s="22">
        <f>ROUND(143.55512,5)</f>
        <v>143.55512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43587</v>
      </c>
      <c r="B78" s="31"/>
      <c r="C78" s="22">
        <f>ROUND(102.79983,5)</f>
        <v>102.79983</v>
      </c>
      <c r="D78" s="22">
        <f>F78</f>
        <v>102.81992</v>
      </c>
      <c r="E78" s="22">
        <f>F78</f>
        <v>102.81992</v>
      </c>
      <c r="F78" s="22">
        <f>ROUND(102.81992,5)</f>
        <v>102.81992</v>
      </c>
      <c r="G78" s="20"/>
      <c r="H78" s="28"/>
    </row>
    <row r="79" spans="1:8" ht="12.75" customHeight="1">
      <c r="A79" s="30">
        <v>43678</v>
      </c>
      <c r="B79" s="31"/>
      <c r="C79" s="22">
        <f>ROUND(102.79983,5)</f>
        <v>102.79983</v>
      </c>
      <c r="D79" s="22">
        <f>F79</f>
        <v>104.71468</v>
      </c>
      <c r="E79" s="22">
        <f>F79</f>
        <v>104.71468</v>
      </c>
      <c r="F79" s="22">
        <f>ROUND(104.71468,5)</f>
        <v>104.71468</v>
      </c>
      <c r="G79" s="20"/>
      <c r="H79" s="28"/>
    </row>
    <row r="80" spans="1:8" ht="12.75" customHeight="1">
      <c r="A80" s="30">
        <v>43776</v>
      </c>
      <c r="B80" s="31"/>
      <c r="C80" s="22">
        <f>ROUND(102.79983,5)</f>
        <v>102.79983</v>
      </c>
      <c r="D80" s="22">
        <f>F80</f>
        <v>105.79514</v>
      </c>
      <c r="E80" s="22">
        <f>F80</f>
        <v>105.79514</v>
      </c>
      <c r="F80" s="22">
        <f>ROUND(105.79514,5)</f>
        <v>105.79514</v>
      </c>
      <c r="G80" s="20"/>
      <c r="H80" s="28"/>
    </row>
    <row r="81" spans="1:8" ht="12.75" customHeight="1">
      <c r="A81" s="30">
        <v>43867</v>
      </c>
      <c r="B81" s="31"/>
      <c r="C81" s="22">
        <f>ROUND(102.79983,5)</f>
        <v>102.79983</v>
      </c>
      <c r="D81" s="22">
        <f>F81</f>
        <v>107.89079</v>
      </c>
      <c r="E81" s="22">
        <f>F81</f>
        <v>107.89079</v>
      </c>
      <c r="F81" s="22">
        <f>ROUND(107.89079,5)</f>
        <v>107.89079</v>
      </c>
      <c r="G81" s="20"/>
      <c r="H81" s="28"/>
    </row>
    <row r="82" spans="1:8" ht="12.75" customHeight="1">
      <c r="A82" s="30">
        <v>43958</v>
      </c>
      <c r="B82" s="31"/>
      <c r="C82" s="22">
        <f>ROUND(102.79983,5)</f>
        <v>102.79983</v>
      </c>
      <c r="D82" s="22">
        <f>F82</f>
        <v>108.769</v>
      </c>
      <c r="E82" s="22">
        <f>F82</f>
        <v>108.769</v>
      </c>
      <c r="F82" s="22">
        <f>ROUND(108.769,5)</f>
        <v>108.769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43587</v>
      </c>
      <c r="B84" s="31"/>
      <c r="C84" s="22">
        <f>ROUND(9.12,5)</f>
        <v>9.12</v>
      </c>
      <c r="D84" s="22">
        <f>F84</f>
        <v>9.1208</v>
      </c>
      <c r="E84" s="22">
        <f>F84</f>
        <v>9.1208</v>
      </c>
      <c r="F84" s="22">
        <f>ROUND(9.1208,5)</f>
        <v>9.1208</v>
      </c>
      <c r="G84" s="20"/>
      <c r="H84" s="28"/>
    </row>
    <row r="85" spans="1:8" ht="12.75" customHeight="1">
      <c r="A85" s="30">
        <v>43678</v>
      </c>
      <c r="B85" s="31"/>
      <c r="C85" s="22">
        <f>ROUND(9.12,5)</f>
        <v>9.12</v>
      </c>
      <c r="D85" s="22">
        <f>F85</f>
        <v>9.18764</v>
      </c>
      <c r="E85" s="22">
        <f>F85</f>
        <v>9.18764</v>
      </c>
      <c r="F85" s="22">
        <f>ROUND(9.18764,5)</f>
        <v>9.18764</v>
      </c>
      <c r="G85" s="20"/>
      <c r="H85" s="28"/>
    </row>
    <row r="86" spans="1:8" ht="12.75" customHeight="1">
      <c r="A86" s="30">
        <v>43776</v>
      </c>
      <c r="B86" s="31"/>
      <c r="C86" s="22">
        <f>ROUND(9.12,5)</f>
        <v>9.12</v>
      </c>
      <c r="D86" s="22">
        <f>F86</f>
        <v>9.24315</v>
      </c>
      <c r="E86" s="22">
        <f>F86</f>
        <v>9.24315</v>
      </c>
      <c r="F86" s="22">
        <f>ROUND(9.24315,5)</f>
        <v>9.24315</v>
      </c>
      <c r="G86" s="20"/>
      <c r="H86" s="28"/>
    </row>
    <row r="87" spans="1:8" ht="12.75" customHeight="1">
      <c r="A87" s="30">
        <v>43867</v>
      </c>
      <c r="B87" s="31"/>
      <c r="C87" s="22">
        <f>ROUND(9.12,5)</f>
        <v>9.12</v>
      </c>
      <c r="D87" s="22">
        <f>F87</f>
        <v>9.2901</v>
      </c>
      <c r="E87" s="22">
        <f>F87</f>
        <v>9.2901</v>
      </c>
      <c r="F87" s="22">
        <f>ROUND(9.2901,5)</f>
        <v>9.2901</v>
      </c>
      <c r="G87" s="20"/>
      <c r="H87" s="28"/>
    </row>
    <row r="88" spans="1:8" ht="12.75" customHeight="1">
      <c r="A88" s="30">
        <v>43958</v>
      </c>
      <c r="B88" s="31"/>
      <c r="C88" s="22">
        <f>ROUND(9.12,5)</f>
        <v>9.12</v>
      </c>
      <c r="D88" s="22">
        <f>F88</f>
        <v>9.36448</v>
      </c>
      <c r="E88" s="22">
        <f>F88</f>
        <v>9.36448</v>
      </c>
      <c r="F88" s="22">
        <f>ROUND(9.36448,5)</f>
        <v>9.36448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43587</v>
      </c>
      <c r="B90" s="31"/>
      <c r="C90" s="22">
        <f>ROUND(9.355,5)</f>
        <v>9.355</v>
      </c>
      <c r="D90" s="22">
        <f>F90</f>
        <v>9.35576</v>
      </c>
      <c r="E90" s="22">
        <f>F90</f>
        <v>9.35576</v>
      </c>
      <c r="F90" s="22">
        <f>ROUND(9.35576,5)</f>
        <v>9.35576</v>
      </c>
      <c r="G90" s="20"/>
      <c r="H90" s="28"/>
    </row>
    <row r="91" spans="1:8" ht="12.75" customHeight="1">
      <c r="A91" s="30">
        <v>43678</v>
      </c>
      <c r="B91" s="31"/>
      <c r="C91" s="22">
        <f>ROUND(9.355,5)</f>
        <v>9.355</v>
      </c>
      <c r="D91" s="22">
        <f>F91</f>
        <v>9.42051</v>
      </c>
      <c r="E91" s="22">
        <f>F91</f>
        <v>9.42051</v>
      </c>
      <c r="F91" s="22">
        <f>ROUND(9.42051,5)</f>
        <v>9.42051</v>
      </c>
      <c r="G91" s="20"/>
      <c r="H91" s="28"/>
    </row>
    <row r="92" spans="1:8" ht="12.75" customHeight="1">
      <c r="A92" s="30">
        <v>43776</v>
      </c>
      <c r="B92" s="31"/>
      <c r="C92" s="22">
        <f>ROUND(9.355,5)</f>
        <v>9.355</v>
      </c>
      <c r="D92" s="22">
        <f>F92</f>
        <v>9.48162</v>
      </c>
      <c r="E92" s="22">
        <f>F92</f>
        <v>9.48162</v>
      </c>
      <c r="F92" s="22">
        <f>ROUND(9.48162,5)</f>
        <v>9.48162</v>
      </c>
      <c r="G92" s="20"/>
      <c r="H92" s="28"/>
    </row>
    <row r="93" spans="1:8" ht="12.75" customHeight="1">
      <c r="A93" s="30">
        <v>43867</v>
      </c>
      <c r="B93" s="31"/>
      <c r="C93" s="22">
        <f>ROUND(9.355,5)</f>
        <v>9.355</v>
      </c>
      <c r="D93" s="22">
        <f>F93</f>
        <v>9.53291</v>
      </c>
      <c r="E93" s="22">
        <f>F93</f>
        <v>9.53291</v>
      </c>
      <c r="F93" s="22">
        <f>ROUND(9.53291,5)</f>
        <v>9.53291</v>
      </c>
      <c r="G93" s="20"/>
      <c r="H93" s="28"/>
    </row>
    <row r="94" spans="1:8" ht="12.75" customHeight="1">
      <c r="A94" s="30">
        <v>43958</v>
      </c>
      <c r="B94" s="31"/>
      <c r="C94" s="22">
        <f>ROUND(9.355,5)</f>
        <v>9.355</v>
      </c>
      <c r="D94" s="22">
        <f>F94</f>
        <v>9.60678</v>
      </c>
      <c r="E94" s="22">
        <f>F94</f>
        <v>9.60678</v>
      </c>
      <c r="F94" s="22">
        <f>ROUND(9.60678,5)</f>
        <v>9.60678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43587</v>
      </c>
      <c r="B96" s="31"/>
      <c r="C96" s="22">
        <f>ROUND(105.80047,5)</f>
        <v>105.80047</v>
      </c>
      <c r="D96" s="22">
        <f>F96</f>
        <v>105.82117</v>
      </c>
      <c r="E96" s="22">
        <f>F96</f>
        <v>105.82117</v>
      </c>
      <c r="F96" s="22">
        <f>ROUND(105.82117,5)</f>
        <v>105.82117</v>
      </c>
      <c r="G96" s="20"/>
      <c r="H96" s="28"/>
    </row>
    <row r="97" spans="1:8" ht="12.75" customHeight="1">
      <c r="A97" s="30">
        <v>43678</v>
      </c>
      <c r="B97" s="31"/>
      <c r="C97" s="22">
        <f>ROUND(105.80047,5)</f>
        <v>105.80047</v>
      </c>
      <c r="D97" s="22">
        <f>F97</f>
        <v>107.77116</v>
      </c>
      <c r="E97" s="22">
        <f>F97</f>
        <v>107.77116</v>
      </c>
      <c r="F97" s="22">
        <f>ROUND(107.77116,5)</f>
        <v>107.77116</v>
      </c>
      <c r="G97" s="20"/>
      <c r="H97" s="28"/>
    </row>
    <row r="98" spans="1:8" ht="12.75" customHeight="1">
      <c r="A98" s="30">
        <v>43776</v>
      </c>
      <c r="B98" s="31"/>
      <c r="C98" s="22">
        <f>ROUND(105.80047,5)</f>
        <v>105.80047</v>
      </c>
      <c r="D98" s="22">
        <f>F98</f>
        <v>108.84016</v>
      </c>
      <c r="E98" s="22">
        <f>F98</f>
        <v>108.84016</v>
      </c>
      <c r="F98" s="22">
        <f>ROUND(108.84016,5)</f>
        <v>108.84016</v>
      </c>
      <c r="G98" s="20"/>
      <c r="H98" s="28"/>
    </row>
    <row r="99" spans="1:8" ht="12.75" customHeight="1">
      <c r="A99" s="30">
        <v>43867</v>
      </c>
      <c r="B99" s="31"/>
      <c r="C99" s="22">
        <f>ROUND(105.80047,5)</f>
        <v>105.80047</v>
      </c>
      <c r="D99" s="22">
        <f>F99</f>
        <v>110.99601</v>
      </c>
      <c r="E99" s="22">
        <f>F99</f>
        <v>110.99601</v>
      </c>
      <c r="F99" s="22">
        <f>ROUND(110.99601,5)</f>
        <v>110.99601</v>
      </c>
      <c r="G99" s="20"/>
      <c r="H99" s="28"/>
    </row>
    <row r="100" spans="1:8" ht="12.75" customHeight="1">
      <c r="A100" s="30">
        <v>43958</v>
      </c>
      <c r="B100" s="31"/>
      <c r="C100" s="22">
        <f>ROUND(105.80047,5)</f>
        <v>105.80047</v>
      </c>
      <c r="D100" s="22">
        <f>F100</f>
        <v>111.8484</v>
      </c>
      <c r="E100" s="22">
        <f>F100</f>
        <v>111.8484</v>
      </c>
      <c r="F100" s="22">
        <f>ROUND(111.8484,5)</f>
        <v>111.8484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43587</v>
      </c>
      <c r="B102" s="31"/>
      <c r="C102" s="22">
        <f>ROUND(9.68,5)</f>
        <v>9.68</v>
      </c>
      <c r="D102" s="22">
        <f>F102</f>
        <v>9.68082</v>
      </c>
      <c r="E102" s="22">
        <f>F102</f>
        <v>9.68082</v>
      </c>
      <c r="F102" s="22">
        <f>ROUND(9.68082,5)</f>
        <v>9.68082</v>
      </c>
      <c r="G102" s="20"/>
      <c r="H102" s="28"/>
    </row>
    <row r="103" spans="1:8" ht="12.75" customHeight="1">
      <c r="A103" s="30">
        <v>43678</v>
      </c>
      <c r="B103" s="31"/>
      <c r="C103" s="22">
        <f>ROUND(9.68,5)</f>
        <v>9.68</v>
      </c>
      <c r="D103" s="22">
        <f>F103</f>
        <v>9.75081</v>
      </c>
      <c r="E103" s="22">
        <f>F103</f>
        <v>9.75081</v>
      </c>
      <c r="F103" s="22">
        <f>ROUND(9.75081,5)</f>
        <v>9.75081</v>
      </c>
      <c r="G103" s="20"/>
      <c r="H103" s="28"/>
    </row>
    <row r="104" spans="1:8" ht="12.75" customHeight="1">
      <c r="A104" s="30">
        <v>43776</v>
      </c>
      <c r="B104" s="31"/>
      <c r="C104" s="22">
        <f>ROUND(9.68,5)</f>
        <v>9.68</v>
      </c>
      <c r="D104" s="22">
        <f>F104</f>
        <v>9.81217</v>
      </c>
      <c r="E104" s="22">
        <f>F104</f>
        <v>9.81217</v>
      </c>
      <c r="F104" s="22">
        <f>ROUND(9.81217,5)</f>
        <v>9.81217</v>
      </c>
      <c r="G104" s="20"/>
      <c r="H104" s="28"/>
    </row>
    <row r="105" spans="1:8" ht="12.75" customHeight="1">
      <c r="A105" s="30">
        <v>43867</v>
      </c>
      <c r="B105" s="31"/>
      <c r="C105" s="22">
        <f>ROUND(9.68,5)</f>
        <v>9.68</v>
      </c>
      <c r="D105" s="22">
        <f>F105</f>
        <v>9.86588</v>
      </c>
      <c r="E105" s="22">
        <f>F105</f>
        <v>9.86588</v>
      </c>
      <c r="F105" s="22">
        <f>ROUND(9.86588,5)</f>
        <v>9.86588</v>
      </c>
      <c r="G105" s="20"/>
      <c r="H105" s="28"/>
    </row>
    <row r="106" spans="1:8" ht="12.75" customHeight="1">
      <c r="A106" s="30">
        <v>43958</v>
      </c>
      <c r="B106" s="31"/>
      <c r="C106" s="22">
        <f>ROUND(9.68,5)</f>
        <v>9.68</v>
      </c>
      <c r="D106" s="22">
        <f>F106</f>
        <v>9.94089</v>
      </c>
      <c r="E106" s="22">
        <f>F106</f>
        <v>9.94089</v>
      </c>
      <c r="F106" s="22">
        <f>ROUND(9.94089,5)</f>
        <v>9.94089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43587</v>
      </c>
      <c r="B108" s="31"/>
      <c r="C108" s="22">
        <f>ROUND(3.11,5)</f>
        <v>3.11</v>
      </c>
      <c r="D108" s="22">
        <f>F108</f>
        <v>124.6065</v>
      </c>
      <c r="E108" s="22">
        <f>F108</f>
        <v>124.6065</v>
      </c>
      <c r="F108" s="22">
        <f>ROUND(124.6065,5)</f>
        <v>124.6065</v>
      </c>
      <c r="G108" s="20"/>
      <c r="H108" s="28"/>
    </row>
    <row r="109" spans="1:8" ht="12.75" customHeight="1">
      <c r="A109" s="30">
        <v>43678</v>
      </c>
      <c r="B109" s="31"/>
      <c r="C109" s="22">
        <f>ROUND(3.11,5)</f>
        <v>3.11</v>
      </c>
      <c r="D109" s="22">
        <f>F109</f>
        <v>125.28745</v>
      </c>
      <c r="E109" s="22">
        <f>F109</f>
        <v>125.28745</v>
      </c>
      <c r="F109" s="22">
        <f>ROUND(125.28745,5)</f>
        <v>125.28745</v>
      </c>
      <c r="G109" s="20"/>
      <c r="H109" s="28"/>
    </row>
    <row r="110" spans="1:8" ht="12.75" customHeight="1">
      <c r="A110" s="30">
        <v>43776</v>
      </c>
      <c r="B110" s="31"/>
      <c r="C110" s="22">
        <f>ROUND(3.11,5)</f>
        <v>3.11</v>
      </c>
      <c r="D110" s="22">
        <f>F110</f>
        <v>127.88601</v>
      </c>
      <c r="E110" s="22">
        <f>F110</f>
        <v>127.88601</v>
      </c>
      <c r="F110" s="22">
        <f>ROUND(127.88601,5)</f>
        <v>127.88601</v>
      </c>
      <c r="G110" s="20"/>
      <c r="H110" s="28"/>
    </row>
    <row r="111" spans="1:8" ht="12.75" customHeight="1">
      <c r="A111" s="30">
        <v>43867</v>
      </c>
      <c r="B111" s="31"/>
      <c r="C111" s="22">
        <f>ROUND(3.11,5)</f>
        <v>3.11</v>
      </c>
      <c r="D111" s="22">
        <f>F111</f>
        <v>128.76576</v>
      </c>
      <c r="E111" s="22">
        <f>F111</f>
        <v>128.76576</v>
      </c>
      <c r="F111" s="22">
        <f>ROUND(128.76576,5)</f>
        <v>128.76576</v>
      </c>
      <c r="G111" s="20"/>
      <c r="H111" s="28"/>
    </row>
    <row r="112" spans="1:8" ht="12.75" customHeight="1">
      <c r="A112" s="30">
        <v>43958</v>
      </c>
      <c r="B112" s="31"/>
      <c r="C112" s="22">
        <f>ROUND(3.11,5)</f>
        <v>3.11</v>
      </c>
      <c r="D112" s="22">
        <f>F112</f>
        <v>131.13658</v>
      </c>
      <c r="E112" s="22">
        <f>F112</f>
        <v>131.13658</v>
      </c>
      <c r="F112" s="22">
        <f>ROUND(131.13658,5)</f>
        <v>131.13658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43587</v>
      </c>
      <c r="B114" s="31"/>
      <c r="C114" s="22">
        <f>ROUND(9.77,5)</f>
        <v>9.77</v>
      </c>
      <c r="D114" s="22">
        <f>F114</f>
        <v>9.77081</v>
      </c>
      <c r="E114" s="22">
        <f>F114</f>
        <v>9.77081</v>
      </c>
      <c r="F114" s="22">
        <f>ROUND(9.77081,5)</f>
        <v>9.77081</v>
      </c>
      <c r="G114" s="20"/>
      <c r="H114" s="28"/>
    </row>
    <row r="115" spans="1:8" ht="12.75" customHeight="1">
      <c r="A115" s="30">
        <v>43678</v>
      </c>
      <c r="B115" s="31"/>
      <c r="C115" s="22">
        <f>ROUND(9.77,5)</f>
        <v>9.77</v>
      </c>
      <c r="D115" s="22">
        <f>F115</f>
        <v>9.84071</v>
      </c>
      <c r="E115" s="22">
        <f>F115</f>
        <v>9.84071</v>
      </c>
      <c r="F115" s="22">
        <f>ROUND(9.84071,5)</f>
        <v>9.84071</v>
      </c>
      <c r="G115" s="20"/>
      <c r="H115" s="28"/>
    </row>
    <row r="116" spans="1:8" ht="12.75" customHeight="1">
      <c r="A116" s="30">
        <v>43776</v>
      </c>
      <c r="B116" s="31"/>
      <c r="C116" s="22">
        <f>ROUND(9.77,5)</f>
        <v>9.77</v>
      </c>
      <c r="D116" s="22">
        <f>F116</f>
        <v>9.90234</v>
      </c>
      <c r="E116" s="22">
        <f>F116</f>
        <v>9.90234</v>
      </c>
      <c r="F116" s="22">
        <f>ROUND(9.90234,5)</f>
        <v>9.90234</v>
      </c>
      <c r="G116" s="20"/>
      <c r="H116" s="28"/>
    </row>
    <row r="117" spans="1:8" ht="12.75" customHeight="1">
      <c r="A117" s="30">
        <v>43867</v>
      </c>
      <c r="B117" s="31"/>
      <c r="C117" s="22">
        <f>ROUND(9.77,5)</f>
        <v>9.77</v>
      </c>
      <c r="D117" s="22">
        <f>F117</f>
        <v>9.95644</v>
      </c>
      <c r="E117" s="22">
        <f>F117</f>
        <v>9.95644</v>
      </c>
      <c r="F117" s="22">
        <f>ROUND(9.95644,5)</f>
        <v>9.95644</v>
      </c>
      <c r="G117" s="20"/>
      <c r="H117" s="28"/>
    </row>
    <row r="118" spans="1:8" ht="12.75" customHeight="1">
      <c r="A118" s="30">
        <v>43958</v>
      </c>
      <c r="B118" s="31"/>
      <c r="C118" s="22">
        <f>ROUND(9.77,5)</f>
        <v>9.77</v>
      </c>
      <c r="D118" s="22">
        <f>F118</f>
        <v>10.0309</v>
      </c>
      <c r="E118" s="22">
        <f>F118</f>
        <v>10.0309</v>
      </c>
      <c r="F118" s="22">
        <f>ROUND(10.0309,5)</f>
        <v>10.0309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43587</v>
      </c>
      <c r="B120" s="31"/>
      <c r="C120" s="22">
        <f>ROUND(9.79,5)</f>
        <v>9.79</v>
      </c>
      <c r="D120" s="22">
        <f>F120</f>
        <v>9.79078</v>
      </c>
      <c r="E120" s="22">
        <f>F120</f>
        <v>9.79078</v>
      </c>
      <c r="F120" s="22">
        <f>ROUND(9.79078,5)</f>
        <v>9.79078</v>
      </c>
      <c r="G120" s="20"/>
      <c r="H120" s="28"/>
    </row>
    <row r="121" spans="1:8" ht="12.75" customHeight="1">
      <c r="A121" s="30">
        <v>43678</v>
      </c>
      <c r="B121" s="31"/>
      <c r="C121" s="22">
        <f>ROUND(9.79,5)</f>
        <v>9.79</v>
      </c>
      <c r="D121" s="22">
        <f>F121</f>
        <v>9.85769</v>
      </c>
      <c r="E121" s="22">
        <f>F121</f>
        <v>9.85769</v>
      </c>
      <c r="F121" s="22">
        <f>ROUND(9.85769,5)</f>
        <v>9.85769</v>
      </c>
      <c r="G121" s="20"/>
      <c r="H121" s="28"/>
    </row>
    <row r="122" spans="1:8" ht="12.75" customHeight="1">
      <c r="A122" s="30">
        <v>43776</v>
      </c>
      <c r="B122" s="31"/>
      <c r="C122" s="22">
        <f>ROUND(9.79,5)</f>
        <v>9.79</v>
      </c>
      <c r="D122" s="22">
        <f>F122</f>
        <v>9.91662</v>
      </c>
      <c r="E122" s="22">
        <f>F122</f>
        <v>9.91662</v>
      </c>
      <c r="F122" s="22">
        <f>ROUND(9.91662,5)</f>
        <v>9.91662</v>
      </c>
      <c r="G122" s="20"/>
      <c r="H122" s="28"/>
    </row>
    <row r="123" spans="1:8" ht="12.75" customHeight="1">
      <c r="A123" s="30">
        <v>43867</v>
      </c>
      <c r="B123" s="31"/>
      <c r="C123" s="22">
        <f>ROUND(9.79,5)</f>
        <v>9.79</v>
      </c>
      <c r="D123" s="22">
        <f>F123</f>
        <v>9.96827</v>
      </c>
      <c r="E123" s="22">
        <f>F123</f>
        <v>9.96827</v>
      </c>
      <c r="F123" s="22">
        <f>ROUND(9.96827,5)</f>
        <v>9.96827</v>
      </c>
      <c r="G123" s="20"/>
      <c r="H123" s="28"/>
    </row>
    <row r="124" spans="1:8" ht="12.75" customHeight="1">
      <c r="A124" s="30">
        <v>43958</v>
      </c>
      <c r="B124" s="31"/>
      <c r="C124" s="22">
        <f>ROUND(9.79,5)</f>
        <v>9.79</v>
      </c>
      <c r="D124" s="22">
        <f>F124</f>
        <v>10.03907</v>
      </c>
      <c r="E124" s="22">
        <f>F124</f>
        <v>10.03907</v>
      </c>
      <c r="F124" s="22">
        <f>ROUND(10.03907,5)</f>
        <v>10.03907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43587</v>
      </c>
      <c r="B126" s="31"/>
      <c r="C126" s="22">
        <f>ROUND(117.50702,5)</f>
        <v>117.50702</v>
      </c>
      <c r="D126" s="22">
        <f>F126</f>
        <v>117.52988</v>
      </c>
      <c r="E126" s="22">
        <f>F126</f>
        <v>117.52988</v>
      </c>
      <c r="F126" s="22">
        <f>ROUND(117.52988,5)</f>
        <v>117.52988</v>
      </c>
      <c r="G126" s="20"/>
      <c r="H126" s="28"/>
    </row>
    <row r="127" spans="1:8" ht="12.75" customHeight="1">
      <c r="A127" s="30">
        <v>43678</v>
      </c>
      <c r="B127" s="31"/>
      <c r="C127" s="22">
        <f>ROUND(117.50702,5)</f>
        <v>117.50702</v>
      </c>
      <c r="D127" s="22">
        <f>F127</f>
        <v>119.69573</v>
      </c>
      <c r="E127" s="22">
        <f>F127</f>
        <v>119.69573</v>
      </c>
      <c r="F127" s="22">
        <f>ROUND(119.69573,5)</f>
        <v>119.69573</v>
      </c>
      <c r="G127" s="20"/>
      <c r="H127" s="28"/>
    </row>
    <row r="128" spans="1:8" ht="12.75" customHeight="1">
      <c r="A128" s="30">
        <v>43776</v>
      </c>
      <c r="B128" s="31"/>
      <c r="C128" s="22">
        <f>ROUND(117.50702,5)</f>
        <v>117.50702</v>
      </c>
      <c r="D128" s="22">
        <f>F128</f>
        <v>120.46363</v>
      </c>
      <c r="E128" s="22">
        <f>F128</f>
        <v>120.46363</v>
      </c>
      <c r="F128" s="22">
        <f>ROUND(120.46363,5)</f>
        <v>120.46363</v>
      </c>
      <c r="G128" s="20"/>
      <c r="H128" s="28"/>
    </row>
    <row r="129" spans="1:8" ht="12.75" customHeight="1">
      <c r="A129" s="30">
        <v>43867</v>
      </c>
      <c r="B129" s="31"/>
      <c r="C129" s="22">
        <f>ROUND(117.50702,5)</f>
        <v>117.50702</v>
      </c>
      <c r="D129" s="22">
        <f>F129</f>
        <v>122.84975</v>
      </c>
      <c r="E129" s="22">
        <f>F129</f>
        <v>122.84975</v>
      </c>
      <c r="F129" s="22">
        <f>ROUND(122.84975,5)</f>
        <v>122.84975</v>
      </c>
      <c r="G129" s="20"/>
      <c r="H129" s="28"/>
    </row>
    <row r="130" spans="1:8" ht="12.75" customHeight="1">
      <c r="A130" s="30">
        <v>43958</v>
      </c>
      <c r="B130" s="31"/>
      <c r="C130" s="22">
        <f>ROUND(117.50702,5)</f>
        <v>117.50702</v>
      </c>
      <c r="D130" s="22">
        <f>F130</f>
        <v>123.36956</v>
      </c>
      <c r="E130" s="22">
        <f>F130</f>
        <v>123.36956</v>
      </c>
      <c r="F130" s="22">
        <f>ROUND(123.36956,5)</f>
        <v>123.36956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43587</v>
      </c>
      <c r="B132" s="31"/>
      <c r="C132" s="22">
        <f>ROUND(3.15,5)</f>
        <v>3.15</v>
      </c>
      <c r="D132" s="22">
        <f>F132</f>
        <v>123.73297</v>
      </c>
      <c r="E132" s="22">
        <f>F132</f>
        <v>123.73297</v>
      </c>
      <c r="F132" s="22">
        <f>ROUND(123.73297,5)</f>
        <v>123.73297</v>
      </c>
      <c r="G132" s="20"/>
      <c r="H132" s="28"/>
    </row>
    <row r="133" spans="1:8" ht="12.75" customHeight="1">
      <c r="A133" s="30">
        <v>43678</v>
      </c>
      <c r="B133" s="31"/>
      <c r="C133" s="22">
        <f>ROUND(3.15,5)</f>
        <v>3.15</v>
      </c>
      <c r="D133" s="22">
        <f>F133</f>
        <v>124.22223</v>
      </c>
      <c r="E133" s="22">
        <f>F133</f>
        <v>124.22223</v>
      </c>
      <c r="F133" s="22">
        <f>ROUND(124.22223,5)</f>
        <v>124.22223</v>
      </c>
      <c r="G133" s="20"/>
      <c r="H133" s="28"/>
    </row>
    <row r="134" spans="1:8" ht="12.75" customHeight="1">
      <c r="A134" s="30">
        <v>43776</v>
      </c>
      <c r="B134" s="31"/>
      <c r="C134" s="22">
        <f>ROUND(3.15,5)</f>
        <v>3.15</v>
      </c>
      <c r="D134" s="22">
        <f>F134</f>
        <v>126.79855</v>
      </c>
      <c r="E134" s="22">
        <f>F134</f>
        <v>126.79855</v>
      </c>
      <c r="F134" s="22">
        <f>ROUND(126.79855,5)</f>
        <v>126.79855</v>
      </c>
      <c r="G134" s="20"/>
      <c r="H134" s="28"/>
    </row>
    <row r="135" spans="1:8" ht="12.75" customHeight="1">
      <c r="A135" s="30">
        <v>43867</v>
      </c>
      <c r="B135" s="31"/>
      <c r="C135" s="22">
        <f>ROUND(3.15,5)</f>
        <v>3.15</v>
      </c>
      <c r="D135" s="22">
        <f>F135</f>
        <v>127.47357</v>
      </c>
      <c r="E135" s="22">
        <f>F135</f>
        <v>127.47357</v>
      </c>
      <c r="F135" s="22">
        <f>ROUND(127.47357,5)</f>
        <v>127.47357</v>
      </c>
      <c r="G135" s="20"/>
      <c r="H135" s="28"/>
    </row>
    <row r="136" spans="1:8" ht="12.75" customHeight="1">
      <c r="A136" s="30">
        <v>43958</v>
      </c>
      <c r="B136" s="31"/>
      <c r="C136" s="22">
        <f>ROUND(3.15,5)</f>
        <v>3.15</v>
      </c>
      <c r="D136" s="22">
        <f>F136</f>
        <v>129.82085</v>
      </c>
      <c r="E136" s="22">
        <f>F136</f>
        <v>129.82085</v>
      </c>
      <c r="F136" s="22">
        <f>ROUND(129.82085,5)</f>
        <v>129.82085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43587</v>
      </c>
      <c r="B138" s="31"/>
      <c r="C138" s="22">
        <f>ROUND(3.755,5)</f>
        <v>3.755</v>
      </c>
      <c r="D138" s="22">
        <f>F138</f>
        <v>136.60746</v>
      </c>
      <c r="E138" s="22">
        <f>F138</f>
        <v>136.60746</v>
      </c>
      <c r="F138" s="22">
        <f>ROUND(136.60746,5)</f>
        <v>136.60746</v>
      </c>
      <c r="G138" s="20"/>
      <c r="H138" s="28"/>
    </row>
    <row r="139" spans="1:8" ht="12.75" customHeight="1">
      <c r="A139" s="30">
        <v>43678</v>
      </c>
      <c r="B139" s="31"/>
      <c r="C139" s="22">
        <f>ROUND(3.755,5)</f>
        <v>3.755</v>
      </c>
      <c r="D139" s="22">
        <f>F139</f>
        <v>132.6239</v>
      </c>
      <c r="E139" s="22">
        <f>F139</f>
        <v>132.6239</v>
      </c>
      <c r="F139" s="22">
        <f>ROUND(132.6239,5)</f>
        <v>132.6239</v>
      </c>
      <c r="G139" s="20"/>
      <c r="H139" s="28"/>
    </row>
    <row r="140" spans="1:8" ht="12.75" customHeight="1">
      <c r="A140" s="30">
        <v>43776</v>
      </c>
      <c r="B140" s="31"/>
      <c r="C140" s="22">
        <f>ROUND(3.755,5)</f>
        <v>3.755</v>
      </c>
      <c r="D140" s="22">
        <f>F140</f>
        <v>133.48473</v>
      </c>
      <c r="E140" s="22">
        <f>F140</f>
        <v>133.48473</v>
      </c>
      <c r="F140" s="22">
        <f>ROUND(133.48473,5)</f>
        <v>133.48473</v>
      </c>
      <c r="G140" s="20"/>
      <c r="H140" s="28"/>
    </row>
    <row r="141" spans="1:8" ht="12.75" customHeight="1">
      <c r="A141" s="30">
        <v>43867</v>
      </c>
      <c r="B141" s="31"/>
      <c r="C141" s="22">
        <f>ROUND(3.755,5)</f>
        <v>3.755</v>
      </c>
      <c r="D141" s="22">
        <f>F141</f>
        <v>136.12895</v>
      </c>
      <c r="E141" s="22">
        <f>F141</f>
        <v>136.12895</v>
      </c>
      <c r="F141" s="22">
        <f>ROUND(136.12895,5)</f>
        <v>136.12895</v>
      </c>
      <c r="G141" s="20"/>
      <c r="H141" s="28"/>
    </row>
    <row r="142" spans="1:8" ht="12.75" customHeight="1">
      <c r="A142" s="30">
        <v>43958</v>
      </c>
      <c r="B142" s="31"/>
      <c r="C142" s="22">
        <f>ROUND(3.755,5)</f>
        <v>3.755</v>
      </c>
      <c r="D142" s="22">
        <f>F142</f>
        <v>136.7341</v>
      </c>
      <c r="E142" s="22">
        <f>F142</f>
        <v>136.7341</v>
      </c>
      <c r="F142" s="22">
        <f>ROUND(136.7341,5)</f>
        <v>136.7341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43587</v>
      </c>
      <c r="B144" s="31"/>
      <c r="C144" s="22">
        <f>ROUND(10.845,5)</f>
        <v>10.845</v>
      </c>
      <c r="D144" s="22">
        <f>F144</f>
        <v>10.84623</v>
      </c>
      <c r="E144" s="22">
        <f>F144</f>
        <v>10.84623</v>
      </c>
      <c r="F144" s="22">
        <f>ROUND(10.84623,5)</f>
        <v>10.84623</v>
      </c>
      <c r="G144" s="20"/>
      <c r="H144" s="28"/>
    </row>
    <row r="145" spans="1:8" ht="12.75" customHeight="1">
      <c r="A145" s="30">
        <v>43678</v>
      </c>
      <c r="B145" s="31"/>
      <c r="C145" s="22">
        <f>ROUND(10.845,5)</f>
        <v>10.845</v>
      </c>
      <c r="D145" s="22">
        <f>F145</f>
        <v>10.95552</v>
      </c>
      <c r="E145" s="22">
        <f>F145</f>
        <v>10.95552</v>
      </c>
      <c r="F145" s="22">
        <f>ROUND(10.95552,5)</f>
        <v>10.95552</v>
      </c>
      <c r="G145" s="20"/>
      <c r="H145" s="28"/>
    </row>
    <row r="146" spans="1:8" ht="12.75" customHeight="1">
      <c r="A146" s="30">
        <v>43776</v>
      </c>
      <c r="B146" s="31"/>
      <c r="C146" s="22">
        <f>ROUND(10.845,5)</f>
        <v>10.845</v>
      </c>
      <c r="D146" s="22">
        <f>F146</f>
        <v>11.06866</v>
      </c>
      <c r="E146" s="22">
        <f>F146</f>
        <v>11.06866</v>
      </c>
      <c r="F146" s="22">
        <f>ROUND(11.06866,5)</f>
        <v>11.06866</v>
      </c>
      <c r="G146" s="20"/>
      <c r="H146" s="28"/>
    </row>
    <row r="147" spans="1:8" ht="12.75" customHeight="1">
      <c r="A147" s="30">
        <v>43867</v>
      </c>
      <c r="B147" s="31"/>
      <c r="C147" s="22">
        <f>ROUND(10.845,5)</f>
        <v>10.845</v>
      </c>
      <c r="D147" s="22">
        <f>F147</f>
        <v>11.17294</v>
      </c>
      <c r="E147" s="22">
        <f>F147</f>
        <v>11.17294</v>
      </c>
      <c r="F147" s="22">
        <f>ROUND(11.17294,5)</f>
        <v>11.17294</v>
      </c>
      <c r="G147" s="20"/>
      <c r="H147" s="28"/>
    </row>
    <row r="148" spans="1:8" ht="12.75" customHeight="1">
      <c r="A148" s="30">
        <v>43958</v>
      </c>
      <c r="B148" s="31"/>
      <c r="C148" s="22">
        <f>ROUND(10.845,5)</f>
        <v>10.845</v>
      </c>
      <c r="D148" s="22">
        <f>F148</f>
        <v>11.29826</v>
      </c>
      <c r="E148" s="22">
        <f>F148</f>
        <v>11.29826</v>
      </c>
      <c r="F148" s="22">
        <f>ROUND(11.29826,5)</f>
        <v>11.29826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43587</v>
      </c>
      <c r="B150" s="31"/>
      <c r="C150" s="22">
        <f>ROUND(11.12,5)</f>
        <v>11.12</v>
      </c>
      <c r="D150" s="22">
        <f>F150</f>
        <v>11.12121</v>
      </c>
      <c r="E150" s="22">
        <f>F150</f>
        <v>11.12121</v>
      </c>
      <c r="F150" s="22">
        <f>ROUND(11.12121,5)</f>
        <v>11.12121</v>
      </c>
      <c r="G150" s="20"/>
      <c r="H150" s="28"/>
    </row>
    <row r="151" spans="1:8" ht="12.75" customHeight="1">
      <c r="A151" s="30">
        <v>43678</v>
      </c>
      <c r="B151" s="31"/>
      <c r="C151" s="22">
        <f>ROUND(11.12,5)</f>
        <v>11.12</v>
      </c>
      <c r="D151" s="22">
        <f>F151</f>
        <v>11.2285</v>
      </c>
      <c r="E151" s="22">
        <f>F151</f>
        <v>11.2285</v>
      </c>
      <c r="F151" s="22">
        <f>ROUND(11.2285,5)</f>
        <v>11.2285</v>
      </c>
      <c r="G151" s="20"/>
      <c r="H151" s="28"/>
    </row>
    <row r="152" spans="1:8" ht="12.75" customHeight="1">
      <c r="A152" s="30">
        <v>43776</v>
      </c>
      <c r="B152" s="31"/>
      <c r="C152" s="22">
        <f>ROUND(11.12,5)</f>
        <v>11.12</v>
      </c>
      <c r="D152" s="22">
        <f>F152</f>
        <v>11.33989</v>
      </c>
      <c r="E152" s="22">
        <f>F152</f>
        <v>11.33989</v>
      </c>
      <c r="F152" s="22">
        <f>ROUND(11.33989,5)</f>
        <v>11.33989</v>
      </c>
      <c r="G152" s="20"/>
      <c r="H152" s="28"/>
    </row>
    <row r="153" spans="1:8" ht="12.75" customHeight="1">
      <c r="A153" s="30">
        <v>43867</v>
      </c>
      <c r="B153" s="31"/>
      <c r="C153" s="22">
        <f>ROUND(11.12,5)</f>
        <v>11.12</v>
      </c>
      <c r="D153" s="22">
        <f>F153</f>
        <v>11.43853</v>
      </c>
      <c r="E153" s="22">
        <f>F153</f>
        <v>11.43853</v>
      </c>
      <c r="F153" s="22">
        <f>ROUND(11.43853,5)</f>
        <v>11.43853</v>
      </c>
      <c r="G153" s="20"/>
      <c r="H153" s="28"/>
    </row>
    <row r="154" spans="1:8" ht="12.75" customHeight="1">
      <c r="A154" s="30">
        <v>43958</v>
      </c>
      <c r="B154" s="31"/>
      <c r="C154" s="22">
        <f>ROUND(11.12,5)</f>
        <v>11.12</v>
      </c>
      <c r="D154" s="22">
        <f>F154</f>
        <v>11.56041</v>
      </c>
      <c r="E154" s="22">
        <f>F154</f>
        <v>11.56041</v>
      </c>
      <c r="F154" s="22">
        <f>ROUND(11.56041,5)</f>
        <v>11.56041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43587</v>
      </c>
      <c r="B156" s="31"/>
      <c r="C156" s="22">
        <f>ROUND(7.705,5)</f>
        <v>7.705</v>
      </c>
      <c r="D156" s="22">
        <f>F156</f>
        <v>7.7054</v>
      </c>
      <c r="E156" s="22">
        <f>F156</f>
        <v>7.7054</v>
      </c>
      <c r="F156" s="22">
        <f>ROUND(7.7054,5)</f>
        <v>7.7054</v>
      </c>
      <c r="G156" s="20"/>
      <c r="H156" s="28"/>
    </row>
    <row r="157" spans="1:8" ht="12.75" customHeight="1">
      <c r="A157" s="30">
        <v>43678</v>
      </c>
      <c r="B157" s="31"/>
      <c r="C157" s="22">
        <f>ROUND(7.705,5)</f>
        <v>7.705</v>
      </c>
      <c r="D157" s="22">
        <f>F157</f>
        <v>7.72833</v>
      </c>
      <c r="E157" s="22">
        <f>F157</f>
        <v>7.72833</v>
      </c>
      <c r="F157" s="22">
        <f>ROUND(7.72833,5)</f>
        <v>7.72833</v>
      </c>
      <c r="G157" s="20"/>
      <c r="H157" s="28"/>
    </row>
    <row r="158" spans="1:8" ht="12.75" customHeight="1">
      <c r="A158" s="30">
        <v>43776</v>
      </c>
      <c r="B158" s="31"/>
      <c r="C158" s="22">
        <f>ROUND(7.705,5)</f>
        <v>7.705</v>
      </c>
      <c r="D158" s="22">
        <f>F158</f>
        <v>7.73414</v>
      </c>
      <c r="E158" s="22">
        <f>F158</f>
        <v>7.73414</v>
      </c>
      <c r="F158" s="22">
        <f>ROUND(7.73414,5)</f>
        <v>7.73414</v>
      </c>
      <c r="G158" s="20"/>
      <c r="H158" s="28"/>
    </row>
    <row r="159" spans="1:8" ht="12.75" customHeight="1">
      <c r="A159" s="30">
        <v>43867</v>
      </c>
      <c r="B159" s="31"/>
      <c r="C159" s="22">
        <f>ROUND(7.705,5)</f>
        <v>7.705</v>
      </c>
      <c r="D159" s="22">
        <f>F159</f>
        <v>7.72181</v>
      </c>
      <c r="E159" s="22">
        <f>F159</f>
        <v>7.72181</v>
      </c>
      <c r="F159" s="22">
        <f>ROUND(7.72181,5)</f>
        <v>7.72181</v>
      </c>
      <c r="G159" s="20"/>
      <c r="H159" s="28"/>
    </row>
    <row r="160" spans="1:8" ht="12.75" customHeight="1">
      <c r="A160" s="30">
        <v>43958</v>
      </c>
      <c r="B160" s="31"/>
      <c r="C160" s="22">
        <f>ROUND(7.705,5)</f>
        <v>7.705</v>
      </c>
      <c r="D160" s="22">
        <f>F160</f>
        <v>7.75156</v>
      </c>
      <c r="E160" s="22">
        <f>F160</f>
        <v>7.75156</v>
      </c>
      <c r="F160" s="22">
        <f>ROUND(7.75156,5)</f>
        <v>7.75156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43587</v>
      </c>
      <c r="B162" s="31"/>
      <c r="C162" s="22">
        <f>ROUND(9.59,5)</f>
        <v>9.59</v>
      </c>
      <c r="D162" s="22">
        <f>F162</f>
        <v>9.59077</v>
      </c>
      <c r="E162" s="22">
        <f>F162</f>
        <v>9.59077</v>
      </c>
      <c r="F162" s="22">
        <f>ROUND(9.59077,5)</f>
        <v>9.59077</v>
      </c>
      <c r="G162" s="20"/>
      <c r="H162" s="28"/>
    </row>
    <row r="163" spans="1:8" ht="12.75" customHeight="1">
      <c r="A163" s="30">
        <v>43678</v>
      </c>
      <c r="B163" s="31"/>
      <c r="C163" s="22">
        <f>ROUND(9.59,5)</f>
        <v>9.59</v>
      </c>
      <c r="D163" s="22">
        <f>F163</f>
        <v>9.65678</v>
      </c>
      <c r="E163" s="22">
        <f>F163</f>
        <v>9.65678</v>
      </c>
      <c r="F163" s="22">
        <f>ROUND(9.65678,5)</f>
        <v>9.65678</v>
      </c>
      <c r="G163" s="20"/>
      <c r="H163" s="28"/>
    </row>
    <row r="164" spans="1:8" ht="12.75" customHeight="1">
      <c r="A164" s="30">
        <v>43776</v>
      </c>
      <c r="B164" s="31"/>
      <c r="C164" s="22">
        <f>ROUND(9.59,5)</f>
        <v>9.59</v>
      </c>
      <c r="D164" s="22">
        <f>F164</f>
        <v>9.72275</v>
      </c>
      <c r="E164" s="22">
        <f>F164</f>
        <v>9.72275</v>
      </c>
      <c r="F164" s="22">
        <f>ROUND(9.72275,5)</f>
        <v>9.72275</v>
      </c>
      <c r="G164" s="20"/>
      <c r="H164" s="28"/>
    </row>
    <row r="165" spans="1:8" ht="12.75" customHeight="1">
      <c r="A165" s="30">
        <v>43867</v>
      </c>
      <c r="B165" s="31"/>
      <c r="C165" s="22">
        <f>ROUND(9.59,5)</f>
        <v>9.59</v>
      </c>
      <c r="D165" s="22">
        <f>F165</f>
        <v>9.78134</v>
      </c>
      <c r="E165" s="22">
        <f>F165</f>
        <v>9.78134</v>
      </c>
      <c r="F165" s="22">
        <f>ROUND(9.78134,5)</f>
        <v>9.78134</v>
      </c>
      <c r="G165" s="20"/>
      <c r="H165" s="28"/>
    </row>
    <row r="166" spans="1:8" ht="12.75" customHeight="1">
      <c r="A166" s="30">
        <v>43958</v>
      </c>
      <c r="B166" s="31"/>
      <c r="C166" s="22">
        <f>ROUND(9.59,5)</f>
        <v>9.59</v>
      </c>
      <c r="D166" s="22">
        <f>F166</f>
        <v>9.85446</v>
      </c>
      <c r="E166" s="22">
        <f>F166</f>
        <v>9.85446</v>
      </c>
      <c r="F166" s="22">
        <f>ROUND(9.85446,5)</f>
        <v>9.85446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43587</v>
      </c>
      <c r="B168" s="31"/>
      <c r="C168" s="22">
        <f>ROUND(8.54,5)</f>
        <v>8.54</v>
      </c>
      <c r="D168" s="22">
        <f>F168</f>
        <v>8.54072</v>
      </c>
      <c r="E168" s="22">
        <f>F168</f>
        <v>8.54072</v>
      </c>
      <c r="F168" s="22">
        <f>ROUND(8.54072,5)</f>
        <v>8.54072</v>
      </c>
      <c r="G168" s="20"/>
      <c r="H168" s="28"/>
    </row>
    <row r="169" spans="1:8" ht="12.75" customHeight="1">
      <c r="A169" s="30">
        <v>43678</v>
      </c>
      <c r="B169" s="31"/>
      <c r="C169" s="22">
        <f>ROUND(8.54,5)</f>
        <v>8.54</v>
      </c>
      <c r="D169" s="22">
        <f>F169</f>
        <v>8.59723</v>
      </c>
      <c r="E169" s="22">
        <f>F169</f>
        <v>8.59723</v>
      </c>
      <c r="F169" s="22">
        <f>ROUND(8.59723,5)</f>
        <v>8.59723</v>
      </c>
      <c r="G169" s="20"/>
      <c r="H169" s="28"/>
    </row>
    <row r="170" spans="1:8" ht="12.75" customHeight="1">
      <c r="A170" s="30">
        <v>43776</v>
      </c>
      <c r="B170" s="31"/>
      <c r="C170" s="22">
        <f>ROUND(8.54,5)</f>
        <v>8.54</v>
      </c>
      <c r="D170" s="22">
        <f>F170</f>
        <v>8.64357</v>
      </c>
      <c r="E170" s="22">
        <f>F170</f>
        <v>8.64357</v>
      </c>
      <c r="F170" s="22">
        <f>ROUND(8.64357,5)</f>
        <v>8.64357</v>
      </c>
      <c r="G170" s="20"/>
      <c r="H170" s="28"/>
    </row>
    <row r="171" spans="1:8" ht="12.75" customHeight="1">
      <c r="A171" s="30">
        <v>43867</v>
      </c>
      <c r="B171" s="31"/>
      <c r="C171" s="22">
        <f>ROUND(8.54,5)</f>
        <v>8.54</v>
      </c>
      <c r="D171" s="22">
        <f>F171</f>
        <v>8.67803</v>
      </c>
      <c r="E171" s="22">
        <f>F171</f>
        <v>8.67803</v>
      </c>
      <c r="F171" s="22">
        <f>ROUND(8.67803,5)</f>
        <v>8.67803</v>
      </c>
      <c r="G171" s="20"/>
      <c r="H171" s="28"/>
    </row>
    <row r="172" spans="1:8" ht="12.75" customHeight="1">
      <c r="A172" s="30">
        <v>43958</v>
      </c>
      <c r="B172" s="31"/>
      <c r="C172" s="22">
        <f>ROUND(8.54,5)</f>
        <v>8.54</v>
      </c>
      <c r="D172" s="22">
        <f>F172</f>
        <v>8.74564</v>
      </c>
      <c r="E172" s="22">
        <f>F172</f>
        <v>8.74564</v>
      </c>
      <c r="F172" s="22">
        <f>ROUND(8.74564,5)</f>
        <v>8.74564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43587</v>
      </c>
      <c r="B174" s="31"/>
      <c r="C174" s="22">
        <f>ROUND(2.61,5)</f>
        <v>2.61</v>
      </c>
      <c r="D174" s="22">
        <f>F174</f>
        <v>304.63462</v>
      </c>
      <c r="E174" s="22">
        <f>F174</f>
        <v>304.63462</v>
      </c>
      <c r="F174" s="22">
        <f>ROUND(304.63462,5)</f>
        <v>304.63462</v>
      </c>
      <c r="G174" s="20"/>
      <c r="H174" s="28"/>
    </row>
    <row r="175" spans="1:8" ht="12.75" customHeight="1">
      <c r="A175" s="30">
        <v>43678</v>
      </c>
      <c r="B175" s="31"/>
      <c r="C175" s="22">
        <f>ROUND(2.61,5)</f>
        <v>2.61</v>
      </c>
      <c r="D175" s="22">
        <f>F175</f>
        <v>302.79973</v>
      </c>
      <c r="E175" s="22">
        <f>F175</f>
        <v>302.79973</v>
      </c>
      <c r="F175" s="22">
        <f>ROUND(302.79973,5)</f>
        <v>302.79973</v>
      </c>
      <c r="G175" s="20"/>
      <c r="H175" s="28"/>
    </row>
    <row r="176" spans="1:8" ht="12.75" customHeight="1">
      <c r="A176" s="30">
        <v>43776</v>
      </c>
      <c r="B176" s="31"/>
      <c r="C176" s="22">
        <f>ROUND(2.61,5)</f>
        <v>2.61</v>
      </c>
      <c r="D176" s="22">
        <f>F176</f>
        <v>309.07966</v>
      </c>
      <c r="E176" s="22">
        <f>F176</f>
        <v>309.07966</v>
      </c>
      <c r="F176" s="22">
        <f>ROUND(309.07966,5)</f>
        <v>309.07966</v>
      </c>
      <c r="G176" s="20"/>
      <c r="H176" s="28"/>
    </row>
    <row r="177" spans="1:8" ht="12.75" customHeight="1">
      <c r="A177" s="30">
        <v>43867</v>
      </c>
      <c r="B177" s="31"/>
      <c r="C177" s="22">
        <f>ROUND(2.61,5)</f>
        <v>2.61</v>
      </c>
      <c r="D177" s="22">
        <f>F177</f>
        <v>307.55593</v>
      </c>
      <c r="E177" s="22">
        <f>F177</f>
        <v>307.55593</v>
      </c>
      <c r="F177" s="22">
        <f>ROUND(307.55593,5)</f>
        <v>307.55593</v>
      </c>
      <c r="G177" s="20"/>
      <c r="H177" s="28"/>
    </row>
    <row r="178" spans="1:8" ht="12.75" customHeight="1">
      <c r="A178" s="30">
        <v>43958</v>
      </c>
      <c r="B178" s="31"/>
      <c r="C178" s="22">
        <f>ROUND(2.61,5)</f>
        <v>2.61</v>
      </c>
      <c r="D178" s="22">
        <f>F178</f>
        <v>313.21687</v>
      </c>
      <c r="E178" s="22">
        <f>F178</f>
        <v>313.21687</v>
      </c>
      <c r="F178" s="22">
        <f>ROUND(313.21687,5)</f>
        <v>313.21687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43587</v>
      </c>
      <c r="B180" s="31"/>
      <c r="C180" s="22">
        <f>ROUND(3.015,5)</f>
        <v>3.015</v>
      </c>
      <c r="D180" s="22">
        <f>F180</f>
        <v>239.59842</v>
      </c>
      <c r="E180" s="22">
        <f>F180</f>
        <v>239.59842</v>
      </c>
      <c r="F180" s="22">
        <f>ROUND(239.59842,5)</f>
        <v>239.59842</v>
      </c>
      <c r="G180" s="20"/>
      <c r="H180" s="28"/>
    </row>
    <row r="181" spans="1:8" ht="12.75" customHeight="1">
      <c r="A181" s="30">
        <v>43678</v>
      </c>
      <c r="B181" s="31"/>
      <c r="C181" s="22">
        <f>ROUND(3.015,5)</f>
        <v>3.015</v>
      </c>
      <c r="D181" s="22">
        <f>F181</f>
        <v>240.05719</v>
      </c>
      <c r="E181" s="22">
        <f>F181</f>
        <v>240.05719</v>
      </c>
      <c r="F181" s="22">
        <f>ROUND(240.05719,5)</f>
        <v>240.05719</v>
      </c>
      <c r="G181" s="20"/>
      <c r="H181" s="28"/>
    </row>
    <row r="182" spans="1:8" ht="12.75" customHeight="1">
      <c r="A182" s="30">
        <v>43776</v>
      </c>
      <c r="B182" s="31"/>
      <c r="C182" s="22">
        <f>ROUND(3.015,5)</f>
        <v>3.015</v>
      </c>
      <c r="D182" s="22">
        <f>F182</f>
        <v>245.0359</v>
      </c>
      <c r="E182" s="22">
        <f>F182</f>
        <v>245.0359</v>
      </c>
      <c r="F182" s="22">
        <f>ROUND(245.0359,5)</f>
        <v>245.0359</v>
      </c>
      <c r="G182" s="20"/>
      <c r="H182" s="28"/>
    </row>
    <row r="183" spans="1:8" ht="12.75" customHeight="1">
      <c r="A183" s="30">
        <v>43867</v>
      </c>
      <c r="B183" s="31"/>
      <c r="C183" s="22">
        <f>ROUND(3.015,5)</f>
        <v>3.015</v>
      </c>
      <c r="D183" s="22">
        <f>F183</f>
        <v>245.82819</v>
      </c>
      <c r="E183" s="22">
        <f>F183</f>
        <v>245.82819</v>
      </c>
      <c r="F183" s="22">
        <f>ROUND(245.82819,5)</f>
        <v>245.82819</v>
      </c>
      <c r="G183" s="20"/>
      <c r="H183" s="28"/>
    </row>
    <row r="184" spans="1:8" ht="12.75" customHeight="1">
      <c r="A184" s="30">
        <v>43958</v>
      </c>
      <c r="B184" s="31"/>
      <c r="C184" s="22">
        <f>ROUND(3.015,5)</f>
        <v>3.015</v>
      </c>
      <c r="D184" s="22">
        <f>F184</f>
        <v>250.35495</v>
      </c>
      <c r="E184" s="22">
        <f>F184</f>
        <v>250.35495</v>
      </c>
      <c r="F184" s="22">
        <f>ROUND(250.35495,5)</f>
        <v>250.35495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43587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43587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43678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43776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43867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43958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43587</v>
      </c>
      <c r="B194" s="31"/>
      <c r="C194" s="22">
        <f>ROUND(6.275,5)</f>
        <v>6.275</v>
      </c>
      <c r="D194" s="22">
        <f>F194</f>
        <v>6.27167</v>
      </c>
      <c r="E194" s="22">
        <f>F194</f>
        <v>6.27167</v>
      </c>
      <c r="F194" s="22">
        <f>ROUND(6.27167,5)</f>
        <v>6.27167</v>
      </c>
      <c r="G194" s="20"/>
      <c r="H194" s="28"/>
    </row>
    <row r="195" spans="1:8" ht="12.75" customHeight="1">
      <c r="A195" s="30">
        <v>43678</v>
      </c>
      <c r="B195" s="31"/>
      <c r="C195" s="22">
        <f>ROUND(6.275,5)</f>
        <v>6.275</v>
      </c>
      <c r="D195" s="22">
        <f>F195</f>
        <v>5.60316</v>
      </c>
      <c r="E195" s="22">
        <f>F195</f>
        <v>5.60316</v>
      </c>
      <c r="F195" s="22">
        <f>ROUND(5.60316,5)</f>
        <v>5.60316</v>
      </c>
      <c r="G195" s="20"/>
      <c r="H195" s="28"/>
    </row>
    <row r="196" spans="1:8" ht="12.75" customHeight="1">
      <c r="A196" s="30">
        <v>43776</v>
      </c>
      <c r="B196" s="31"/>
      <c r="C196" s="22">
        <f>ROUND(6.275,5)</f>
        <v>6.275</v>
      </c>
      <c r="D196" s="22">
        <f>F196</f>
        <v>2.44948</v>
      </c>
      <c r="E196" s="22">
        <f>F196</f>
        <v>2.44948</v>
      </c>
      <c r="F196" s="22">
        <f>ROUND(2.44948,5)</f>
        <v>2.44948</v>
      </c>
      <c r="G196" s="20"/>
      <c r="H196" s="28"/>
    </row>
    <row r="197" spans="1:8" ht="12.75" customHeight="1">
      <c r="A197" s="30">
        <v>43867</v>
      </c>
      <c r="B197" s="31"/>
      <c r="C197" s="22">
        <f>ROUND(6.275,5)</f>
        <v>6.275</v>
      </c>
      <c r="D197" s="22">
        <f>F197</f>
        <v>2.44948</v>
      </c>
      <c r="E197" s="22">
        <f>F197</f>
        <v>2.44948</v>
      </c>
      <c r="F197" s="22">
        <f>ROUND(2.44948,5)</f>
        <v>2.44948</v>
      </c>
      <c r="G197" s="20"/>
      <c r="H197" s="28"/>
    </row>
    <row r="198" spans="1:8" ht="12.75" customHeight="1">
      <c r="A198" s="30">
        <v>43958</v>
      </c>
      <c r="B198" s="31"/>
      <c r="C198" s="22">
        <f>ROUND(6.275,5)</f>
        <v>6.275</v>
      </c>
      <c r="D198" s="22">
        <f>F198</f>
        <v>2.44948</v>
      </c>
      <c r="E198" s="22">
        <f>F198</f>
        <v>2.44948</v>
      </c>
      <c r="F198" s="22">
        <f>ROUND(2.44948,5)</f>
        <v>2.44948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43587</v>
      </c>
      <c r="B200" s="31"/>
      <c r="C200" s="22">
        <f>ROUND(6.78,5)</f>
        <v>6.78</v>
      </c>
      <c r="D200" s="22">
        <f>F200</f>
        <v>6.77941</v>
      </c>
      <c r="E200" s="22">
        <f>F200</f>
        <v>6.77941</v>
      </c>
      <c r="F200" s="22">
        <f>ROUND(6.77941,5)</f>
        <v>6.77941</v>
      </c>
      <c r="G200" s="20"/>
      <c r="H200" s="28"/>
    </row>
    <row r="201" spans="1:8" ht="12.75" customHeight="1">
      <c r="A201" s="30">
        <v>43678</v>
      </c>
      <c r="B201" s="31"/>
      <c r="C201" s="22">
        <f>ROUND(6.78,5)</f>
        <v>6.78</v>
      </c>
      <c r="D201" s="22">
        <f>F201</f>
        <v>6.68372</v>
      </c>
      <c r="E201" s="22">
        <f>F201</f>
        <v>6.68372</v>
      </c>
      <c r="F201" s="22">
        <f>ROUND(6.68372,5)</f>
        <v>6.68372</v>
      </c>
      <c r="G201" s="20"/>
      <c r="H201" s="28"/>
    </row>
    <row r="202" spans="1:8" ht="12.75" customHeight="1">
      <c r="A202" s="30">
        <v>43776</v>
      </c>
      <c r="B202" s="31"/>
      <c r="C202" s="22">
        <f>ROUND(6.78,5)</f>
        <v>6.78</v>
      </c>
      <c r="D202" s="22">
        <f>F202</f>
        <v>6.47306</v>
      </c>
      <c r="E202" s="22">
        <f>F202</f>
        <v>6.47306</v>
      </c>
      <c r="F202" s="22">
        <f>ROUND(6.47306,5)</f>
        <v>6.47306</v>
      </c>
      <c r="G202" s="20"/>
      <c r="H202" s="28"/>
    </row>
    <row r="203" spans="1:8" ht="12.75" customHeight="1">
      <c r="A203" s="30">
        <v>43867</v>
      </c>
      <c r="B203" s="31"/>
      <c r="C203" s="22">
        <f>ROUND(6.78,5)</f>
        <v>6.78</v>
      </c>
      <c r="D203" s="22">
        <f>F203</f>
        <v>6.13527</v>
      </c>
      <c r="E203" s="22">
        <f>F203</f>
        <v>6.13527</v>
      </c>
      <c r="F203" s="22">
        <f>ROUND(6.13527,5)</f>
        <v>6.13527</v>
      </c>
      <c r="G203" s="20"/>
      <c r="H203" s="28"/>
    </row>
    <row r="204" spans="1:8" ht="12.75" customHeight="1">
      <c r="A204" s="30">
        <v>43958</v>
      </c>
      <c r="B204" s="31"/>
      <c r="C204" s="22">
        <f>ROUND(6.78,5)</f>
        <v>6.78</v>
      </c>
      <c r="D204" s="22">
        <f>F204</f>
        <v>5.77537</v>
      </c>
      <c r="E204" s="22">
        <f>F204</f>
        <v>5.77537</v>
      </c>
      <c r="F204" s="22">
        <f>ROUND(5.77537,5)</f>
        <v>5.77537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43587</v>
      </c>
      <c r="B206" s="31"/>
      <c r="C206" s="22">
        <f>ROUND(9.545,5)</f>
        <v>9.545</v>
      </c>
      <c r="D206" s="22">
        <f>F206</f>
        <v>9.54569</v>
      </c>
      <c r="E206" s="22">
        <f>F206</f>
        <v>9.54569</v>
      </c>
      <c r="F206" s="22">
        <f>ROUND(9.54569,5)</f>
        <v>9.54569</v>
      </c>
      <c r="G206" s="20"/>
      <c r="H206" s="28"/>
    </row>
    <row r="207" spans="1:8" ht="12.75" customHeight="1">
      <c r="A207" s="30">
        <v>43678</v>
      </c>
      <c r="B207" s="31"/>
      <c r="C207" s="22">
        <f>ROUND(9.545,5)</f>
        <v>9.545</v>
      </c>
      <c r="D207" s="22">
        <f>F207</f>
        <v>9.60474</v>
      </c>
      <c r="E207" s="22">
        <f>F207</f>
        <v>9.60474</v>
      </c>
      <c r="F207" s="22">
        <f>ROUND(9.60474,5)</f>
        <v>9.60474</v>
      </c>
      <c r="G207" s="20"/>
      <c r="H207" s="28"/>
    </row>
    <row r="208" spans="1:8" ht="12.75" customHeight="1">
      <c r="A208" s="30">
        <v>43776</v>
      </c>
      <c r="B208" s="31"/>
      <c r="C208" s="22">
        <f>ROUND(9.545,5)</f>
        <v>9.545</v>
      </c>
      <c r="D208" s="22">
        <f>F208</f>
        <v>9.66082</v>
      </c>
      <c r="E208" s="22">
        <f>F208</f>
        <v>9.66082</v>
      </c>
      <c r="F208" s="22">
        <f>ROUND(9.66082,5)</f>
        <v>9.66082</v>
      </c>
      <c r="G208" s="20"/>
      <c r="H208" s="28"/>
    </row>
    <row r="209" spans="1:8" ht="12.75" customHeight="1">
      <c r="A209" s="30">
        <v>43867</v>
      </c>
      <c r="B209" s="31"/>
      <c r="C209" s="22">
        <f>ROUND(9.545,5)</f>
        <v>9.545</v>
      </c>
      <c r="D209" s="22">
        <f>F209</f>
        <v>9.70809</v>
      </c>
      <c r="E209" s="22">
        <f>F209</f>
        <v>9.70809</v>
      </c>
      <c r="F209" s="22">
        <f>ROUND(9.70809,5)</f>
        <v>9.70809</v>
      </c>
      <c r="G209" s="20"/>
      <c r="H209" s="28"/>
    </row>
    <row r="210" spans="1:8" ht="12.75" customHeight="1">
      <c r="A210" s="30">
        <v>43958</v>
      </c>
      <c r="B210" s="31"/>
      <c r="C210" s="22">
        <f>ROUND(9.545,5)</f>
        <v>9.545</v>
      </c>
      <c r="D210" s="22">
        <f>F210</f>
        <v>9.77362</v>
      </c>
      <c r="E210" s="22">
        <f>F210</f>
        <v>9.77362</v>
      </c>
      <c r="F210" s="22">
        <f>ROUND(9.77362,5)</f>
        <v>9.77362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43587</v>
      </c>
      <c r="B212" s="31"/>
      <c r="C212" s="22">
        <f>ROUND(2.93,5)</f>
        <v>2.93</v>
      </c>
      <c r="D212" s="22">
        <f>F212</f>
        <v>189.07114</v>
      </c>
      <c r="E212" s="22">
        <f>F212</f>
        <v>189.07114</v>
      </c>
      <c r="F212" s="22">
        <f>ROUND(189.07114,5)</f>
        <v>189.07114</v>
      </c>
      <c r="G212" s="20"/>
      <c r="H212" s="28"/>
    </row>
    <row r="213" spans="1:8" ht="12.75" customHeight="1">
      <c r="A213" s="30">
        <v>43678</v>
      </c>
      <c r="B213" s="31"/>
      <c r="C213" s="22">
        <f>ROUND(2.93,5)</f>
        <v>2.93</v>
      </c>
      <c r="D213" s="22">
        <f>F213</f>
        <v>192.55538</v>
      </c>
      <c r="E213" s="22">
        <f>F213</f>
        <v>192.55538</v>
      </c>
      <c r="F213" s="22">
        <f>ROUND(192.55538,5)</f>
        <v>192.55538</v>
      </c>
      <c r="G213" s="20"/>
      <c r="H213" s="28"/>
    </row>
    <row r="214" spans="1:8" ht="12.75" customHeight="1">
      <c r="A214" s="30">
        <v>43776</v>
      </c>
      <c r="B214" s="31"/>
      <c r="C214" s="22">
        <f>ROUND(2.93,5)</f>
        <v>2.93</v>
      </c>
      <c r="D214" s="22">
        <f>F214</f>
        <v>193.94956</v>
      </c>
      <c r="E214" s="22">
        <f>F214</f>
        <v>193.94956</v>
      </c>
      <c r="F214" s="22">
        <f>ROUND(193.94956,5)</f>
        <v>193.94956</v>
      </c>
      <c r="G214" s="20"/>
      <c r="H214" s="28"/>
    </row>
    <row r="215" spans="1:8" ht="12.75" customHeight="1">
      <c r="A215" s="30">
        <v>43867</v>
      </c>
      <c r="B215" s="31"/>
      <c r="C215" s="22">
        <f>ROUND(2.93,5)</f>
        <v>2.93</v>
      </c>
      <c r="D215" s="22">
        <f>F215</f>
        <v>197.79155</v>
      </c>
      <c r="E215" s="22">
        <f>F215</f>
        <v>197.79155</v>
      </c>
      <c r="F215" s="22">
        <f>ROUND(197.79155,5)</f>
        <v>197.79155</v>
      </c>
      <c r="G215" s="20"/>
      <c r="H215" s="28"/>
    </row>
    <row r="216" spans="1:8" ht="12.75" customHeight="1">
      <c r="A216" s="30">
        <v>43958</v>
      </c>
      <c r="B216" s="31"/>
      <c r="C216" s="22">
        <f>ROUND(2.93,5)</f>
        <v>2.93</v>
      </c>
      <c r="D216" s="22">
        <f>F216</f>
        <v>198.79236</v>
      </c>
      <c r="E216" s="22">
        <f>F216</f>
        <v>198.79236</v>
      </c>
      <c r="F216" s="22">
        <f>ROUND(198.79236,5)</f>
        <v>198.79236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43587</v>
      </c>
      <c r="B218" s="31"/>
      <c r="C218" s="22">
        <f>ROUND(2.445,5)</f>
        <v>2.445</v>
      </c>
      <c r="D218" s="22">
        <f>F218</f>
        <v>158.49681</v>
      </c>
      <c r="E218" s="22">
        <f>F218</f>
        <v>158.49681</v>
      </c>
      <c r="F218" s="22">
        <f>ROUND(158.49681,5)</f>
        <v>158.49681</v>
      </c>
      <c r="G218" s="20"/>
      <c r="H218" s="28"/>
    </row>
    <row r="219" spans="1:8" ht="12.75" customHeight="1">
      <c r="A219" s="30">
        <v>43678</v>
      </c>
      <c r="B219" s="31"/>
      <c r="C219" s="22">
        <f>ROUND(2.445,5)</f>
        <v>2.445</v>
      </c>
      <c r="D219" s="22">
        <f>F219</f>
        <v>159.22992</v>
      </c>
      <c r="E219" s="22">
        <f>F219</f>
        <v>159.22992</v>
      </c>
      <c r="F219" s="22">
        <f>ROUND(159.22992,5)</f>
        <v>159.22992</v>
      </c>
      <c r="G219" s="20"/>
      <c r="H219" s="28"/>
    </row>
    <row r="220" spans="1:8" ht="12.75" customHeight="1">
      <c r="A220" s="30">
        <v>43776</v>
      </c>
      <c r="B220" s="31"/>
      <c r="C220" s="22">
        <f>ROUND(2.445,5)</f>
        <v>2.445</v>
      </c>
      <c r="D220" s="22">
        <f>F220</f>
        <v>162.53246</v>
      </c>
      <c r="E220" s="22">
        <f>F220</f>
        <v>162.53246</v>
      </c>
      <c r="F220" s="22">
        <f>ROUND(162.53246,5)</f>
        <v>162.53246</v>
      </c>
      <c r="G220" s="20"/>
      <c r="H220" s="28"/>
    </row>
    <row r="221" spans="1:8" ht="12.75" customHeight="1">
      <c r="A221" s="30">
        <v>43867</v>
      </c>
      <c r="B221" s="31"/>
      <c r="C221" s="22">
        <f>ROUND(2.445,5)</f>
        <v>2.445</v>
      </c>
      <c r="D221" s="22">
        <f>F221</f>
        <v>163.5125</v>
      </c>
      <c r="E221" s="22">
        <f>F221</f>
        <v>163.5125</v>
      </c>
      <c r="F221" s="22">
        <f>ROUND(163.5125,5)</f>
        <v>163.5125</v>
      </c>
      <c r="G221" s="20"/>
      <c r="H221" s="28"/>
    </row>
    <row r="222" spans="1:8" ht="12.75" customHeight="1">
      <c r="A222" s="30">
        <v>43958</v>
      </c>
      <c r="B222" s="31"/>
      <c r="C222" s="22">
        <f>ROUND(2.445,5)</f>
        <v>2.445</v>
      </c>
      <c r="D222" s="22">
        <f>F222</f>
        <v>166.52291</v>
      </c>
      <c r="E222" s="22">
        <f>F222</f>
        <v>166.52291</v>
      </c>
      <c r="F222" s="22">
        <f>ROUND(166.52291,5)</f>
        <v>166.52291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43587</v>
      </c>
      <c r="B224" s="31"/>
      <c r="C224" s="22">
        <f>ROUND(9.24,5)</f>
        <v>9.24</v>
      </c>
      <c r="D224" s="22">
        <f>F224</f>
        <v>9.24072</v>
      </c>
      <c r="E224" s="22">
        <f>F224</f>
        <v>9.24072</v>
      </c>
      <c r="F224" s="22">
        <f>ROUND(9.24072,5)</f>
        <v>9.24072</v>
      </c>
      <c r="G224" s="20"/>
      <c r="H224" s="28"/>
    </row>
    <row r="225" spans="1:8" ht="12.75" customHeight="1">
      <c r="A225" s="30">
        <v>43678</v>
      </c>
      <c r="B225" s="31"/>
      <c r="C225" s="22">
        <f>ROUND(9.24,5)</f>
        <v>9.24</v>
      </c>
      <c r="D225" s="22">
        <f>F225</f>
        <v>9.30106</v>
      </c>
      <c r="E225" s="22">
        <f>F225</f>
        <v>9.30106</v>
      </c>
      <c r="F225" s="22">
        <f>ROUND(9.30106,5)</f>
        <v>9.30106</v>
      </c>
      <c r="G225" s="20"/>
      <c r="H225" s="28"/>
    </row>
    <row r="226" spans="1:8" ht="12.75" customHeight="1">
      <c r="A226" s="30">
        <v>43776</v>
      </c>
      <c r="B226" s="31"/>
      <c r="C226" s="22">
        <f>ROUND(9.24,5)</f>
        <v>9.24</v>
      </c>
      <c r="D226" s="22">
        <f>F226</f>
        <v>9.36049</v>
      </c>
      <c r="E226" s="22">
        <f>F226</f>
        <v>9.36049</v>
      </c>
      <c r="F226" s="22">
        <f>ROUND(9.36049,5)</f>
        <v>9.36049</v>
      </c>
      <c r="G226" s="20"/>
      <c r="H226" s="28"/>
    </row>
    <row r="227" spans="1:8" ht="12.75" customHeight="1">
      <c r="A227" s="30">
        <v>43867</v>
      </c>
      <c r="B227" s="31"/>
      <c r="C227" s="22">
        <f>ROUND(9.24,5)</f>
        <v>9.24</v>
      </c>
      <c r="D227" s="22">
        <f>F227</f>
        <v>9.4124</v>
      </c>
      <c r="E227" s="22">
        <f>F227</f>
        <v>9.4124</v>
      </c>
      <c r="F227" s="22">
        <f>ROUND(9.4124,5)</f>
        <v>9.4124</v>
      </c>
      <c r="G227" s="20"/>
      <c r="H227" s="28"/>
    </row>
    <row r="228" spans="1:8" ht="12.75" customHeight="1">
      <c r="A228" s="30">
        <v>43958</v>
      </c>
      <c r="B228" s="31"/>
      <c r="C228" s="22">
        <f>ROUND(9.24,5)</f>
        <v>9.24</v>
      </c>
      <c r="D228" s="22">
        <f>F228</f>
        <v>9.48066</v>
      </c>
      <c r="E228" s="22">
        <f>F228</f>
        <v>9.48066</v>
      </c>
      <c r="F228" s="22">
        <f>ROUND(9.48066,5)</f>
        <v>9.48066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43587</v>
      </c>
      <c r="B230" s="31"/>
      <c r="C230" s="22">
        <f>ROUND(9.75,5)</f>
        <v>9.75</v>
      </c>
      <c r="D230" s="22">
        <f>F230</f>
        <v>9.7507</v>
      </c>
      <c r="E230" s="22">
        <f>F230</f>
        <v>9.7507</v>
      </c>
      <c r="F230" s="22">
        <f>ROUND(9.7507,5)</f>
        <v>9.7507</v>
      </c>
      <c r="G230" s="20"/>
      <c r="H230" s="28"/>
    </row>
    <row r="231" spans="1:8" ht="12.75" customHeight="1">
      <c r="A231" s="30">
        <v>43678</v>
      </c>
      <c r="B231" s="31"/>
      <c r="C231" s="22">
        <f>ROUND(9.75,5)</f>
        <v>9.75</v>
      </c>
      <c r="D231" s="22">
        <f>F231</f>
        <v>9.81038</v>
      </c>
      <c r="E231" s="22">
        <f>F231</f>
        <v>9.81038</v>
      </c>
      <c r="F231" s="22">
        <f>ROUND(9.81038,5)</f>
        <v>9.81038</v>
      </c>
      <c r="G231" s="20"/>
      <c r="H231" s="28"/>
    </row>
    <row r="232" spans="1:8" ht="12.75" customHeight="1">
      <c r="A232" s="30">
        <v>43776</v>
      </c>
      <c r="B232" s="31"/>
      <c r="C232" s="22">
        <f>ROUND(9.75,5)</f>
        <v>9.75</v>
      </c>
      <c r="D232" s="22">
        <f>F232</f>
        <v>9.87003</v>
      </c>
      <c r="E232" s="22">
        <f>F232</f>
        <v>9.87003</v>
      </c>
      <c r="F232" s="22">
        <f>ROUND(9.87003,5)</f>
        <v>9.87003</v>
      </c>
      <c r="G232" s="20"/>
      <c r="H232" s="28"/>
    </row>
    <row r="233" spans="1:8" ht="12.75" customHeight="1">
      <c r="A233" s="30">
        <v>43867</v>
      </c>
      <c r="B233" s="31"/>
      <c r="C233" s="22">
        <f>ROUND(9.75,5)</f>
        <v>9.75</v>
      </c>
      <c r="D233" s="22">
        <f>F233</f>
        <v>9.92291</v>
      </c>
      <c r="E233" s="22">
        <f>F233</f>
        <v>9.92291</v>
      </c>
      <c r="F233" s="22">
        <f>ROUND(9.92291,5)</f>
        <v>9.92291</v>
      </c>
      <c r="G233" s="20"/>
      <c r="H233" s="28"/>
    </row>
    <row r="234" spans="1:8" ht="12.75" customHeight="1">
      <c r="A234" s="30">
        <v>43958</v>
      </c>
      <c r="B234" s="31"/>
      <c r="C234" s="22">
        <f>ROUND(9.75,5)</f>
        <v>9.75</v>
      </c>
      <c r="D234" s="22">
        <f>F234</f>
        <v>9.98748</v>
      </c>
      <c r="E234" s="22">
        <f>F234</f>
        <v>9.98748</v>
      </c>
      <c r="F234" s="22">
        <f>ROUND(9.98748,5)</f>
        <v>9.98748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43587</v>
      </c>
      <c r="B236" s="31"/>
      <c r="C236" s="22">
        <f>ROUND(9.735,5)</f>
        <v>9.735</v>
      </c>
      <c r="D236" s="22">
        <f>F236</f>
        <v>9.73569</v>
      </c>
      <c r="E236" s="22">
        <f>F236</f>
        <v>9.73569</v>
      </c>
      <c r="F236" s="22">
        <f>ROUND(9.73569,5)</f>
        <v>9.73569</v>
      </c>
      <c r="G236" s="20"/>
      <c r="H236" s="28"/>
    </row>
    <row r="237" spans="1:8" ht="12.75" customHeight="1">
      <c r="A237" s="30">
        <v>43678</v>
      </c>
      <c r="B237" s="31"/>
      <c r="C237" s="22">
        <f>ROUND(9.735,5)</f>
        <v>9.735</v>
      </c>
      <c r="D237" s="22">
        <f>F237</f>
        <v>9.79464</v>
      </c>
      <c r="E237" s="22">
        <f>F237</f>
        <v>9.79464</v>
      </c>
      <c r="F237" s="22">
        <f>ROUND(9.79464,5)</f>
        <v>9.79464</v>
      </c>
      <c r="G237" s="20"/>
      <c r="H237" s="28"/>
    </row>
    <row r="238" spans="1:8" ht="12.75" customHeight="1">
      <c r="A238" s="30">
        <v>43776</v>
      </c>
      <c r="B238" s="31"/>
      <c r="C238" s="22">
        <f>ROUND(9.735,5)</f>
        <v>9.735</v>
      </c>
      <c r="D238" s="22">
        <f>F238</f>
        <v>9.85344</v>
      </c>
      <c r="E238" s="22">
        <f>F238</f>
        <v>9.85344</v>
      </c>
      <c r="F238" s="22">
        <f>ROUND(9.85344,5)</f>
        <v>9.85344</v>
      </c>
      <c r="G238" s="20"/>
      <c r="H238" s="28"/>
    </row>
    <row r="239" spans="1:8" ht="12.75" customHeight="1">
      <c r="A239" s="30">
        <v>43867</v>
      </c>
      <c r="B239" s="31"/>
      <c r="C239" s="22">
        <f>ROUND(9.735,5)</f>
        <v>9.735</v>
      </c>
      <c r="D239" s="22">
        <f>F239</f>
        <v>9.9055</v>
      </c>
      <c r="E239" s="22">
        <f>F239</f>
        <v>9.9055</v>
      </c>
      <c r="F239" s="22">
        <f>ROUND(9.9055,5)</f>
        <v>9.9055</v>
      </c>
      <c r="G239" s="20"/>
      <c r="H239" s="28"/>
    </row>
    <row r="240" spans="1:8" ht="12.75" customHeight="1">
      <c r="A240" s="30">
        <v>43958</v>
      </c>
      <c r="B240" s="31"/>
      <c r="C240" s="22">
        <f>ROUND(9.735,5)</f>
        <v>9.735</v>
      </c>
      <c r="D240" s="22">
        <f>F240</f>
        <v>9.96912</v>
      </c>
      <c r="E240" s="22">
        <f>F240</f>
        <v>9.96912</v>
      </c>
      <c r="F240" s="22">
        <f>ROUND(9.96912,5)</f>
        <v>9.96912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43587</v>
      </c>
      <c r="B242" s="31"/>
      <c r="C242" s="23">
        <f>ROUND(719.937,3)</f>
        <v>719.937</v>
      </c>
      <c r="D242" s="23">
        <f>F242</f>
        <v>720.214</v>
      </c>
      <c r="E242" s="23">
        <f>F242</f>
        <v>720.214</v>
      </c>
      <c r="F242" s="23">
        <f>ROUND(720.214,3)</f>
        <v>720.214</v>
      </c>
      <c r="G242" s="20"/>
      <c r="H242" s="28"/>
    </row>
    <row r="243" spans="1:8" ht="12.75" customHeight="1">
      <c r="A243" s="30">
        <v>43678</v>
      </c>
      <c r="B243" s="31"/>
      <c r="C243" s="23">
        <f>ROUND(719.937,3)</f>
        <v>719.937</v>
      </c>
      <c r="D243" s="23">
        <f>F243</f>
        <v>733.31</v>
      </c>
      <c r="E243" s="23">
        <f>F243</f>
        <v>733.31</v>
      </c>
      <c r="F243" s="23">
        <f>ROUND(733.31,3)</f>
        <v>733.31</v>
      </c>
      <c r="G243" s="20"/>
      <c r="H243" s="28"/>
    </row>
    <row r="244" spans="1:8" ht="12.75" customHeight="1">
      <c r="A244" s="30">
        <v>43776</v>
      </c>
      <c r="B244" s="31"/>
      <c r="C244" s="23">
        <f>ROUND(719.937,3)</f>
        <v>719.937</v>
      </c>
      <c r="D244" s="23">
        <f>F244</f>
        <v>748.329</v>
      </c>
      <c r="E244" s="23">
        <f>F244</f>
        <v>748.329</v>
      </c>
      <c r="F244" s="23">
        <f>ROUND(748.329,3)</f>
        <v>748.329</v>
      </c>
      <c r="G244" s="20"/>
      <c r="H244" s="28"/>
    </row>
    <row r="245" spans="1:8" ht="12.75" customHeight="1">
      <c r="A245" s="30">
        <v>43867</v>
      </c>
      <c r="B245" s="31"/>
      <c r="C245" s="23">
        <f>ROUND(719.937,3)</f>
        <v>719.937</v>
      </c>
      <c r="D245" s="23">
        <f>F245</f>
        <v>762.98</v>
      </c>
      <c r="E245" s="23">
        <f>F245</f>
        <v>762.98</v>
      </c>
      <c r="F245" s="23">
        <f>ROUND(762.98,3)</f>
        <v>762.98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43587</v>
      </c>
      <c r="B247" s="31"/>
      <c r="C247" s="23">
        <f>ROUND(632.456,3)</f>
        <v>632.456</v>
      </c>
      <c r="D247" s="23">
        <f>F247</f>
        <v>632.699</v>
      </c>
      <c r="E247" s="23">
        <f>F247</f>
        <v>632.699</v>
      </c>
      <c r="F247" s="23">
        <f>ROUND(632.699,3)</f>
        <v>632.699</v>
      </c>
      <c r="G247" s="20"/>
      <c r="H247" s="28"/>
    </row>
    <row r="248" spans="1:8" ht="12.75" customHeight="1">
      <c r="A248" s="30">
        <v>43678</v>
      </c>
      <c r="B248" s="31"/>
      <c r="C248" s="23">
        <f>ROUND(632.456,3)</f>
        <v>632.456</v>
      </c>
      <c r="D248" s="23">
        <f>F248</f>
        <v>644.204</v>
      </c>
      <c r="E248" s="23">
        <f>F248</f>
        <v>644.204</v>
      </c>
      <c r="F248" s="23">
        <f>ROUND(644.204,3)</f>
        <v>644.204</v>
      </c>
      <c r="G248" s="20"/>
      <c r="H248" s="28"/>
    </row>
    <row r="249" spans="1:8" ht="12.75" customHeight="1">
      <c r="A249" s="30">
        <v>43776</v>
      </c>
      <c r="B249" s="31"/>
      <c r="C249" s="23">
        <f>ROUND(632.456,3)</f>
        <v>632.456</v>
      </c>
      <c r="D249" s="23">
        <f>F249</f>
        <v>657.398</v>
      </c>
      <c r="E249" s="23">
        <f>F249</f>
        <v>657.398</v>
      </c>
      <c r="F249" s="23">
        <f>ROUND(657.398,3)</f>
        <v>657.398</v>
      </c>
      <c r="G249" s="20"/>
      <c r="H249" s="28"/>
    </row>
    <row r="250" spans="1:8" ht="12.75" customHeight="1">
      <c r="A250" s="30">
        <v>43867</v>
      </c>
      <c r="B250" s="31"/>
      <c r="C250" s="23">
        <f>ROUND(632.456,3)</f>
        <v>632.456</v>
      </c>
      <c r="D250" s="23">
        <f>F250</f>
        <v>670.268</v>
      </c>
      <c r="E250" s="23">
        <f>F250</f>
        <v>670.268</v>
      </c>
      <c r="F250" s="23">
        <f>ROUND(670.268,3)</f>
        <v>670.268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43587</v>
      </c>
      <c r="B252" s="31"/>
      <c r="C252" s="23">
        <f>ROUND(733.417,3)</f>
        <v>733.417</v>
      </c>
      <c r="D252" s="23">
        <f>F252</f>
        <v>733.699</v>
      </c>
      <c r="E252" s="23">
        <f>F252</f>
        <v>733.699</v>
      </c>
      <c r="F252" s="23">
        <f>ROUND(733.699,3)</f>
        <v>733.699</v>
      </c>
      <c r="G252" s="20"/>
      <c r="H252" s="28"/>
    </row>
    <row r="253" spans="1:8" ht="12.75" customHeight="1">
      <c r="A253" s="30">
        <v>43678</v>
      </c>
      <c r="B253" s="31"/>
      <c r="C253" s="23">
        <f>ROUND(733.417,3)</f>
        <v>733.417</v>
      </c>
      <c r="D253" s="23">
        <f>F253</f>
        <v>747.04</v>
      </c>
      <c r="E253" s="23">
        <f>F253</f>
        <v>747.04</v>
      </c>
      <c r="F253" s="23">
        <f>ROUND(747.04,3)</f>
        <v>747.04</v>
      </c>
      <c r="G253" s="20"/>
      <c r="H253" s="28"/>
    </row>
    <row r="254" spans="1:8" ht="12.75" customHeight="1">
      <c r="A254" s="30">
        <v>43776</v>
      </c>
      <c r="B254" s="31"/>
      <c r="C254" s="23">
        <f>ROUND(733.417,3)</f>
        <v>733.417</v>
      </c>
      <c r="D254" s="23">
        <f>F254</f>
        <v>762.341</v>
      </c>
      <c r="E254" s="23">
        <f>F254</f>
        <v>762.341</v>
      </c>
      <c r="F254" s="23">
        <f>ROUND(762.341,3)</f>
        <v>762.341</v>
      </c>
      <c r="G254" s="20"/>
      <c r="H254" s="28"/>
    </row>
    <row r="255" spans="1:8" ht="12.75" customHeight="1">
      <c r="A255" s="30">
        <v>43867</v>
      </c>
      <c r="B255" s="31"/>
      <c r="C255" s="23">
        <f>ROUND(733.417,3)</f>
        <v>733.417</v>
      </c>
      <c r="D255" s="23">
        <f>F255</f>
        <v>777.266</v>
      </c>
      <c r="E255" s="23">
        <f>F255</f>
        <v>777.266</v>
      </c>
      <c r="F255" s="23">
        <f>ROUND(777.266,3)</f>
        <v>777.266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43587</v>
      </c>
      <c r="B257" s="31"/>
      <c r="C257" s="23">
        <f>ROUND(662.219,3)</f>
        <v>662.219</v>
      </c>
      <c r="D257" s="23">
        <f>F257</f>
        <v>662.474</v>
      </c>
      <c r="E257" s="23">
        <f>F257</f>
        <v>662.474</v>
      </c>
      <c r="F257" s="23">
        <f>ROUND(662.474,3)</f>
        <v>662.474</v>
      </c>
      <c r="G257" s="20"/>
      <c r="H257" s="28"/>
    </row>
    <row r="258" spans="1:8" ht="12.75" customHeight="1">
      <c r="A258" s="30">
        <v>43678</v>
      </c>
      <c r="B258" s="31"/>
      <c r="C258" s="23">
        <f>ROUND(662.219,3)</f>
        <v>662.219</v>
      </c>
      <c r="D258" s="23">
        <f>F258</f>
        <v>674.519</v>
      </c>
      <c r="E258" s="23">
        <f>F258</f>
        <v>674.519</v>
      </c>
      <c r="F258" s="23">
        <f>ROUND(674.519,3)</f>
        <v>674.519</v>
      </c>
      <c r="G258" s="20"/>
      <c r="H258" s="28"/>
    </row>
    <row r="259" spans="1:8" ht="12.75" customHeight="1">
      <c r="A259" s="30">
        <v>43776</v>
      </c>
      <c r="B259" s="31"/>
      <c r="C259" s="23">
        <f>ROUND(662.219,3)</f>
        <v>662.219</v>
      </c>
      <c r="D259" s="23">
        <f>F259</f>
        <v>688.335</v>
      </c>
      <c r="E259" s="23">
        <f>F259</f>
        <v>688.335</v>
      </c>
      <c r="F259" s="23">
        <f>ROUND(688.335,3)</f>
        <v>688.335</v>
      </c>
      <c r="G259" s="20"/>
      <c r="H259" s="28"/>
    </row>
    <row r="260" spans="1:8" ht="12.75" customHeight="1">
      <c r="A260" s="30">
        <v>43867</v>
      </c>
      <c r="B260" s="31"/>
      <c r="C260" s="23">
        <f>ROUND(662.219,3)</f>
        <v>662.219</v>
      </c>
      <c r="D260" s="23">
        <f>F260</f>
        <v>701.811</v>
      </c>
      <c r="E260" s="23">
        <f>F260</f>
        <v>701.811</v>
      </c>
      <c r="F260" s="23">
        <f>ROUND(701.811,3)</f>
        <v>701.811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43587</v>
      </c>
      <c r="B262" s="31"/>
      <c r="C262" s="23">
        <f>ROUND(261.631214079648,3)</f>
        <v>261.631</v>
      </c>
      <c r="D262" s="23">
        <f>F262</f>
        <v>261.733</v>
      </c>
      <c r="E262" s="23">
        <f>F262</f>
        <v>261.733</v>
      </c>
      <c r="F262" s="23">
        <f>ROUND(261.733,3)</f>
        <v>261.733</v>
      </c>
      <c r="G262" s="20"/>
      <c r="H262" s="28"/>
    </row>
    <row r="263" spans="1:8" ht="12.75" customHeight="1">
      <c r="A263" s="30">
        <v>43678</v>
      </c>
      <c r="B263" s="31"/>
      <c r="C263" s="23">
        <f>ROUND(261.631214079648,3)</f>
        <v>261.631</v>
      </c>
      <c r="D263" s="23">
        <f>F263</f>
        <v>266.558</v>
      </c>
      <c r="E263" s="23">
        <f>F263</f>
        <v>266.558</v>
      </c>
      <c r="F263" s="23">
        <f>ROUND(266.558,3)</f>
        <v>266.558</v>
      </c>
      <c r="G263" s="20"/>
      <c r="H263" s="28"/>
    </row>
    <row r="264" spans="1:8" ht="12.75" customHeight="1">
      <c r="A264" s="30">
        <v>43776</v>
      </c>
      <c r="B264" s="31"/>
      <c r="C264" s="23">
        <f>ROUND(261.631214079648,3)</f>
        <v>261.631</v>
      </c>
      <c r="D264" s="23">
        <f>F264</f>
        <v>272.086</v>
      </c>
      <c r="E264" s="23">
        <f>F264</f>
        <v>272.086</v>
      </c>
      <c r="F264" s="23">
        <f>ROUND(272.086,3)</f>
        <v>272.086</v>
      </c>
      <c r="G264" s="20"/>
      <c r="H264" s="28"/>
    </row>
    <row r="265" spans="1:8" ht="12.75" customHeight="1">
      <c r="A265" s="30">
        <v>43867</v>
      </c>
      <c r="B265" s="31"/>
      <c r="C265" s="23">
        <f>ROUND(261.631214079648,3)</f>
        <v>261.631</v>
      </c>
      <c r="D265" s="23">
        <f>F265</f>
        <v>277.475</v>
      </c>
      <c r="E265" s="23">
        <f>F265</f>
        <v>277.475</v>
      </c>
      <c r="F265" s="23">
        <f>ROUND(277.475,3)</f>
        <v>277.475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43630</v>
      </c>
      <c r="B267" s="31"/>
      <c r="C267" s="20">
        <f>ROUND(23989.582679912,2)</f>
        <v>23989.58</v>
      </c>
      <c r="D267" s="20">
        <f>F267</f>
        <v>24544.28</v>
      </c>
      <c r="E267" s="20">
        <f>F267</f>
        <v>24544.28</v>
      </c>
      <c r="F267" s="20">
        <f>ROUND(24544.28,2)</f>
        <v>24544.28</v>
      </c>
      <c r="G267" s="20"/>
      <c r="H267" s="28"/>
    </row>
    <row r="268" spans="1:8" ht="12.75" customHeight="1">
      <c r="A268" s="30">
        <v>43724</v>
      </c>
      <c r="B268" s="31"/>
      <c r="C268" s="20">
        <f>ROUND(23989.582679912,2)</f>
        <v>23989.58</v>
      </c>
      <c r="D268" s="20">
        <f>F268</f>
        <v>24952.2</v>
      </c>
      <c r="E268" s="20">
        <f>F268</f>
        <v>24952.2</v>
      </c>
      <c r="F268" s="20">
        <f>ROUND(24952.2,2)</f>
        <v>24952.2</v>
      </c>
      <c r="G268" s="20"/>
      <c r="H268" s="28"/>
    </row>
    <row r="269" spans="1:8" ht="12.75" customHeight="1">
      <c r="A269" s="30" t="s">
        <v>66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43635</v>
      </c>
      <c r="B270" s="31"/>
      <c r="C270" s="23">
        <f>ROUND(7.158,3)</f>
        <v>7.158</v>
      </c>
      <c r="D270" s="23">
        <f>ROUND(7.08,3)</f>
        <v>7.08</v>
      </c>
      <c r="E270" s="23">
        <f>ROUND(6.98,3)</f>
        <v>6.98</v>
      </c>
      <c r="F270" s="23">
        <f>ROUND(7.03,3)</f>
        <v>7.03</v>
      </c>
      <c r="G270" s="20"/>
      <c r="H270" s="28"/>
    </row>
    <row r="271" spans="1:8" ht="12.75" customHeight="1">
      <c r="A271" s="30">
        <v>43726</v>
      </c>
      <c r="B271" s="31"/>
      <c r="C271" s="23">
        <f>ROUND(7.158,3)</f>
        <v>7.158</v>
      </c>
      <c r="D271" s="23">
        <f>ROUND(7.12,3)</f>
        <v>7.12</v>
      </c>
      <c r="E271" s="23">
        <f>ROUND(7.02,3)</f>
        <v>7.02</v>
      </c>
      <c r="F271" s="23">
        <f>ROUND(7.07,3)</f>
        <v>7.07</v>
      </c>
      <c r="G271" s="20"/>
      <c r="H271" s="28"/>
    </row>
    <row r="272" spans="1:8" ht="12.75" customHeight="1">
      <c r="A272" s="30">
        <v>43817</v>
      </c>
      <c r="B272" s="31"/>
      <c r="C272" s="23">
        <f>ROUND(7.158,3)</f>
        <v>7.158</v>
      </c>
      <c r="D272" s="23">
        <f>ROUND(7.18,3)</f>
        <v>7.18</v>
      </c>
      <c r="E272" s="23">
        <f>ROUND(7.08,3)</f>
        <v>7.08</v>
      </c>
      <c r="F272" s="23">
        <f>ROUND(7.13,3)</f>
        <v>7.13</v>
      </c>
      <c r="G272" s="20"/>
      <c r="H272" s="28"/>
    </row>
    <row r="273" spans="1:8" ht="12.75" customHeight="1">
      <c r="A273" s="30" t="s">
        <v>67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43587</v>
      </c>
      <c r="B274" s="31"/>
      <c r="C274" s="23">
        <f>ROUND(655.631,3)</f>
        <v>655.631</v>
      </c>
      <c r="D274" s="23">
        <f>F274</f>
        <v>655.883</v>
      </c>
      <c r="E274" s="23">
        <f>F274</f>
        <v>655.883</v>
      </c>
      <c r="F274" s="23">
        <f>ROUND(655.883,3)</f>
        <v>655.883</v>
      </c>
      <c r="G274" s="20"/>
      <c r="H274" s="28"/>
    </row>
    <row r="275" spans="1:8" ht="12.75" customHeight="1">
      <c r="A275" s="30">
        <v>43678</v>
      </c>
      <c r="B275" s="31"/>
      <c r="C275" s="23">
        <f>ROUND(655.631,3)</f>
        <v>655.631</v>
      </c>
      <c r="D275" s="23">
        <f>F275</f>
        <v>667.809</v>
      </c>
      <c r="E275" s="23">
        <f>F275</f>
        <v>667.809</v>
      </c>
      <c r="F275" s="23">
        <f>ROUND(667.809,3)</f>
        <v>667.809</v>
      </c>
      <c r="G275" s="20"/>
      <c r="H275" s="28"/>
    </row>
    <row r="276" spans="1:8" ht="12.75" customHeight="1">
      <c r="A276" s="30">
        <v>43776</v>
      </c>
      <c r="B276" s="31"/>
      <c r="C276" s="23">
        <f>ROUND(655.631,3)</f>
        <v>655.631</v>
      </c>
      <c r="D276" s="23">
        <f>F276</f>
        <v>681.487</v>
      </c>
      <c r="E276" s="23">
        <f>F276</f>
        <v>681.487</v>
      </c>
      <c r="F276" s="23">
        <f>ROUND(681.487,3)</f>
        <v>681.487</v>
      </c>
      <c r="G276" s="20"/>
      <c r="H276" s="28"/>
    </row>
    <row r="277" spans="1:8" ht="12.75" customHeight="1">
      <c r="A277" s="30">
        <v>43867</v>
      </c>
      <c r="B277" s="31"/>
      <c r="C277" s="23">
        <f>ROUND(655.631,3)</f>
        <v>655.631</v>
      </c>
      <c r="D277" s="23">
        <f>F277</f>
        <v>694.829</v>
      </c>
      <c r="E277" s="23">
        <f>F277</f>
        <v>694.829</v>
      </c>
      <c r="F277" s="23">
        <f>ROUND(694.829,3)</f>
        <v>694.829</v>
      </c>
      <c r="G277" s="20"/>
      <c r="H277" s="28"/>
    </row>
    <row r="278" spans="1:8" ht="12.75" customHeight="1">
      <c r="A278" s="30" t="s">
        <v>13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43913</v>
      </c>
      <c r="B279" s="31"/>
      <c r="C279" s="20">
        <f>ROUND(99.2510956628754,2)</f>
        <v>99.25</v>
      </c>
      <c r="D279" s="20">
        <f>F279</f>
        <v>98.76</v>
      </c>
      <c r="E279" s="20">
        <f>F279</f>
        <v>98.76</v>
      </c>
      <c r="F279" s="20">
        <f>ROUND(98.7630795812132,2)</f>
        <v>98.76</v>
      </c>
      <c r="G279" s="20"/>
      <c r="H279" s="28"/>
    </row>
    <row r="280" spans="1:8" ht="12.75" customHeight="1">
      <c r="A280" s="30" t="s">
        <v>14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45007</v>
      </c>
      <c r="B281" s="31"/>
      <c r="C281" s="20">
        <f>ROUND(97.2492701225066,2)</f>
        <v>97.25</v>
      </c>
      <c r="D281" s="20">
        <f>F281</f>
        <v>95.83</v>
      </c>
      <c r="E281" s="20">
        <f>F281</f>
        <v>95.83</v>
      </c>
      <c r="F281" s="20">
        <f>ROUND(95.8334979547738,2)</f>
        <v>95.83</v>
      </c>
      <c r="G281" s="20"/>
      <c r="H281" s="28"/>
    </row>
    <row r="282" spans="1:8" ht="12.75" customHeight="1">
      <c r="A282" s="30" t="s">
        <v>15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46834</v>
      </c>
      <c r="B283" s="31"/>
      <c r="C283" s="20">
        <f>ROUND(95.7337978890957,2)</f>
        <v>95.73</v>
      </c>
      <c r="D283" s="20">
        <f>F283</f>
        <v>94.98</v>
      </c>
      <c r="E283" s="20">
        <f>F283</f>
        <v>94.98</v>
      </c>
      <c r="F283" s="20">
        <f>ROUND(94.9760440324577,2)</f>
        <v>94.98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43636</v>
      </c>
      <c r="B285" s="31"/>
      <c r="C285" s="20">
        <f>ROUND(99.8716541189924,2)</f>
        <v>99.87</v>
      </c>
      <c r="D285" s="20">
        <f>F285</f>
        <v>102.01</v>
      </c>
      <c r="E285" s="20">
        <f>F285</f>
        <v>102.01</v>
      </c>
      <c r="F285" s="20">
        <f>ROUND(102.012794573871,2)</f>
        <v>102.01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43727</v>
      </c>
      <c r="B287" s="31"/>
      <c r="C287" s="20">
        <f>ROUND(99.8716541189924,2)</f>
        <v>99.87</v>
      </c>
      <c r="D287" s="20">
        <f>F287</f>
        <v>99.87</v>
      </c>
      <c r="E287" s="20">
        <f>F287</f>
        <v>99.87</v>
      </c>
      <c r="F287" s="20">
        <f>ROUND(99.8716541189924,2)</f>
        <v>99.87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43637</v>
      </c>
      <c r="B289" s="31"/>
      <c r="C289" s="22">
        <f>ROUND(99.2510956628754,5)</f>
        <v>99.2511</v>
      </c>
      <c r="D289" s="22">
        <f>F289</f>
        <v>99.73949</v>
      </c>
      <c r="E289" s="22">
        <f>F289</f>
        <v>99.73949</v>
      </c>
      <c r="F289" s="22">
        <f>ROUND(99.7394908453855,5)</f>
        <v>99.73949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43728</v>
      </c>
      <c r="B291" s="31"/>
      <c r="C291" s="22">
        <f>ROUND(99.2510956628754,5)</f>
        <v>99.2511</v>
      </c>
      <c r="D291" s="22">
        <f>F291</f>
        <v>101.87015</v>
      </c>
      <c r="E291" s="22">
        <f>F291</f>
        <v>101.87015</v>
      </c>
      <c r="F291" s="22">
        <f>ROUND(101.870146824567,5)</f>
        <v>101.87015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44004</v>
      </c>
      <c r="B293" s="31"/>
      <c r="C293" s="20">
        <f>ROUND(99.2510956628754,2)</f>
        <v>99.25</v>
      </c>
      <c r="D293" s="20">
        <f>F293</f>
        <v>102.31</v>
      </c>
      <c r="E293" s="20">
        <f>F293</f>
        <v>102.31</v>
      </c>
      <c r="F293" s="20">
        <f>ROUND(102.306706740321,2)</f>
        <v>102.31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44095</v>
      </c>
      <c r="B295" s="31"/>
      <c r="C295" s="20">
        <f>ROUND(99.2510956628754,2)</f>
        <v>99.25</v>
      </c>
      <c r="D295" s="20">
        <f>F295</f>
        <v>99.25</v>
      </c>
      <c r="E295" s="20">
        <f>F295</f>
        <v>99.25</v>
      </c>
      <c r="F295" s="20">
        <f>ROUND(99.2510956628754,2)</f>
        <v>99.25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44182</v>
      </c>
      <c r="B297" s="31"/>
      <c r="C297" s="22">
        <f>ROUND(97.2492701225066,5)</f>
        <v>97.24927</v>
      </c>
      <c r="D297" s="22">
        <f>F297</f>
        <v>96.00018</v>
      </c>
      <c r="E297" s="22">
        <f>F297</f>
        <v>96.00018</v>
      </c>
      <c r="F297" s="22">
        <f>ROUND(96.0001795168552,5)</f>
        <v>96.00018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44271</v>
      </c>
      <c r="B299" s="31"/>
      <c r="C299" s="22">
        <f>ROUND(97.2492701225066,5)</f>
        <v>97.24927</v>
      </c>
      <c r="D299" s="22">
        <f>F299</f>
        <v>95.131</v>
      </c>
      <c r="E299" s="22">
        <f>F299</f>
        <v>95.131</v>
      </c>
      <c r="F299" s="22">
        <f>ROUND(95.1309991868268,5)</f>
        <v>95.131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44362</v>
      </c>
      <c r="B301" s="31"/>
      <c r="C301" s="22">
        <f>ROUND(97.2492701225066,5)</f>
        <v>97.24927</v>
      </c>
      <c r="D301" s="22">
        <f>F301</f>
        <v>94.22451</v>
      </c>
      <c r="E301" s="22">
        <f>F301</f>
        <v>94.22451</v>
      </c>
      <c r="F301" s="22">
        <f>ROUND(94.2245089327844,5)</f>
        <v>94.22451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44460</v>
      </c>
      <c r="B303" s="31"/>
      <c r="C303" s="22">
        <f>ROUND(97.2492701225066,5)</f>
        <v>97.24927</v>
      </c>
      <c r="D303" s="22">
        <f>F303</f>
        <v>94.27968</v>
      </c>
      <c r="E303" s="22">
        <f>F303</f>
        <v>94.27968</v>
      </c>
      <c r="F303" s="22">
        <f>ROUND(94.2796776068923,5)</f>
        <v>94.27968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44551</v>
      </c>
      <c r="B305" s="31"/>
      <c r="C305" s="22">
        <f>ROUND(97.2492701225066,5)</f>
        <v>97.24927</v>
      </c>
      <c r="D305" s="22">
        <f>F305</f>
        <v>96.37567</v>
      </c>
      <c r="E305" s="22">
        <f>F305</f>
        <v>96.37567</v>
      </c>
      <c r="F305" s="22">
        <f>ROUND(96.3756667656767,5)</f>
        <v>96.37567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44635</v>
      </c>
      <c r="B307" s="31"/>
      <c r="C307" s="22">
        <f>ROUND(97.2492701225066,5)</f>
        <v>97.24927</v>
      </c>
      <c r="D307" s="22">
        <f>F307</f>
        <v>96.42212</v>
      </c>
      <c r="E307" s="22">
        <f>F307</f>
        <v>96.42212</v>
      </c>
      <c r="F307" s="22">
        <f>ROUND(96.4221222266624,5)</f>
        <v>96.42212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44733</v>
      </c>
      <c r="B309" s="31"/>
      <c r="C309" s="22">
        <f>ROUND(97.2492701225066,5)</f>
        <v>97.24927</v>
      </c>
      <c r="D309" s="22">
        <f>F309</f>
        <v>97.51935</v>
      </c>
      <c r="E309" s="22">
        <f>F309</f>
        <v>97.51935</v>
      </c>
      <c r="F309" s="22">
        <f>ROUND(97.5193498834117,5)</f>
        <v>97.51935</v>
      </c>
      <c r="G309" s="20"/>
      <c r="H309" s="28"/>
    </row>
    <row r="310" spans="1:8" ht="12.75" customHeight="1">
      <c r="A310" s="30" t="s">
        <v>81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44824</v>
      </c>
      <c r="B311" s="31"/>
      <c r="C311" s="22">
        <f>ROUND(97.2492701225066,5)</f>
        <v>97.24927</v>
      </c>
      <c r="D311" s="22">
        <f>F311</f>
        <v>101.37808</v>
      </c>
      <c r="E311" s="22">
        <f>F311</f>
        <v>101.37808</v>
      </c>
      <c r="F311" s="22">
        <f>ROUND(101.378082985205,5)</f>
        <v>101.37808</v>
      </c>
      <c r="G311" s="20"/>
      <c r="H311" s="28"/>
    </row>
    <row r="312" spans="1:8" ht="12.75" customHeight="1">
      <c r="A312" s="30" t="s">
        <v>82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45097</v>
      </c>
      <c r="B313" s="31"/>
      <c r="C313" s="20">
        <f>ROUND(97.2492701225066,2)</f>
        <v>97.25</v>
      </c>
      <c r="D313" s="20">
        <f>F313</f>
        <v>101.84</v>
      </c>
      <c r="E313" s="20">
        <f>F313</f>
        <v>101.84</v>
      </c>
      <c r="F313" s="20">
        <f>ROUND(101.838697289015,2)</f>
        <v>101.84</v>
      </c>
      <c r="G313" s="20"/>
      <c r="H313" s="28"/>
    </row>
    <row r="314" spans="1:8" ht="12.75" customHeight="1">
      <c r="A314" s="30" t="s">
        <v>83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45188</v>
      </c>
      <c r="B315" s="31"/>
      <c r="C315" s="20">
        <f>ROUND(97.2492701225066,2)</f>
        <v>97.25</v>
      </c>
      <c r="D315" s="20">
        <f>F315</f>
        <v>97.25</v>
      </c>
      <c r="E315" s="20">
        <f>F315</f>
        <v>97.25</v>
      </c>
      <c r="F315" s="20">
        <f>ROUND(97.2492701225066,2)</f>
        <v>97.25</v>
      </c>
      <c r="G315" s="20"/>
      <c r="H315" s="28"/>
    </row>
    <row r="316" spans="1:8" ht="12.75" customHeight="1">
      <c r="A316" s="30" t="s">
        <v>84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46008</v>
      </c>
      <c r="B317" s="31"/>
      <c r="C317" s="22">
        <f>ROUND(95.7337978890957,5)</f>
        <v>95.7338</v>
      </c>
      <c r="D317" s="22">
        <f>F317</f>
        <v>93.48565</v>
      </c>
      <c r="E317" s="22">
        <f>F317</f>
        <v>93.48565</v>
      </c>
      <c r="F317" s="22">
        <f>ROUND(93.4856539654134,5)</f>
        <v>93.48565</v>
      </c>
      <c r="G317" s="20"/>
      <c r="H317" s="28"/>
    </row>
    <row r="318" spans="1:8" ht="12.75" customHeight="1">
      <c r="A318" s="30" t="s">
        <v>85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46097</v>
      </c>
      <c r="B319" s="31"/>
      <c r="C319" s="22">
        <f>ROUND(95.7337978890957,5)</f>
        <v>95.7338</v>
      </c>
      <c r="D319" s="22">
        <f>F319</f>
        <v>90.43901</v>
      </c>
      <c r="E319" s="22">
        <f>F319</f>
        <v>90.43901</v>
      </c>
      <c r="F319" s="22">
        <f>ROUND(90.4390136373356,5)</f>
        <v>90.43901</v>
      </c>
      <c r="G319" s="20"/>
      <c r="H319" s="28"/>
    </row>
    <row r="320" spans="1:8" ht="12.75" customHeight="1">
      <c r="A320" s="30" t="s">
        <v>86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46188</v>
      </c>
      <c r="B321" s="31"/>
      <c r="C321" s="22">
        <f>ROUND(95.7337978890957,5)</f>
        <v>95.7338</v>
      </c>
      <c r="D321" s="22">
        <f>F321</f>
        <v>89.13694</v>
      </c>
      <c r="E321" s="22">
        <f>F321</f>
        <v>89.13694</v>
      </c>
      <c r="F321" s="22">
        <f>ROUND(89.136939825679,5)</f>
        <v>89.13694</v>
      </c>
      <c r="G321" s="20"/>
      <c r="H321" s="28"/>
    </row>
    <row r="322" spans="1:8" ht="12.75" customHeight="1">
      <c r="A322" s="30" t="s">
        <v>87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46286</v>
      </c>
      <c r="B323" s="31"/>
      <c r="C323" s="22">
        <f>ROUND(95.7337978890957,5)</f>
        <v>95.7338</v>
      </c>
      <c r="D323" s="22">
        <f>F323</f>
        <v>91.27874</v>
      </c>
      <c r="E323" s="22">
        <f>F323</f>
        <v>91.27874</v>
      </c>
      <c r="F323" s="22">
        <f>ROUND(91.2787371887915,5)</f>
        <v>91.27874</v>
      </c>
      <c r="G323" s="20"/>
      <c r="H323" s="28"/>
    </row>
    <row r="324" spans="1:8" ht="12.75" customHeight="1">
      <c r="A324" s="30" t="s">
        <v>88</v>
      </c>
      <c r="B324" s="31"/>
      <c r="C324" s="21"/>
      <c r="D324" s="21"/>
      <c r="E324" s="21"/>
      <c r="F324" s="21"/>
      <c r="G324" s="20"/>
      <c r="H324" s="28"/>
    </row>
    <row r="325" spans="1:8" ht="12.75" customHeight="1">
      <c r="A325" s="30">
        <v>46377</v>
      </c>
      <c r="B325" s="31"/>
      <c r="C325" s="22">
        <f>ROUND(95.7337978890957,5)</f>
        <v>95.7338</v>
      </c>
      <c r="D325" s="22">
        <f>F325</f>
        <v>95.07594</v>
      </c>
      <c r="E325" s="22">
        <f>F325</f>
        <v>95.07594</v>
      </c>
      <c r="F325" s="22">
        <f>ROUND(95.0759432431597,5)</f>
        <v>95.07594</v>
      </c>
      <c r="G325" s="20"/>
      <c r="H325" s="28"/>
    </row>
    <row r="326" spans="1:8" ht="12.75" customHeight="1">
      <c r="A326" s="30" t="s">
        <v>89</v>
      </c>
      <c r="B326" s="31"/>
      <c r="C326" s="21"/>
      <c r="D326" s="21"/>
      <c r="E326" s="21"/>
      <c r="F326" s="21"/>
      <c r="G326" s="20"/>
      <c r="H326" s="28"/>
    </row>
    <row r="327" spans="1:8" ht="12.75" customHeight="1">
      <c r="A327" s="30">
        <v>46461</v>
      </c>
      <c r="B327" s="31"/>
      <c r="C327" s="22">
        <f>ROUND(95.7337978890957,5)</f>
        <v>95.7338</v>
      </c>
      <c r="D327" s="22">
        <f>F327</f>
        <v>93.6087</v>
      </c>
      <c r="E327" s="22">
        <f>F327</f>
        <v>93.6087</v>
      </c>
      <c r="F327" s="22">
        <f>ROUND(93.6087003508195,5)</f>
        <v>93.6087</v>
      </c>
      <c r="G327" s="20"/>
      <c r="H327" s="28"/>
    </row>
    <row r="328" spans="1:8" ht="12.75" customHeight="1">
      <c r="A328" s="30" t="s">
        <v>90</v>
      </c>
      <c r="B328" s="31"/>
      <c r="C328" s="21"/>
      <c r="D328" s="21"/>
      <c r="E328" s="21"/>
      <c r="F328" s="21"/>
      <c r="G328" s="20"/>
      <c r="H328" s="28"/>
    </row>
    <row r="329" spans="1:8" ht="12.75" customHeight="1">
      <c r="A329" s="30">
        <v>46559</v>
      </c>
      <c r="B329" s="31"/>
      <c r="C329" s="22">
        <f>ROUND(95.7337978890957,5)</f>
        <v>95.7338</v>
      </c>
      <c r="D329" s="22">
        <f>F329</f>
        <v>95.68204</v>
      </c>
      <c r="E329" s="22">
        <f>F329</f>
        <v>95.68204</v>
      </c>
      <c r="F329" s="22">
        <f>ROUND(95.6820370317118,5)</f>
        <v>95.68204</v>
      </c>
      <c r="G329" s="20"/>
      <c r="H329" s="28"/>
    </row>
    <row r="330" spans="1:8" ht="12.75" customHeight="1">
      <c r="A330" s="30" t="s">
        <v>91</v>
      </c>
      <c r="B330" s="31"/>
      <c r="C330" s="21"/>
      <c r="D330" s="21"/>
      <c r="E330" s="21"/>
      <c r="F330" s="21"/>
      <c r="G330" s="20"/>
      <c r="H330" s="28"/>
    </row>
    <row r="331" spans="1:8" ht="12.75" customHeight="1">
      <c r="A331" s="30">
        <v>46650</v>
      </c>
      <c r="B331" s="31"/>
      <c r="C331" s="22">
        <f>ROUND(95.7337978890957,5)</f>
        <v>95.7338</v>
      </c>
      <c r="D331" s="22">
        <f>F331</f>
        <v>101.17111</v>
      </c>
      <c r="E331" s="22">
        <f>F331</f>
        <v>101.17111</v>
      </c>
      <c r="F331" s="22">
        <f>ROUND(101.171112506978,5)</f>
        <v>101.17111</v>
      </c>
      <c r="G331" s="20"/>
      <c r="H331" s="28"/>
    </row>
    <row r="332" spans="1:8" ht="12.75" customHeight="1">
      <c r="A332" s="30" t="s">
        <v>92</v>
      </c>
      <c r="B332" s="31"/>
      <c r="C332" s="21"/>
      <c r="D332" s="21"/>
      <c r="E332" s="21"/>
      <c r="F332" s="21"/>
      <c r="G332" s="20"/>
      <c r="H332" s="28"/>
    </row>
    <row r="333" spans="1:8" ht="12.75" customHeight="1">
      <c r="A333" s="30">
        <v>46924</v>
      </c>
      <c r="B333" s="31"/>
      <c r="C333" s="20">
        <f>ROUND(95.7337978890957,2)</f>
        <v>95.73</v>
      </c>
      <c r="D333" s="20">
        <f>F333</f>
        <v>102.23</v>
      </c>
      <c r="E333" s="20">
        <f>F333</f>
        <v>102.23</v>
      </c>
      <c r="F333" s="20">
        <f>ROUND(102.229703971636,2)</f>
        <v>102.23</v>
      </c>
      <c r="G333" s="20"/>
      <c r="H333" s="28"/>
    </row>
    <row r="334" spans="1:8" ht="12.75" customHeight="1">
      <c r="A334" s="30" t="s">
        <v>93</v>
      </c>
      <c r="B334" s="31"/>
      <c r="C334" s="21"/>
      <c r="D334" s="21"/>
      <c r="E334" s="21"/>
      <c r="F334" s="21"/>
      <c r="G334" s="20"/>
      <c r="H334" s="28"/>
    </row>
    <row r="335" spans="1:8" ht="12.75" customHeight="1" thickBot="1">
      <c r="A335" s="32">
        <v>47015</v>
      </c>
      <c r="B335" s="33"/>
      <c r="C335" s="26">
        <f>ROUND(95.7337978890957,2)</f>
        <v>95.73</v>
      </c>
      <c r="D335" s="26">
        <f>F335</f>
        <v>95.73</v>
      </c>
      <c r="E335" s="26">
        <f>F335</f>
        <v>95.73</v>
      </c>
      <c r="F335" s="26">
        <f>ROUND(95.7337978890957,2)</f>
        <v>95.73</v>
      </c>
      <c r="G335" s="26"/>
      <c r="H335" s="29"/>
    </row>
  </sheetData>
  <sheetProtection/>
  <mergeCells count="33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41:B241"/>
    <mergeCell ref="A236:B236"/>
    <mergeCell ref="A237:B237"/>
    <mergeCell ref="A238:B238"/>
    <mergeCell ref="A239:B239"/>
    <mergeCell ref="A240:B240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31:B33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2019-04-30T16:18:13Z</dcterms:modified>
  <cp:category/>
  <cp:version/>
  <cp:contentType/>
  <cp:contentStatus/>
</cp:coreProperties>
</file>