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'Jerry'!$A$1:$H$330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<sst xmlns="http://schemas.openxmlformats.org/spreadsheetml/2006/main" count="96" uniqueCount="93">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</sst>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SheetLayoutView="75" zoomScalePageLayoutView="0" workbookViewId="0" topLeftCell="A241">
      <selection activeCell="Q265" sqref="Q26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43599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ROUND(99.8703218230661,2)</f>
        <v>99.87</v>
      </c>
      <c r="D6" s="28">
        <f>F6</f>
        <v>102.01</v>
      </c>
      <c r="E6" s="28">
        <f>F6</f>
        <v>102.01</v>
      </c>
      <c r="F6" s="28">
        <f>ROUND(102.01281821644,2)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ROUND(99.8703218230661,2)</f>
        <v>99.87</v>
      </c>
      <c r="D7" s="28">
        <f>F7</f>
        <v>99.87</v>
      </c>
      <c r="E7" s="28">
        <f>F7</f>
        <v>99.87</v>
      </c>
      <c r="F7" s="28">
        <f>ROUND(99.8703218230661,2)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ROUND(99.2511839259802,2)</f>
        <v>99.25</v>
      </c>
      <c r="D9" s="28">
        <f>F9</f>
        <v>99.74</v>
      </c>
      <c r="E9" s="28">
        <f>F9</f>
        <v>99.74</v>
      </c>
      <c r="F9" s="28">
        <f>ROUND(99.7394849276489,2)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ROUND(99.2511839259802,2)</f>
        <v>99.25</v>
      </c>
      <c r="D10" s="28">
        <f>F10</f>
        <v>101.87</v>
      </c>
      <c r="E10" s="28">
        <f>F10</f>
        <v>101.87</v>
      </c>
      <c r="F10" s="28">
        <f>ROUND(101.86902958677,2)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ROUND(99.2511839259802,2)</f>
        <v>99.25</v>
      </c>
      <c r="D11" s="28">
        <f>F11</f>
        <v>102.8</v>
      </c>
      <c r="E11" s="28">
        <f>F11</f>
        <v>102.8</v>
      </c>
      <c r="F11" s="28">
        <f>ROUND(102.798443136066,2)</f>
        <v>102.8</v>
      </c>
      <c r="G11" s="28"/>
      <c r="H11" s="40"/>
    </row>
    <row r="12" spans="1:8" ht="12.75" customHeight="1">
      <c r="A12" s="26">
        <v>43913</v>
      </c>
      <c r="B12" s="27"/>
      <c r="C12" s="28">
        <f>ROUND(99.2511839259802,2)</f>
        <v>99.25</v>
      </c>
      <c r="D12" s="28">
        <f>F12</f>
        <v>98.76</v>
      </c>
      <c r="E12" s="28">
        <f>F12</f>
        <v>98.76</v>
      </c>
      <c r="F12" s="28">
        <f>ROUND(98.764613934509,2)</f>
        <v>98.76</v>
      </c>
      <c r="G12" s="28"/>
      <c r="H12" s="40"/>
    </row>
    <row r="13" spans="1:8" ht="12.75" customHeight="1">
      <c r="A13" s="26">
        <v>44004</v>
      </c>
      <c r="B13" s="27"/>
      <c r="C13" s="28">
        <f>ROUND(99.2511839259802,2)</f>
        <v>99.25</v>
      </c>
      <c r="D13" s="28">
        <f>F13</f>
        <v>102.31</v>
      </c>
      <c r="E13" s="28">
        <f>F13</f>
        <v>102.31</v>
      </c>
      <c r="F13" s="28">
        <f>ROUND(102.313050450559,2)</f>
        <v>102.31</v>
      </c>
      <c r="G13" s="28"/>
      <c r="H13" s="40"/>
    </row>
    <row r="14" spans="1:8" ht="12.75" customHeight="1">
      <c r="A14" s="26">
        <v>44095</v>
      </c>
      <c r="B14" s="27"/>
      <c r="C14" s="28">
        <f>ROUND(99.2511839259802,2)</f>
        <v>99.25</v>
      </c>
      <c r="D14" s="28">
        <f>F14</f>
        <v>99.25</v>
      </c>
      <c r="E14" s="28">
        <f>F14</f>
        <v>99.25</v>
      </c>
      <c r="F14" s="28">
        <f>ROUND(99.2511839259802,2)</f>
        <v>99.25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ROUND(97.0965637506313,2)</f>
        <v>97.1</v>
      </c>
      <c r="D16" s="28">
        <f>F16</f>
        <v>95.99</v>
      </c>
      <c r="E16" s="28">
        <f>F16</f>
        <v>95.99</v>
      </c>
      <c r="F16" s="28">
        <f>ROUND(95.9940931946387,2)</f>
        <v>95.99</v>
      </c>
      <c r="G16" s="28"/>
      <c r="H16" s="40"/>
    </row>
    <row r="17" spans="1:8" ht="12.75" customHeight="1">
      <c r="A17" s="26">
        <v>44271</v>
      </c>
      <c r="B17" s="27"/>
      <c r="C17" s="28">
        <f>ROUND(97.0965637506313,2)</f>
        <v>97.1</v>
      </c>
      <c r="D17" s="28">
        <f>F17</f>
        <v>95.11</v>
      </c>
      <c r="E17" s="28">
        <f>F17</f>
        <v>95.11</v>
      </c>
      <c r="F17" s="28">
        <f>ROUND(95.1110570903386,2)</f>
        <v>95.11</v>
      </c>
      <c r="G17" s="28"/>
      <c r="H17" s="40"/>
    </row>
    <row r="18" spans="1:8" ht="12.75" customHeight="1">
      <c r="A18" s="26">
        <v>44362</v>
      </c>
      <c r="B18" s="27"/>
      <c r="C18" s="28">
        <f>ROUND(97.0965637506313,2)</f>
        <v>97.1</v>
      </c>
      <c r="D18" s="28">
        <f>F18</f>
        <v>94.19</v>
      </c>
      <c r="E18" s="28">
        <f>F18</f>
        <v>94.19</v>
      </c>
      <c r="F18" s="28">
        <f>ROUND(94.1880842086702,2)</f>
        <v>94.19</v>
      </c>
      <c r="G18" s="28"/>
      <c r="H18" s="40"/>
    </row>
    <row r="19" spans="1:8" ht="12.75" customHeight="1">
      <c r="A19" s="26">
        <v>44460</v>
      </c>
      <c r="B19" s="27"/>
      <c r="C19" s="28">
        <f>ROUND(97.0965637506313,2)</f>
        <v>97.1</v>
      </c>
      <c r="D19" s="28">
        <f>F19</f>
        <v>94.23</v>
      </c>
      <c r="E19" s="28">
        <f>F19</f>
        <v>94.23</v>
      </c>
      <c r="F19" s="28">
        <f>ROUND(94.2301192492991,2)</f>
        <v>94.23</v>
      </c>
      <c r="G19" s="28"/>
      <c r="H19" s="40"/>
    </row>
    <row r="20" spans="1:8" ht="12.75" customHeight="1">
      <c r="A20" s="26">
        <v>44551</v>
      </c>
      <c r="B20" s="27"/>
      <c r="C20" s="28">
        <f>ROUND(97.0965637506313,2)</f>
        <v>97.1</v>
      </c>
      <c r="D20" s="28">
        <f>F20</f>
        <v>96.31</v>
      </c>
      <c r="E20" s="28">
        <f>F20</f>
        <v>96.31</v>
      </c>
      <c r="F20" s="28">
        <f>ROUND(96.3126252050361,2)</f>
        <v>96.31</v>
      </c>
      <c r="G20" s="28"/>
      <c r="H20" s="40"/>
    </row>
    <row r="21" spans="1:8" ht="12.75" customHeight="1">
      <c r="A21" s="26">
        <v>44635</v>
      </c>
      <c r="B21" s="27"/>
      <c r="C21" s="28">
        <f>ROUND(97.0965637506313,2)</f>
        <v>97.1</v>
      </c>
      <c r="D21" s="28">
        <f>F21</f>
        <v>96.34</v>
      </c>
      <c r="E21" s="28">
        <f>F21</f>
        <v>96.34</v>
      </c>
      <c r="F21" s="28">
        <f>ROUND(96.3435415271596,2)</f>
        <v>96.34</v>
      </c>
      <c r="G21" s="28"/>
      <c r="H21" s="40"/>
    </row>
    <row r="22" spans="1:8" ht="12.75" customHeight="1">
      <c r="A22" s="26">
        <v>44733</v>
      </c>
      <c r="B22" s="27"/>
      <c r="C22" s="28">
        <f>ROUND(97.0965637506313,2)</f>
        <v>97.1</v>
      </c>
      <c r="D22" s="28">
        <f>F22</f>
        <v>97.43</v>
      </c>
      <c r="E22" s="28">
        <f>F22</f>
        <v>97.43</v>
      </c>
      <c r="F22" s="28">
        <f>ROUND(97.4253305738938,2)</f>
        <v>97.43</v>
      </c>
      <c r="G22" s="28"/>
      <c r="H22" s="40"/>
    </row>
    <row r="23" spans="1:8" ht="12.75" customHeight="1">
      <c r="A23" s="26">
        <v>44824</v>
      </c>
      <c r="B23" s="27"/>
      <c r="C23" s="28">
        <f>ROUND(97.0965637506313,2)</f>
        <v>97.1</v>
      </c>
      <c r="D23" s="28">
        <f>F23</f>
        <v>101.27</v>
      </c>
      <c r="E23" s="28">
        <f>F23</f>
        <v>101.27</v>
      </c>
      <c r="F23" s="28">
        <f>ROUND(101.267709804399,2)</f>
        <v>101.27</v>
      </c>
      <c r="G23" s="28"/>
      <c r="H23" s="40"/>
    </row>
    <row r="24" spans="1:8" ht="12.75" customHeight="1">
      <c r="A24" s="26">
        <v>44915</v>
      </c>
      <c r="B24" s="27"/>
      <c r="C24" s="28">
        <f>ROUND(97.0965637506313,2)</f>
        <v>97.1</v>
      </c>
      <c r="D24" s="28">
        <f>F24</f>
        <v>102.44</v>
      </c>
      <c r="E24" s="28">
        <f>F24</f>
        <v>102.44</v>
      </c>
      <c r="F24" s="28">
        <f>ROUND(102.437461159981,2)</f>
        <v>102.44</v>
      </c>
      <c r="G24" s="28"/>
      <c r="H24" s="40"/>
    </row>
    <row r="25" spans="1:8" ht="12.75" customHeight="1">
      <c r="A25" s="26">
        <v>45007</v>
      </c>
      <c r="B25" s="27"/>
      <c r="C25" s="28">
        <f>ROUND(97.0965637506313,2)</f>
        <v>97.1</v>
      </c>
      <c r="D25" s="28">
        <f>F25</f>
        <v>95.69</v>
      </c>
      <c r="E25" s="28">
        <f>F25</f>
        <v>95.69</v>
      </c>
      <c r="F25" s="28">
        <f>ROUND(95.6929201099704,2)</f>
        <v>95.69</v>
      </c>
      <c r="G25" s="28"/>
      <c r="H25" s="40"/>
    </row>
    <row r="26" spans="1:8" ht="12.75" customHeight="1">
      <c r="A26" s="26">
        <v>45097</v>
      </c>
      <c r="B26" s="27"/>
      <c r="C26" s="28">
        <f>ROUND(97.0965637506313,2)</f>
        <v>97.1</v>
      </c>
      <c r="D26" s="28">
        <f>F26</f>
        <v>101.69</v>
      </c>
      <c r="E26" s="28">
        <f>F26</f>
        <v>101.69</v>
      </c>
      <c r="F26" s="28">
        <f>ROUND(101.691903663785,2)</f>
        <v>101.69</v>
      </c>
      <c r="G26" s="28"/>
      <c r="H26" s="40"/>
    </row>
    <row r="27" spans="1:8" ht="12.75" customHeight="1">
      <c r="A27" s="26">
        <v>45188</v>
      </c>
      <c r="B27" s="27"/>
      <c r="C27" s="28">
        <f>ROUND(97.0965637506313,2)</f>
        <v>97.1</v>
      </c>
      <c r="D27" s="28">
        <f>F27</f>
        <v>97.1</v>
      </c>
      <c r="E27" s="28">
        <f>F27</f>
        <v>97.1</v>
      </c>
      <c r="F27" s="28">
        <f>ROUND(97.0965637506313,2)</f>
        <v>97.1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ROUND(95.4751010629313,2)</f>
        <v>95.48</v>
      </c>
      <c r="D29" s="28">
        <f>F29</f>
        <v>93.27</v>
      </c>
      <c r="E29" s="28">
        <f>F29</f>
        <v>93.27</v>
      </c>
      <c r="F29" s="28">
        <f>ROUND(93.269263704183,2)</f>
        <v>93.27</v>
      </c>
      <c r="G29" s="28"/>
      <c r="H29" s="40"/>
    </row>
    <row r="30" spans="1:8" ht="12.75" customHeight="1">
      <c r="A30" s="26">
        <v>46097</v>
      </c>
      <c r="B30" s="27"/>
      <c r="C30" s="28">
        <f>ROUND(95.4751010629313,2)</f>
        <v>95.48</v>
      </c>
      <c r="D30" s="28">
        <f>F30</f>
        <v>90.2</v>
      </c>
      <c r="E30" s="28">
        <f>F30</f>
        <v>90.2</v>
      </c>
      <c r="F30" s="28">
        <f>ROUND(90.2037481125979,2)</f>
        <v>90.2</v>
      </c>
      <c r="G30" s="28"/>
      <c r="H30" s="40"/>
    </row>
    <row r="31" spans="1:8" ht="12.75" customHeight="1">
      <c r="A31" s="26">
        <v>46188</v>
      </c>
      <c r="B31" s="27"/>
      <c r="C31" s="28">
        <f>ROUND(95.4751010629313,2)</f>
        <v>95.48</v>
      </c>
      <c r="D31" s="28">
        <f>F31</f>
        <v>88.89</v>
      </c>
      <c r="E31" s="28">
        <f>F31</f>
        <v>88.89</v>
      </c>
      <c r="F31" s="28">
        <f>ROUND(88.8915756667728,2)</f>
        <v>88.89</v>
      </c>
      <c r="G31" s="28"/>
      <c r="H31" s="40"/>
    </row>
    <row r="32" spans="1:8" ht="12.75" customHeight="1">
      <c r="A32" s="26">
        <v>46286</v>
      </c>
      <c r="B32" s="27"/>
      <c r="C32" s="28">
        <f>ROUND(95.4751010629313,2)</f>
        <v>95.48</v>
      </c>
      <c r="D32" s="28">
        <f>F32</f>
        <v>91.03</v>
      </c>
      <c r="E32" s="28">
        <f>F32</f>
        <v>91.03</v>
      </c>
      <c r="F32" s="28">
        <f>ROUND(91.0332010958494,2)</f>
        <v>91.03</v>
      </c>
      <c r="G32" s="28"/>
      <c r="H32" s="40"/>
    </row>
    <row r="33" spans="1:8" ht="12.75" customHeight="1">
      <c r="A33" s="26">
        <v>46377</v>
      </c>
      <c r="B33" s="27"/>
      <c r="C33" s="28">
        <f>ROUND(95.4751010629313,2)</f>
        <v>95.48</v>
      </c>
      <c r="D33" s="28">
        <f>F33</f>
        <v>94.83</v>
      </c>
      <c r="E33" s="28">
        <f>F33</f>
        <v>94.83</v>
      </c>
      <c r="F33" s="28">
        <f>ROUND(94.8334581795267,2)</f>
        <v>94.83</v>
      </c>
      <c r="G33" s="28"/>
      <c r="H33" s="40"/>
    </row>
    <row r="34" spans="1:8" ht="12.75" customHeight="1">
      <c r="A34" s="26">
        <v>46461</v>
      </c>
      <c r="B34" s="27"/>
      <c r="C34" s="28">
        <f>ROUND(95.4751010629313,2)</f>
        <v>95.48</v>
      </c>
      <c r="D34" s="28">
        <f>F34</f>
        <v>93.36</v>
      </c>
      <c r="E34" s="28">
        <f>F34</f>
        <v>93.36</v>
      </c>
      <c r="F34" s="28">
        <f>ROUND(93.3617672221134,2)</f>
        <v>93.36</v>
      </c>
      <c r="G34" s="28"/>
      <c r="H34" s="40"/>
    </row>
    <row r="35" spans="1:8" ht="12.75" customHeight="1">
      <c r="A35" s="26">
        <v>46559</v>
      </c>
      <c r="B35" s="27"/>
      <c r="C35" s="28">
        <f>ROUND(95.4751010629313,2)</f>
        <v>95.48</v>
      </c>
      <c r="D35" s="28">
        <f>F35</f>
        <v>95.44</v>
      </c>
      <c r="E35" s="28">
        <f>F35</f>
        <v>95.44</v>
      </c>
      <c r="F35" s="28">
        <f>ROUND(95.4388083550368,2)</f>
        <v>95.44</v>
      </c>
      <c r="G35" s="28"/>
      <c r="H35" s="40"/>
    </row>
    <row r="36" spans="1:8" ht="12.75" customHeight="1">
      <c r="A36" s="26">
        <v>46650</v>
      </c>
      <c r="B36" s="27"/>
      <c r="C36" s="28">
        <f>ROUND(95.4751010629313,2)</f>
        <v>95.48</v>
      </c>
      <c r="D36" s="28">
        <f>F36</f>
        <v>100.94</v>
      </c>
      <c r="E36" s="28">
        <f>F36</f>
        <v>100.94</v>
      </c>
      <c r="F36" s="28">
        <f>ROUND(100.936469738634,2)</f>
        <v>100.94</v>
      </c>
      <c r="G36" s="28"/>
      <c r="H36" s="40"/>
    </row>
    <row r="37" spans="1:8" ht="12.75" customHeight="1">
      <c r="A37" s="26">
        <v>46741</v>
      </c>
      <c r="B37" s="27"/>
      <c r="C37" s="28">
        <f>ROUND(95.4751010629313,2)</f>
        <v>95.48</v>
      </c>
      <c r="D37" s="28">
        <f>F37</f>
        <v>101.3</v>
      </c>
      <c r="E37" s="28">
        <f>F37</f>
        <v>101.3</v>
      </c>
      <c r="F37" s="28">
        <f>ROUND(101.297263114131,2)</f>
        <v>101.3</v>
      </c>
      <c r="G37" s="28"/>
      <c r="H37" s="40"/>
    </row>
    <row r="38" spans="1:8" ht="12.75" customHeight="1">
      <c r="A38" s="26">
        <v>46834</v>
      </c>
      <c r="B38" s="27"/>
      <c r="C38" s="28">
        <f>ROUND(95.4751010629313,2)</f>
        <v>95.48</v>
      </c>
      <c r="D38" s="28">
        <f>F38</f>
        <v>94.74</v>
      </c>
      <c r="E38" s="28">
        <f>F38</f>
        <v>94.74</v>
      </c>
      <c r="F38" s="28">
        <f>ROUND(94.7403615173487,2)</f>
        <v>94.74</v>
      </c>
      <c r="G38" s="28"/>
      <c r="H38" s="40"/>
    </row>
    <row r="39" spans="1:8" ht="12.75" customHeight="1">
      <c r="A39" s="26">
        <v>46924</v>
      </c>
      <c r="B39" s="27"/>
      <c r="C39" s="28">
        <f>ROUND(95.4751010629313,2)</f>
        <v>95.48</v>
      </c>
      <c r="D39" s="28">
        <f>F39</f>
        <v>102</v>
      </c>
      <c r="E39" s="28">
        <f>F39</f>
        <v>102</v>
      </c>
      <c r="F39" s="28">
        <f>ROUND(101.995205637233,2)</f>
        <v>102</v>
      </c>
      <c r="G39" s="28"/>
      <c r="H39" s="40"/>
    </row>
    <row r="40" spans="1:8" ht="12.75" customHeight="1">
      <c r="A40" s="26">
        <v>47015</v>
      </c>
      <c r="B40" s="27"/>
      <c r="C40" s="28">
        <f>ROUND(95.4751010629313,2)</f>
        <v>95.48</v>
      </c>
      <c r="D40" s="28">
        <f>F40</f>
        <v>95.48</v>
      </c>
      <c r="E40" s="28">
        <f>F40</f>
        <v>95.48</v>
      </c>
      <c r="F40" s="28">
        <f>ROUND(95.4751010629313,2)</f>
        <v>95.48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ROUND(2.835,5)</f>
        <v>2.835</v>
      </c>
      <c r="D42" s="30">
        <f>F42</f>
        <v>2.835</v>
      </c>
      <c r="E42" s="30">
        <f>F42</f>
        <v>2.835</v>
      </c>
      <c r="F42" s="30">
        <f>ROUND(2.835,5)</f>
        <v>2.835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ROUND(3.26,5)</f>
        <v>3.26</v>
      </c>
      <c r="D44" s="30">
        <f>F44</f>
        <v>3.26</v>
      </c>
      <c r="E44" s="30">
        <f>F44</f>
        <v>3.26</v>
      </c>
      <c r="F44" s="30">
        <f>ROUND(3.26,5)</f>
        <v>3.26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ROUND(3.355,5)</f>
        <v>3.355</v>
      </c>
      <c r="D46" s="30">
        <f>F46</f>
        <v>3.355</v>
      </c>
      <c r="E46" s="30">
        <f>F46</f>
        <v>3.355</v>
      </c>
      <c r="F46" s="30">
        <f>ROUND(3.355,5)</f>
        <v>3.355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ROUND(3.855,5)</f>
        <v>3.855</v>
      </c>
      <c r="D48" s="30">
        <f>F48</f>
        <v>3.855</v>
      </c>
      <c r="E48" s="30">
        <f>F48</f>
        <v>3.855</v>
      </c>
      <c r="F48" s="30">
        <f>ROUND(3.855,5)</f>
        <v>3.855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ROUND(10.81,5)</f>
        <v>10.81</v>
      </c>
      <c r="D50" s="30">
        <f>F50</f>
        <v>10.81</v>
      </c>
      <c r="E50" s="30">
        <f>F50</f>
        <v>10.81</v>
      </c>
      <c r="F50" s="30">
        <f>ROUND(10.81,5)</f>
        <v>10.81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ROUND(7.615,5)</f>
        <v>7.615</v>
      </c>
      <c r="D52" s="30">
        <f>F52</f>
        <v>7.615</v>
      </c>
      <c r="E52" s="30">
        <f>F52</f>
        <v>7.615</v>
      </c>
      <c r="F52" s="30">
        <f>ROUND(7.615,5)</f>
        <v>7.615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ROUND(8.475,3)</f>
        <v>8.475</v>
      </c>
      <c r="D54" s="31">
        <f>F54</f>
        <v>8.475</v>
      </c>
      <c r="E54" s="31">
        <f>F54</f>
        <v>8.475</v>
      </c>
      <c r="F54" s="31">
        <f>ROUND(8.475,3)</f>
        <v>8.475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ROUND(2.61,3)</f>
        <v>2.61</v>
      </c>
      <c r="D56" s="31">
        <f>F56</f>
        <v>2.61</v>
      </c>
      <c r="E56" s="31">
        <f>F56</f>
        <v>2.61</v>
      </c>
      <c r="F56" s="31">
        <f>ROUND(2.61,3)</f>
        <v>2.61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ROUND(3.1,3)</f>
        <v>3.1</v>
      </c>
      <c r="D58" s="31">
        <f>F58</f>
        <v>3.1</v>
      </c>
      <c r="E58" s="31">
        <f>F58</f>
        <v>3.1</v>
      </c>
      <c r="F58" s="31">
        <f>ROUND(3.1,3)</f>
        <v>3.1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ROUND(6.25,3)</f>
        <v>6.25</v>
      </c>
      <c r="D60" s="31">
        <f>F60</f>
        <v>6.25</v>
      </c>
      <c r="E60" s="31">
        <f>F60</f>
        <v>6.25</v>
      </c>
      <c r="F60" s="31">
        <f>ROUND(6.25,3)</f>
        <v>6.25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ROUND(6.58,3)</f>
        <v>6.58</v>
      </c>
      <c r="D62" s="31">
        <f>F62</f>
        <v>6.58</v>
      </c>
      <c r="E62" s="31">
        <f>F62</f>
        <v>6.58</v>
      </c>
      <c r="F62" s="31">
        <f>ROUND(6.58,3)</f>
        <v>6.58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ROUND(9.525,3)</f>
        <v>9.525</v>
      </c>
      <c r="D64" s="31">
        <f>F64</f>
        <v>9.525</v>
      </c>
      <c r="E64" s="31">
        <f>F64</f>
        <v>9.525</v>
      </c>
      <c r="F64" s="31">
        <f>ROUND(9.525,3)</f>
        <v>9.525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ROUND(3.03,3)</f>
        <v>3.03</v>
      </c>
      <c r="D66" s="31">
        <f>F66</f>
        <v>3.03</v>
      </c>
      <c r="E66" s="31">
        <f>F66</f>
        <v>3.03</v>
      </c>
      <c r="F66" s="31">
        <f>ROUND(3.03,3)</f>
        <v>3.03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ROUND(9.23,3)</f>
        <v>9.23</v>
      </c>
      <c r="D70" s="31">
        <f>F70</f>
        <v>9.23</v>
      </c>
      <c r="E70" s="31">
        <f>F70</f>
        <v>9.23</v>
      </c>
      <c r="F70" s="31">
        <f>ROUND(9.23,3)</f>
        <v>9.23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ROUND(2.835,5)</f>
        <v>2.835</v>
      </c>
      <c r="D72" s="30">
        <f>F72</f>
        <v>136.70616</v>
      </c>
      <c r="E72" s="30">
        <f>F72</f>
        <v>136.70616</v>
      </c>
      <c r="F72" s="30">
        <f>ROUND(136.70616,5)</f>
        <v>136.70616</v>
      </c>
      <c r="G72" s="28"/>
      <c r="H72" s="40"/>
    </row>
    <row r="73" spans="1:8" ht="12.75" customHeight="1">
      <c r="A73" s="26">
        <v>43776</v>
      </c>
      <c r="B73" s="27"/>
      <c r="C73" s="30">
        <f>ROUND(2.835,5)</f>
        <v>2.835</v>
      </c>
      <c r="D73" s="30">
        <f>F73</f>
        <v>139.53003</v>
      </c>
      <c r="E73" s="30">
        <f>F73</f>
        <v>139.53003</v>
      </c>
      <c r="F73" s="30">
        <f>ROUND(139.53003,5)</f>
        <v>139.53003</v>
      </c>
      <c r="G73" s="28"/>
      <c r="H73" s="40"/>
    </row>
    <row r="74" spans="1:8" ht="12.75" customHeight="1">
      <c r="A74" s="26">
        <v>43867</v>
      </c>
      <c r="B74" s="27"/>
      <c r="C74" s="30">
        <f>ROUND(2.835,5)</f>
        <v>2.835</v>
      </c>
      <c r="D74" s="30">
        <f>F74</f>
        <v>140.81381</v>
      </c>
      <c r="E74" s="30">
        <f>F74</f>
        <v>140.81381</v>
      </c>
      <c r="F74" s="30">
        <f>ROUND(140.81381,5)</f>
        <v>140.81381</v>
      </c>
      <c r="G74" s="28"/>
      <c r="H74" s="40"/>
    </row>
    <row r="75" spans="1:8" ht="12.75" customHeight="1">
      <c r="A75" s="26">
        <v>43958</v>
      </c>
      <c r="B75" s="27"/>
      <c r="C75" s="30">
        <f>ROUND(2.835,5)</f>
        <v>2.835</v>
      </c>
      <c r="D75" s="30">
        <f>F75</f>
        <v>143.7015</v>
      </c>
      <c r="E75" s="30">
        <f>F75</f>
        <v>143.7015</v>
      </c>
      <c r="F75" s="30">
        <f>ROUND(143.7015,5)</f>
        <v>143.7015</v>
      </c>
      <c r="G75" s="28"/>
      <c r="H75" s="40"/>
    </row>
    <row r="76" spans="1:8" ht="12.75" customHeight="1">
      <c r="A76" s="26">
        <v>44049</v>
      </c>
      <c r="B76" s="27"/>
      <c r="C76" s="30">
        <f>ROUND(2.835,5)</f>
        <v>2.835</v>
      </c>
      <c r="D76" s="30">
        <f>F76</f>
        <v>146.36747</v>
      </c>
      <c r="E76" s="30">
        <f>F76</f>
        <v>146.36747</v>
      </c>
      <c r="F76" s="30">
        <f>ROUND(146.36747,5)</f>
        <v>146.36747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ROUND(102.09981,5)</f>
        <v>102.09981</v>
      </c>
      <c r="D78" s="30">
        <f>F78</f>
        <v>103.76998</v>
      </c>
      <c r="E78" s="30">
        <f>F78</f>
        <v>103.76998</v>
      </c>
      <c r="F78" s="30">
        <f>ROUND(103.76998,5)</f>
        <v>103.76998</v>
      </c>
      <c r="G78" s="28"/>
      <c r="H78" s="40"/>
    </row>
    <row r="79" spans="1:8" ht="12.75" customHeight="1">
      <c r="A79" s="26">
        <v>43776</v>
      </c>
      <c r="B79" s="27"/>
      <c r="C79" s="30">
        <f>ROUND(102.09981,5)</f>
        <v>102.09981</v>
      </c>
      <c r="D79" s="30">
        <f>F79</f>
        <v>104.82225</v>
      </c>
      <c r="E79" s="30">
        <f>F79</f>
        <v>104.82225</v>
      </c>
      <c r="F79" s="30">
        <f>ROUND(104.82225,5)</f>
        <v>104.82225</v>
      </c>
      <c r="G79" s="28"/>
      <c r="H79" s="40"/>
    </row>
    <row r="80" spans="1:8" ht="12.75" customHeight="1">
      <c r="A80" s="26">
        <v>43867</v>
      </c>
      <c r="B80" s="27"/>
      <c r="C80" s="30">
        <f>ROUND(102.09981,5)</f>
        <v>102.09981</v>
      </c>
      <c r="D80" s="30">
        <f>F80</f>
        <v>106.89096</v>
      </c>
      <c r="E80" s="30">
        <f>F80</f>
        <v>106.89096</v>
      </c>
      <c r="F80" s="30">
        <f>ROUND(106.89096,5)</f>
        <v>106.89096</v>
      </c>
      <c r="G80" s="28"/>
      <c r="H80" s="40"/>
    </row>
    <row r="81" spans="1:8" ht="12.75" customHeight="1">
      <c r="A81" s="26">
        <v>43958</v>
      </c>
      <c r="B81" s="27"/>
      <c r="C81" s="30">
        <f>ROUND(102.09981,5)</f>
        <v>102.09981</v>
      </c>
      <c r="D81" s="30">
        <f>F81</f>
        <v>107.97274</v>
      </c>
      <c r="E81" s="30">
        <f>F81</f>
        <v>107.97274</v>
      </c>
      <c r="F81" s="30">
        <f>ROUND(107.97274,5)</f>
        <v>107.97274</v>
      </c>
      <c r="G81" s="28"/>
      <c r="H81" s="40"/>
    </row>
    <row r="82" spans="1:8" ht="12.75" customHeight="1">
      <c r="A82" s="26">
        <v>44049</v>
      </c>
      <c r="B82" s="27"/>
      <c r="C82" s="30">
        <f>ROUND(102.09981,5)</f>
        <v>102.09981</v>
      </c>
      <c r="D82" s="30">
        <f>F82</f>
        <v>109.97533</v>
      </c>
      <c r="E82" s="30">
        <f>F82</f>
        <v>109.97533</v>
      </c>
      <c r="F82" s="30">
        <f>ROUND(109.97533,5)</f>
        <v>109.97533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ROUND(9.1,5)</f>
        <v>9.1</v>
      </c>
      <c r="D84" s="30">
        <f>F84</f>
        <v>9.15915</v>
      </c>
      <c r="E84" s="30">
        <f>F84</f>
        <v>9.15915</v>
      </c>
      <c r="F84" s="30">
        <f>ROUND(9.15915,5)</f>
        <v>9.15915</v>
      </c>
      <c r="G84" s="28"/>
      <c r="H84" s="40"/>
    </row>
    <row r="85" spans="1:8" ht="12.75" customHeight="1">
      <c r="A85" s="26">
        <v>43776</v>
      </c>
      <c r="B85" s="27"/>
      <c r="C85" s="30">
        <f>ROUND(9.1,5)</f>
        <v>9.1</v>
      </c>
      <c r="D85" s="30">
        <f>F85</f>
        <v>9.2148</v>
      </c>
      <c r="E85" s="30">
        <f>F85</f>
        <v>9.2148</v>
      </c>
      <c r="F85" s="30">
        <f>ROUND(9.2148,5)</f>
        <v>9.2148</v>
      </c>
      <c r="G85" s="28"/>
      <c r="H85" s="40"/>
    </row>
    <row r="86" spans="1:8" ht="12.75" customHeight="1">
      <c r="A86" s="26">
        <v>43867</v>
      </c>
      <c r="B86" s="27"/>
      <c r="C86" s="30">
        <f>ROUND(9.1,5)</f>
        <v>9.1</v>
      </c>
      <c r="D86" s="30">
        <f>F86</f>
        <v>9.26183</v>
      </c>
      <c r="E86" s="30">
        <f>F86</f>
        <v>9.26183</v>
      </c>
      <c r="F86" s="30">
        <f>ROUND(9.26183,5)</f>
        <v>9.26183</v>
      </c>
      <c r="G86" s="28"/>
      <c r="H86" s="40"/>
    </row>
    <row r="87" spans="1:8" ht="12.75" customHeight="1">
      <c r="A87" s="26">
        <v>43958</v>
      </c>
      <c r="B87" s="27"/>
      <c r="C87" s="30">
        <f>ROUND(9.1,5)</f>
        <v>9.1</v>
      </c>
      <c r="D87" s="30">
        <f>F87</f>
        <v>9.30172</v>
      </c>
      <c r="E87" s="30">
        <f>F87</f>
        <v>9.30172</v>
      </c>
      <c r="F87" s="30">
        <f>ROUND(9.30172,5)</f>
        <v>9.30172</v>
      </c>
      <c r="G87" s="28"/>
      <c r="H87" s="40"/>
    </row>
    <row r="88" spans="1:8" ht="12.75" customHeight="1">
      <c r="A88" s="26">
        <v>44049</v>
      </c>
      <c r="B88" s="27"/>
      <c r="C88" s="30">
        <f>ROUND(9.1,5)</f>
        <v>9.1</v>
      </c>
      <c r="D88" s="30">
        <f>F88</f>
        <v>9.37638</v>
      </c>
      <c r="E88" s="30">
        <f>F88</f>
        <v>9.37638</v>
      </c>
      <c r="F88" s="30">
        <f>ROUND(9.37638,5)</f>
        <v>9.37638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ROUND(9.355,5)</f>
        <v>9.355</v>
      </c>
      <c r="D90" s="30">
        <f>F90</f>
        <v>9.41299</v>
      </c>
      <c r="E90" s="30">
        <f>F90</f>
        <v>9.41299</v>
      </c>
      <c r="F90" s="30">
        <f>ROUND(9.41299,5)</f>
        <v>9.41299</v>
      </c>
      <c r="G90" s="28"/>
      <c r="H90" s="40"/>
    </row>
    <row r="91" spans="1:8" ht="12.75" customHeight="1">
      <c r="A91" s="26">
        <v>43776</v>
      </c>
      <c r="B91" s="27"/>
      <c r="C91" s="30">
        <f>ROUND(9.355,5)</f>
        <v>9.355</v>
      </c>
      <c r="D91" s="30">
        <f>F91</f>
        <v>9.47498</v>
      </c>
      <c r="E91" s="30">
        <f>F91</f>
        <v>9.47498</v>
      </c>
      <c r="F91" s="30">
        <f>ROUND(9.47498,5)</f>
        <v>9.47498</v>
      </c>
      <c r="G91" s="28"/>
      <c r="H91" s="40"/>
    </row>
    <row r="92" spans="1:8" ht="12.75" customHeight="1">
      <c r="A92" s="26">
        <v>43867</v>
      </c>
      <c r="B92" s="27"/>
      <c r="C92" s="30">
        <f>ROUND(9.355,5)</f>
        <v>9.355</v>
      </c>
      <c r="D92" s="30">
        <f>F92</f>
        <v>9.52707</v>
      </c>
      <c r="E92" s="30">
        <f>F92</f>
        <v>9.52707</v>
      </c>
      <c r="F92" s="30">
        <f>ROUND(9.52707,5)</f>
        <v>9.52707</v>
      </c>
      <c r="G92" s="28"/>
      <c r="H92" s="40"/>
    </row>
    <row r="93" spans="1:8" ht="12.75" customHeight="1">
      <c r="A93" s="26">
        <v>43958</v>
      </c>
      <c r="B93" s="27"/>
      <c r="C93" s="30">
        <f>ROUND(9.355,5)</f>
        <v>9.355</v>
      </c>
      <c r="D93" s="30">
        <f>F93</f>
        <v>9.57065</v>
      </c>
      <c r="E93" s="30">
        <f>F93</f>
        <v>9.57065</v>
      </c>
      <c r="F93" s="30">
        <f>ROUND(9.57065,5)</f>
        <v>9.57065</v>
      </c>
      <c r="G93" s="28"/>
      <c r="H93" s="40"/>
    </row>
    <row r="94" spans="1:8" ht="12.75" customHeight="1">
      <c r="A94" s="26">
        <v>44049</v>
      </c>
      <c r="B94" s="27"/>
      <c r="C94" s="30">
        <f>ROUND(9.355,5)</f>
        <v>9.355</v>
      </c>
      <c r="D94" s="30">
        <f>F94</f>
        <v>9.64502</v>
      </c>
      <c r="E94" s="30">
        <f>F94</f>
        <v>9.64502</v>
      </c>
      <c r="F94" s="30">
        <f>ROUND(9.64502,5)</f>
        <v>9.64502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ROUND(103.96447,5)</f>
        <v>103.96447</v>
      </c>
      <c r="D96" s="30">
        <f>F96</f>
        <v>105.66522</v>
      </c>
      <c r="E96" s="30">
        <f>F96</f>
        <v>105.66522</v>
      </c>
      <c r="F96" s="30">
        <f>ROUND(105.66522,5)</f>
        <v>105.66522</v>
      </c>
      <c r="G96" s="28"/>
      <c r="H96" s="40"/>
    </row>
    <row r="97" spans="1:8" ht="12.75" customHeight="1">
      <c r="A97" s="26">
        <v>43776</v>
      </c>
      <c r="B97" s="27"/>
      <c r="C97" s="30">
        <f>ROUND(103.96447,5)</f>
        <v>103.96447</v>
      </c>
      <c r="D97" s="30">
        <f>F97</f>
        <v>106.68162</v>
      </c>
      <c r="E97" s="30">
        <f>F97</f>
        <v>106.68162</v>
      </c>
      <c r="F97" s="30">
        <f>ROUND(106.68162,5)</f>
        <v>106.68162</v>
      </c>
      <c r="G97" s="28"/>
      <c r="H97" s="40"/>
    </row>
    <row r="98" spans="1:8" ht="12.75" customHeight="1">
      <c r="A98" s="26">
        <v>43867</v>
      </c>
      <c r="B98" s="27"/>
      <c r="C98" s="30">
        <f>ROUND(103.96447,5)</f>
        <v>103.96447</v>
      </c>
      <c r="D98" s="30">
        <f>F98</f>
        <v>108.78705</v>
      </c>
      <c r="E98" s="30">
        <f>F98</f>
        <v>108.78705</v>
      </c>
      <c r="F98" s="30">
        <f>ROUND(108.78705,5)</f>
        <v>108.78705</v>
      </c>
      <c r="G98" s="28"/>
      <c r="H98" s="40"/>
    </row>
    <row r="99" spans="1:8" ht="12.75" customHeight="1">
      <c r="A99" s="26">
        <v>43958</v>
      </c>
      <c r="B99" s="27"/>
      <c r="C99" s="30">
        <f>ROUND(103.96447,5)</f>
        <v>103.96447</v>
      </c>
      <c r="D99" s="30">
        <f>F99</f>
        <v>109.82424</v>
      </c>
      <c r="E99" s="30">
        <f>F99</f>
        <v>109.82424</v>
      </c>
      <c r="F99" s="30">
        <f>ROUND(109.82424,5)</f>
        <v>109.82424</v>
      </c>
      <c r="G99" s="28"/>
      <c r="H99" s="40"/>
    </row>
    <row r="100" spans="1:8" ht="12.75" customHeight="1">
      <c r="A100" s="26">
        <v>44049</v>
      </c>
      <c r="B100" s="27"/>
      <c r="C100" s="30">
        <f>ROUND(103.96447,5)</f>
        <v>103.96447</v>
      </c>
      <c r="D100" s="30">
        <f>F100</f>
        <v>111.86138</v>
      </c>
      <c r="E100" s="30">
        <f>F100</f>
        <v>111.86138</v>
      </c>
      <c r="F100" s="30">
        <f>ROUND(111.86138,5)</f>
        <v>111.86138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ROUND(9.675,5)</f>
        <v>9.675</v>
      </c>
      <c r="D102" s="30">
        <f>F102</f>
        <v>9.73741</v>
      </c>
      <c r="E102" s="30">
        <f>F102</f>
        <v>9.73741</v>
      </c>
      <c r="F102" s="30">
        <f>ROUND(9.73741,5)</f>
        <v>9.73741</v>
      </c>
      <c r="G102" s="28"/>
      <c r="H102" s="40"/>
    </row>
    <row r="103" spans="1:8" ht="12.75" customHeight="1">
      <c r="A103" s="26">
        <v>43776</v>
      </c>
      <c r="B103" s="27"/>
      <c r="C103" s="30">
        <f>ROUND(9.675,5)</f>
        <v>9.675</v>
      </c>
      <c r="D103" s="30">
        <f>F103</f>
        <v>9.79935</v>
      </c>
      <c r="E103" s="30">
        <f>F103</f>
        <v>9.79935</v>
      </c>
      <c r="F103" s="30">
        <f>ROUND(9.79935,5)</f>
        <v>9.79935</v>
      </c>
      <c r="G103" s="28"/>
      <c r="H103" s="40"/>
    </row>
    <row r="104" spans="1:8" ht="12.75" customHeight="1">
      <c r="A104" s="26">
        <v>43867</v>
      </c>
      <c r="B104" s="27"/>
      <c r="C104" s="30">
        <f>ROUND(9.675,5)</f>
        <v>9.675</v>
      </c>
      <c r="D104" s="30">
        <f>F104</f>
        <v>9.85356</v>
      </c>
      <c r="E104" s="30">
        <f>F104</f>
        <v>9.85356</v>
      </c>
      <c r="F104" s="30">
        <f>ROUND(9.85356,5)</f>
        <v>9.85356</v>
      </c>
      <c r="G104" s="28"/>
      <c r="H104" s="40"/>
    </row>
    <row r="105" spans="1:8" ht="12.75" customHeight="1">
      <c r="A105" s="26">
        <v>43958</v>
      </c>
      <c r="B105" s="27"/>
      <c r="C105" s="30">
        <f>ROUND(9.675,5)</f>
        <v>9.675</v>
      </c>
      <c r="D105" s="30">
        <f>F105</f>
        <v>9.902</v>
      </c>
      <c r="E105" s="30">
        <f>F105</f>
        <v>9.902</v>
      </c>
      <c r="F105" s="30">
        <f>ROUND(9.902,5)</f>
        <v>9.902</v>
      </c>
      <c r="G105" s="28"/>
      <c r="H105" s="40"/>
    </row>
    <row r="106" spans="1:8" ht="12.75" customHeight="1">
      <c r="A106" s="26">
        <v>44049</v>
      </c>
      <c r="B106" s="27"/>
      <c r="C106" s="30">
        <f>ROUND(9.675,5)</f>
        <v>9.675</v>
      </c>
      <c r="D106" s="30">
        <f>F106</f>
        <v>9.97795</v>
      </c>
      <c r="E106" s="30">
        <f>F106</f>
        <v>9.97795</v>
      </c>
      <c r="F106" s="30">
        <f>ROUND(9.97795,5)</f>
        <v>9.97795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ROUND(3.26,5)</f>
        <v>3.26</v>
      </c>
      <c r="D108" s="30">
        <f>F108</f>
        <v>122.71702</v>
      </c>
      <c r="E108" s="30">
        <f>F108</f>
        <v>122.71702</v>
      </c>
      <c r="F108" s="30">
        <f>ROUND(122.71702,5)</f>
        <v>122.71702</v>
      </c>
      <c r="G108" s="28"/>
      <c r="H108" s="40"/>
    </row>
    <row r="109" spans="1:8" ht="12.75" customHeight="1">
      <c r="A109" s="26">
        <v>43776</v>
      </c>
      <c r="B109" s="27"/>
      <c r="C109" s="30">
        <f>ROUND(3.26,5)</f>
        <v>3.26</v>
      </c>
      <c r="D109" s="30">
        <f>F109</f>
        <v>125.25189</v>
      </c>
      <c r="E109" s="30">
        <f>F109</f>
        <v>125.25189</v>
      </c>
      <c r="F109" s="30">
        <f>ROUND(125.25189,5)</f>
        <v>125.25189</v>
      </c>
      <c r="G109" s="28"/>
      <c r="H109" s="40"/>
    </row>
    <row r="110" spans="1:8" ht="12.75" customHeight="1">
      <c r="A110" s="26">
        <v>43867</v>
      </c>
      <c r="B110" s="27"/>
      <c r="C110" s="30">
        <f>ROUND(3.26,5)</f>
        <v>3.26</v>
      </c>
      <c r="D110" s="30">
        <f>F110</f>
        <v>126.07032</v>
      </c>
      <c r="E110" s="30">
        <f>F110</f>
        <v>126.07032</v>
      </c>
      <c r="F110" s="30">
        <f>ROUND(126.07032,5)</f>
        <v>126.07032</v>
      </c>
      <c r="G110" s="28"/>
      <c r="H110" s="40"/>
    </row>
    <row r="111" spans="1:8" ht="12.75" customHeight="1">
      <c r="A111" s="26">
        <v>43958</v>
      </c>
      <c r="B111" s="27"/>
      <c r="C111" s="30">
        <f>ROUND(3.26,5)</f>
        <v>3.26</v>
      </c>
      <c r="D111" s="30">
        <f>F111</f>
        <v>128.65577</v>
      </c>
      <c r="E111" s="30">
        <f>F111</f>
        <v>128.65577</v>
      </c>
      <c r="F111" s="30">
        <f>ROUND(128.65577,5)</f>
        <v>128.65577</v>
      </c>
      <c r="G111" s="28"/>
      <c r="H111" s="40"/>
    </row>
    <row r="112" spans="1:8" ht="12.75" customHeight="1">
      <c r="A112" s="26">
        <v>44049</v>
      </c>
      <c r="B112" s="27"/>
      <c r="C112" s="30">
        <f>ROUND(3.26,5)</f>
        <v>3.26</v>
      </c>
      <c r="D112" s="30">
        <f>F112</f>
        <v>131.04224</v>
      </c>
      <c r="E112" s="30">
        <f>F112</f>
        <v>131.04224</v>
      </c>
      <c r="F112" s="30">
        <f>ROUND(131.04224,5)</f>
        <v>131.04224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ROUND(9.755,5)</f>
        <v>9.755</v>
      </c>
      <c r="D114" s="30">
        <f>F114</f>
        <v>9.81703</v>
      </c>
      <c r="E114" s="30">
        <f>F114</f>
        <v>9.81703</v>
      </c>
      <c r="F114" s="30">
        <f>ROUND(9.81703,5)</f>
        <v>9.81703</v>
      </c>
      <c r="G114" s="28"/>
      <c r="H114" s="40"/>
    </row>
    <row r="115" spans="1:8" ht="12.75" customHeight="1">
      <c r="A115" s="26">
        <v>43776</v>
      </c>
      <c r="B115" s="27"/>
      <c r="C115" s="30">
        <f>ROUND(9.755,5)</f>
        <v>9.755</v>
      </c>
      <c r="D115" s="30">
        <f>F115</f>
        <v>9.87885</v>
      </c>
      <c r="E115" s="30">
        <f>F115</f>
        <v>9.87885</v>
      </c>
      <c r="F115" s="30">
        <f>ROUND(9.87885,5)</f>
        <v>9.87885</v>
      </c>
      <c r="G115" s="28"/>
      <c r="H115" s="40"/>
    </row>
    <row r="116" spans="1:8" ht="12.75" customHeight="1">
      <c r="A116" s="26">
        <v>43867</v>
      </c>
      <c r="B116" s="27"/>
      <c r="C116" s="30">
        <f>ROUND(9.755,5)</f>
        <v>9.755</v>
      </c>
      <c r="D116" s="30">
        <f>F116</f>
        <v>9.93311</v>
      </c>
      <c r="E116" s="30">
        <f>F116</f>
        <v>9.93311</v>
      </c>
      <c r="F116" s="30">
        <f>ROUND(9.93311,5)</f>
        <v>9.93311</v>
      </c>
      <c r="G116" s="28"/>
      <c r="H116" s="40"/>
    </row>
    <row r="117" spans="1:8" ht="12.75" customHeight="1">
      <c r="A117" s="26">
        <v>43958</v>
      </c>
      <c r="B117" s="27"/>
      <c r="C117" s="30">
        <f>ROUND(9.755,5)</f>
        <v>9.755</v>
      </c>
      <c r="D117" s="30">
        <f>F117</f>
        <v>9.98173</v>
      </c>
      <c r="E117" s="30">
        <f>F117</f>
        <v>9.98173</v>
      </c>
      <c r="F117" s="30">
        <f>ROUND(9.98173,5)</f>
        <v>9.98173</v>
      </c>
      <c r="G117" s="28"/>
      <c r="H117" s="40"/>
    </row>
    <row r="118" spans="1:8" ht="12.75" customHeight="1">
      <c r="A118" s="26">
        <v>44049</v>
      </c>
      <c r="B118" s="27"/>
      <c r="C118" s="30">
        <f>ROUND(9.755,5)</f>
        <v>9.755</v>
      </c>
      <c r="D118" s="30">
        <f>F118</f>
        <v>10.05672</v>
      </c>
      <c r="E118" s="30">
        <f>F118</f>
        <v>10.05672</v>
      </c>
      <c r="F118" s="30">
        <f>ROUND(10.05672,5)</f>
        <v>10.05672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ROUND(9.76,5)</f>
        <v>9.76</v>
      </c>
      <c r="D120" s="30">
        <f>F120</f>
        <v>9.81895</v>
      </c>
      <c r="E120" s="30">
        <f>F120</f>
        <v>9.81895</v>
      </c>
      <c r="F120" s="30">
        <f>ROUND(9.81895,5)</f>
        <v>9.81895</v>
      </c>
      <c r="G120" s="28"/>
      <c r="H120" s="40"/>
    </row>
    <row r="121" spans="1:8" ht="12.75" customHeight="1">
      <c r="A121" s="26">
        <v>43776</v>
      </c>
      <c r="B121" s="27"/>
      <c r="C121" s="30">
        <f>ROUND(9.76,5)</f>
        <v>9.76</v>
      </c>
      <c r="D121" s="30">
        <f>F121</f>
        <v>9.87757</v>
      </c>
      <c r="E121" s="30">
        <f>F121</f>
        <v>9.87757</v>
      </c>
      <c r="F121" s="30">
        <f>ROUND(9.87757,5)</f>
        <v>9.87757</v>
      </c>
      <c r="G121" s="28"/>
      <c r="H121" s="40"/>
    </row>
    <row r="122" spans="1:8" ht="12.75" customHeight="1">
      <c r="A122" s="26">
        <v>43867</v>
      </c>
      <c r="B122" s="27"/>
      <c r="C122" s="30">
        <f>ROUND(9.76,5)</f>
        <v>9.76</v>
      </c>
      <c r="D122" s="30">
        <f>F122</f>
        <v>9.92888</v>
      </c>
      <c r="E122" s="30">
        <f>F122</f>
        <v>9.92888</v>
      </c>
      <c r="F122" s="30">
        <f>ROUND(9.92888,5)</f>
        <v>9.92888</v>
      </c>
      <c r="G122" s="28"/>
      <c r="H122" s="40"/>
    </row>
    <row r="123" spans="1:8" ht="12.75" customHeight="1">
      <c r="A123" s="26">
        <v>43958</v>
      </c>
      <c r="B123" s="27"/>
      <c r="C123" s="30">
        <f>ROUND(9.76,5)</f>
        <v>9.76</v>
      </c>
      <c r="D123" s="30">
        <f>F123</f>
        <v>9.97473</v>
      </c>
      <c r="E123" s="30">
        <f>F123</f>
        <v>9.97473</v>
      </c>
      <c r="F123" s="30">
        <f>ROUND(9.97473,5)</f>
        <v>9.97473</v>
      </c>
      <c r="G123" s="28"/>
      <c r="H123" s="40"/>
    </row>
    <row r="124" spans="1:8" ht="12.75" customHeight="1">
      <c r="A124" s="26">
        <v>44049</v>
      </c>
      <c r="B124" s="27"/>
      <c r="C124" s="30">
        <f>ROUND(9.76,5)</f>
        <v>9.76</v>
      </c>
      <c r="D124" s="30">
        <f>F124</f>
        <v>10.04535</v>
      </c>
      <c r="E124" s="30">
        <f>F124</f>
        <v>10.04535</v>
      </c>
      <c r="F124" s="30">
        <f>ROUND(10.04535,5)</f>
        <v>10.04535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ROUND(114.47547,5)</f>
        <v>114.47547</v>
      </c>
      <c r="D126" s="30">
        <f>F126</f>
        <v>116.34818</v>
      </c>
      <c r="E126" s="30">
        <f>F126</f>
        <v>116.34818</v>
      </c>
      <c r="F126" s="30">
        <f>ROUND(116.34818,5)</f>
        <v>116.34818</v>
      </c>
      <c r="G126" s="28"/>
      <c r="H126" s="40"/>
    </row>
    <row r="127" spans="1:8" ht="12.75" customHeight="1">
      <c r="A127" s="26">
        <v>43776</v>
      </c>
      <c r="B127" s="27"/>
      <c r="C127" s="30">
        <f>ROUND(114.47547,5)</f>
        <v>114.47547</v>
      </c>
      <c r="D127" s="30">
        <f>F127</f>
        <v>117.03669</v>
      </c>
      <c r="E127" s="30">
        <f>F127</f>
        <v>117.03669</v>
      </c>
      <c r="F127" s="30">
        <f>ROUND(117.03669,5)</f>
        <v>117.03669</v>
      </c>
      <c r="G127" s="28"/>
      <c r="H127" s="40"/>
    </row>
    <row r="128" spans="1:8" ht="12.75" customHeight="1">
      <c r="A128" s="26">
        <v>43867</v>
      </c>
      <c r="B128" s="27"/>
      <c r="C128" s="30">
        <f>ROUND(114.47547,5)</f>
        <v>114.47547</v>
      </c>
      <c r="D128" s="30">
        <f>F128</f>
        <v>119.34658</v>
      </c>
      <c r="E128" s="30">
        <f>F128</f>
        <v>119.34658</v>
      </c>
      <c r="F128" s="30">
        <f>ROUND(119.34658,5)</f>
        <v>119.34658</v>
      </c>
      <c r="G128" s="28"/>
      <c r="H128" s="40"/>
    </row>
    <row r="129" spans="1:8" ht="12.75" customHeight="1">
      <c r="A129" s="26">
        <v>43958</v>
      </c>
      <c r="B129" s="27"/>
      <c r="C129" s="30">
        <f>ROUND(114.47547,5)</f>
        <v>114.47547</v>
      </c>
      <c r="D129" s="30">
        <f>F129</f>
        <v>120.0498</v>
      </c>
      <c r="E129" s="30">
        <f>F129</f>
        <v>120.0498</v>
      </c>
      <c r="F129" s="30">
        <f>ROUND(120.0498,5)</f>
        <v>120.0498</v>
      </c>
      <c r="G129" s="28"/>
      <c r="H129" s="40"/>
    </row>
    <row r="130" spans="1:8" ht="12.75" customHeight="1">
      <c r="A130" s="26">
        <v>44049</v>
      </c>
      <c r="B130" s="27"/>
      <c r="C130" s="30">
        <f>ROUND(114.47547,5)</f>
        <v>114.47547</v>
      </c>
      <c r="D130" s="30">
        <f>F130</f>
        <v>122.27551</v>
      </c>
      <c r="E130" s="30">
        <f>F130</f>
        <v>122.27551</v>
      </c>
      <c r="F130" s="30">
        <f>ROUND(122.27551,5)</f>
        <v>122.27551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ROUND(3.355,5)</f>
        <v>3.355</v>
      </c>
      <c r="D132" s="30">
        <f>F132</f>
        <v>119.22033</v>
      </c>
      <c r="E132" s="30">
        <f>F132</f>
        <v>119.22033</v>
      </c>
      <c r="F132" s="30">
        <f>ROUND(119.22033,5)</f>
        <v>119.22033</v>
      </c>
      <c r="G132" s="28"/>
      <c r="H132" s="40"/>
    </row>
    <row r="133" spans="1:8" ht="12.75" customHeight="1">
      <c r="A133" s="26">
        <v>43776</v>
      </c>
      <c r="B133" s="27"/>
      <c r="C133" s="30">
        <f>ROUND(3.355,5)</f>
        <v>3.355</v>
      </c>
      <c r="D133" s="30">
        <f>F133</f>
        <v>121.68299</v>
      </c>
      <c r="E133" s="30">
        <f>F133</f>
        <v>121.68299</v>
      </c>
      <c r="F133" s="30">
        <f>ROUND(121.68299,5)</f>
        <v>121.68299</v>
      </c>
      <c r="G133" s="28"/>
      <c r="H133" s="40"/>
    </row>
    <row r="134" spans="1:8" ht="12.75" customHeight="1">
      <c r="A134" s="26">
        <v>43867</v>
      </c>
      <c r="B134" s="27"/>
      <c r="C134" s="30">
        <f>ROUND(3.355,5)</f>
        <v>3.355</v>
      </c>
      <c r="D134" s="30">
        <f>F134</f>
        <v>122.24787</v>
      </c>
      <c r="E134" s="30">
        <f>F134</f>
        <v>122.24787</v>
      </c>
      <c r="F134" s="30">
        <f>ROUND(122.24787,5)</f>
        <v>122.24787</v>
      </c>
      <c r="G134" s="28"/>
      <c r="H134" s="40"/>
    </row>
    <row r="135" spans="1:8" ht="12.75" customHeight="1">
      <c r="A135" s="26">
        <v>43958</v>
      </c>
      <c r="B135" s="27"/>
      <c r="C135" s="30">
        <f>ROUND(3.355,5)</f>
        <v>3.355</v>
      </c>
      <c r="D135" s="30">
        <f>F135</f>
        <v>124.75493</v>
      </c>
      <c r="E135" s="30">
        <f>F135</f>
        <v>124.75493</v>
      </c>
      <c r="F135" s="30">
        <f>ROUND(124.75493,5)</f>
        <v>124.75493</v>
      </c>
      <c r="G135" s="28"/>
      <c r="H135" s="40"/>
    </row>
    <row r="136" spans="1:8" ht="12.75" customHeight="1">
      <c r="A136" s="26">
        <v>44049</v>
      </c>
      <c r="B136" s="27"/>
      <c r="C136" s="30">
        <f>ROUND(3.355,5)</f>
        <v>3.355</v>
      </c>
      <c r="D136" s="30">
        <f>F136</f>
        <v>127.00716</v>
      </c>
      <c r="E136" s="30">
        <f>F136</f>
        <v>127.00716</v>
      </c>
      <c r="F136" s="30">
        <f>ROUND(127.00716,5)</f>
        <v>127.00716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ROUND(3.855,5)</f>
        <v>3.855</v>
      </c>
      <c r="D138" s="30">
        <f>F138</f>
        <v>131.82366</v>
      </c>
      <c r="E138" s="30">
        <f>F138</f>
        <v>131.82366</v>
      </c>
      <c r="F138" s="30">
        <f>ROUND(131.82366,5)</f>
        <v>131.82366</v>
      </c>
      <c r="G138" s="28"/>
      <c r="H138" s="40"/>
    </row>
    <row r="139" spans="1:8" ht="12.75" customHeight="1">
      <c r="A139" s="26">
        <v>43776</v>
      </c>
      <c r="B139" s="27"/>
      <c r="C139" s="30">
        <f>ROUND(3.855,5)</f>
        <v>3.855</v>
      </c>
      <c r="D139" s="30">
        <f>F139</f>
        <v>132.65695</v>
      </c>
      <c r="E139" s="30">
        <f>F139</f>
        <v>132.65695</v>
      </c>
      <c r="F139" s="30">
        <f>ROUND(132.65695,5)</f>
        <v>132.65695</v>
      </c>
      <c r="G139" s="28"/>
      <c r="H139" s="40"/>
    </row>
    <row r="140" spans="1:8" ht="12.75" customHeight="1">
      <c r="A140" s="26">
        <v>43867</v>
      </c>
      <c r="B140" s="27"/>
      <c r="C140" s="30">
        <f>ROUND(3.855,5)</f>
        <v>3.855</v>
      </c>
      <c r="D140" s="30">
        <f>F140</f>
        <v>135.27513</v>
      </c>
      <c r="E140" s="30">
        <f>F140</f>
        <v>135.27513</v>
      </c>
      <c r="F140" s="30">
        <f>ROUND(135.27513,5)</f>
        <v>135.27513</v>
      </c>
      <c r="G140" s="28"/>
      <c r="H140" s="40"/>
    </row>
    <row r="141" spans="1:8" ht="12.75" customHeight="1">
      <c r="A141" s="26">
        <v>43958</v>
      </c>
      <c r="B141" s="27"/>
      <c r="C141" s="30">
        <f>ROUND(3.855,5)</f>
        <v>3.855</v>
      </c>
      <c r="D141" s="30">
        <f>F141</f>
        <v>136.14652</v>
      </c>
      <c r="E141" s="30">
        <f>F141</f>
        <v>136.14652</v>
      </c>
      <c r="F141" s="30">
        <f>ROUND(136.14652,5)</f>
        <v>136.14652</v>
      </c>
      <c r="G141" s="28"/>
      <c r="H141" s="40"/>
    </row>
    <row r="142" spans="1:8" ht="12.75" customHeight="1">
      <c r="A142" s="26">
        <v>44049</v>
      </c>
      <c r="B142" s="27"/>
      <c r="C142" s="30">
        <f>ROUND(3.855,5)</f>
        <v>3.855</v>
      </c>
      <c r="D142" s="30">
        <f>F142</f>
        <v>138.67017</v>
      </c>
      <c r="E142" s="30">
        <f>F142</f>
        <v>138.67017</v>
      </c>
      <c r="F142" s="30">
        <f>ROUND(138.67017,5)</f>
        <v>138.67017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ROUND(10.81,5)</f>
        <v>10.81</v>
      </c>
      <c r="D144" s="30">
        <f>F144</f>
        <v>10.90649</v>
      </c>
      <c r="E144" s="30">
        <f>F144</f>
        <v>10.90649</v>
      </c>
      <c r="F144" s="30">
        <f>ROUND(10.90649,5)</f>
        <v>10.90649</v>
      </c>
      <c r="G144" s="28"/>
      <c r="H144" s="40"/>
    </row>
    <row r="145" spans="1:8" ht="12.75" customHeight="1">
      <c r="A145" s="26">
        <v>43776</v>
      </c>
      <c r="B145" s="27"/>
      <c r="C145" s="30">
        <f>ROUND(10.81,5)</f>
        <v>10.81</v>
      </c>
      <c r="D145" s="30">
        <f>F145</f>
        <v>11.01886</v>
      </c>
      <c r="E145" s="30">
        <f>F145</f>
        <v>11.01886</v>
      </c>
      <c r="F145" s="30">
        <f>ROUND(11.01886,5)</f>
        <v>11.01886</v>
      </c>
      <c r="G145" s="28"/>
      <c r="H145" s="40"/>
    </row>
    <row r="146" spans="1:8" ht="12.75" customHeight="1">
      <c r="A146" s="26">
        <v>43867</v>
      </c>
      <c r="B146" s="27"/>
      <c r="C146" s="30">
        <f>ROUND(10.81,5)</f>
        <v>10.81</v>
      </c>
      <c r="D146" s="30">
        <f>F146</f>
        <v>11.12234</v>
      </c>
      <c r="E146" s="30">
        <f>F146</f>
        <v>11.12234</v>
      </c>
      <c r="F146" s="30">
        <f>ROUND(11.12234,5)</f>
        <v>11.12234</v>
      </c>
      <c r="G146" s="28"/>
      <c r="H146" s="40"/>
    </row>
    <row r="147" spans="1:8" ht="12.75" customHeight="1">
      <c r="A147" s="26">
        <v>43958</v>
      </c>
      <c r="B147" s="27"/>
      <c r="C147" s="30">
        <f>ROUND(10.81,5)</f>
        <v>10.81</v>
      </c>
      <c r="D147" s="30">
        <f>F147</f>
        <v>11.21636</v>
      </c>
      <c r="E147" s="30">
        <f>F147</f>
        <v>11.21636</v>
      </c>
      <c r="F147" s="30">
        <f>ROUND(11.21636,5)</f>
        <v>11.21636</v>
      </c>
      <c r="G147" s="28"/>
      <c r="H147" s="40"/>
    </row>
    <row r="148" spans="1:8" ht="12.75" customHeight="1">
      <c r="A148" s="26">
        <v>44049</v>
      </c>
      <c r="B148" s="27"/>
      <c r="C148" s="30">
        <f>ROUND(10.81,5)</f>
        <v>10.81</v>
      </c>
      <c r="D148" s="30">
        <f>F148</f>
        <v>11.34189</v>
      </c>
      <c r="E148" s="30">
        <f>F148</f>
        <v>11.34189</v>
      </c>
      <c r="F148" s="30">
        <f>ROUND(11.34189,5)</f>
        <v>11.34189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ROUND(11.085,5)</f>
        <v>11.085</v>
      </c>
      <c r="D150" s="30">
        <f>F150</f>
        <v>11.17968</v>
      </c>
      <c r="E150" s="30">
        <f>F150</f>
        <v>11.17968</v>
      </c>
      <c r="F150" s="30">
        <f>ROUND(11.17968,5)</f>
        <v>11.17968</v>
      </c>
      <c r="G150" s="28"/>
      <c r="H150" s="40"/>
    </row>
    <row r="151" spans="1:8" ht="12.75" customHeight="1">
      <c r="A151" s="26">
        <v>43776</v>
      </c>
      <c r="B151" s="27"/>
      <c r="C151" s="30">
        <f>ROUND(11.085,5)</f>
        <v>11.085</v>
      </c>
      <c r="D151" s="30">
        <f>F151</f>
        <v>11.29022</v>
      </c>
      <c r="E151" s="30">
        <f>F151</f>
        <v>11.29022</v>
      </c>
      <c r="F151" s="30">
        <f>ROUND(11.29022,5)</f>
        <v>11.29022</v>
      </c>
      <c r="G151" s="28"/>
      <c r="H151" s="40"/>
    </row>
    <row r="152" spans="1:8" ht="12.75" customHeight="1">
      <c r="A152" s="26">
        <v>43867</v>
      </c>
      <c r="B152" s="27"/>
      <c r="C152" s="30">
        <f>ROUND(11.085,5)</f>
        <v>11.085</v>
      </c>
      <c r="D152" s="30">
        <f>F152</f>
        <v>11.38804</v>
      </c>
      <c r="E152" s="30">
        <f>F152</f>
        <v>11.38804</v>
      </c>
      <c r="F152" s="30">
        <f>ROUND(11.38804,5)</f>
        <v>11.38804</v>
      </c>
      <c r="G152" s="28"/>
      <c r="H152" s="40"/>
    </row>
    <row r="153" spans="1:8" ht="12.75" customHeight="1">
      <c r="A153" s="26">
        <v>43958</v>
      </c>
      <c r="B153" s="27"/>
      <c r="C153" s="30">
        <f>ROUND(11.085,5)</f>
        <v>11.085</v>
      </c>
      <c r="D153" s="30">
        <f>F153</f>
        <v>11.48157</v>
      </c>
      <c r="E153" s="30">
        <f>F153</f>
        <v>11.48157</v>
      </c>
      <c r="F153" s="30">
        <f>ROUND(11.48157,5)</f>
        <v>11.48157</v>
      </c>
      <c r="G153" s="28"/>
      <c r="H153" s="40"/>
    </row>
    <row r="154" spans="1:8" ht="12.75" customHeight="1">
      <c r="A154" s="26">
        <v>44049</v>
      </c>
      <c r="B154" s="27"/>
      <c r="C154" s="30">
        <f>ROUND(11.085,5)</f>
        <v>11.085</v>
      </c>
      <c r="D154" s="30">
        <f>F154</f>
        <v>11.60214</v>
      </c>
      <c r="E154" s="30">
        <f>F154</f>
        <v>11.60214</v>
      </c>
      <c r="F154" s="30">
        <f>ROUND(11.60214,5)</f>
        <v>11.60214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ROUND(7.615,5)</f>
        <v>7.615</v>
      </c>
      <c r="D156" s="30">
        <f>F156</f>
        <v>7.62989</v>
      </c>
      <c r="E156" s="30">
        <f>F156</f>
        <v>7.62989</v>
      </c>
      <c r="F156" s="30">
        <f>ROUND(7.62989,5)</f>
        <v>7.62989</v>
      </c>
      <c r="G156" s="28"/>
      <c r="H156" s="40"/>
    </row>
    <row r="157" spans="1:8" ht="12.75" customHeight="1">
      <c r="A157" s="26">
        <v>43776</v>
      </c>
      <c r="B157" s="27"/>
      <c r="C157" s="30">
        <f>ROUND(7.615,5)</f>
        <v>7.615</v>
      </c>
      <c r="D157" s="30">
        <f>F157</f>
        <v>7.62955</v>
      </c>
      <c r="E157" s="30">
        <f>F157</f>
        <v>7.62955</v>
      </c>
      <c r="F157" s="30">
        <f>ROUND(7.62955,5)</f>
        <v>7.62955</v>
      </c>
      <c r="G157" s="28"/>
      <c r="H157" s="40"/>
    </row>
    <row r="158" spans="1:8" ht="12.75" customHeight="1">
      <c r="A158" s="26">
        <v>43867</v>
      </c>
      <c r="B158" s="27"/>
      <c r="C158" s="30">
        <f>ROUND(7.615,5)</f>
        <v>7.615</v>
      </c>
      <c r="D158" s="30">
        <f>F158</f>
        <v>7.61026</v>
      </c>
      <c r="E158" s="30">
        <f>F158</f>
        <v>7.61026</v>
      </c>
      <c r="F158" s="30">
        <f>ROUND(7.61026,5)</f>
        <v>7.61026</v>
      </c>
      <c r="G158" s="28"/>
      <c r="H158" s="40"/>
    </row>
    <row r="159" spans="1:8" ht="12.75" customHeight="1">
      <c r="A159" s="26">
        <v>43958</v>
      </c>
      <c r="B159" s="27"/>
      <c r="C159" s="30">
        <f>ROUND(7.615,5)</f>
        <v>7.615</v>
      </c>
      <c r="D159" s="30">
        <f>F159</f>
        <v>7.54222</v>
      </c>
      <c r="E159" s="30">
        <f>F159</f>
        <v>7.54222</v>
      </c>
      <c r="F159" s="30">
        <f>ROUND(7.54222,5)</f>
        <v>7.54222</v>
      </c>
      <c r="G159" s="28"/>
      <c r="H159" s="40"/>
    </row>
    <row r="160" spans="1:8" ht="12.75" customHeight="1">
      <c r="A160" s="26">
        <v>44049</v>
      </c>
      <c r="B160" s="27"/>
      <c r="C160" s="30">
        <f>ROUND(7.615,5)</f>
        <v>7.615</v>
      </c>
      <c r="D160" s="30">
        <f>F160</f>
        <v>7.54591</v>
      </c>
      <c r="E160" s="30">
        <f>F160</f>
        <v>7.54591</v>
      </c>
      <c r="F160" s="30">
        <f>ROUND(7.54591,5)</f>
        <v>7.54591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ROUND(9.57,5)</f>
        <v>9.57</v>
      </c>
      <c r="D162" s="30">
        <f>F162</f>
        <v>9.6285</v>
      </c>
      <c r="E162" s="30">
        <f>F162</f>
        <v>9.6285</v>
      </c>
      <c r="F162" s="30">
        <f>ROUND(9.6285,5)</f>
        <v>9.6285</v>
      </c>
      <c r="G162" s="28"/>
      <c r="H162" s="40"/>
    </row>
    <row r="163" spans="1:8" ht="12.75" customHeight="1">
      <c r="A163" s="26">
        <v>43776</v>
      </c>
      <c r="B163" s="27"/>
      <c r="C163" s="30">
        <f>ROUND(9.57,5)</f>
        <v>9.57</v>
      </c>
      <c r="D163" s="30">
        <f>F163</f>
        <v>9.69453</v>
      </c>
      <c r="E163" s="30">
        <f>F163</f>
        <v>9.69453</v>
      </c>
      <c r="F163" s="30">
        <f>ROUND(9.69453,5)</f>
        <v>9.69453</v>
      </c>
      <c r="G163" s="28"/>
      <c r="H163" s="40"/>
    </row>
    <row r="164" spans="1:8" ht="12.75" customHeight="1">
      <c r="A164" s="26">
        <v>43867</v>
      </c>
      <c r="B164" s="27"/>
      <c r="C164" s="30">
        <f>ROUND(9.57,5)</f>
        <v>9.57</v>
      </c>
      <c r="D164" s="30">
        <f>F164</f>
        <v>9.75314</v>
      </c>
      <c r="E164" s="30">
        <f>F164</f>
        <v>9.75314</v>
      </c>
      <c r="F164" s="30">
        <f>ROUND(9.75314,5)</f>
        <v>9.75314</v>
      </c>
      <c r="G164" s="28"/>
      <c r="H164" s="40"/>
    </row>
    <row r="165" spans="1:8" ht="12.75" customHeight="1">
      <c r="A165" s="26">
        <v>43958</v>
      </c>
      <c r="B165" s="27"/>
      <c r="C165" s="30">
        <f>ROUND(9.57,5)</f>
        <v>9.57</v>
      </c>
      <c r="D165" s="30">
        <f>F165</f>
        <v>9.79765</v>
      </c>
      <c r="E165" s="30">
        <f>F165</f>
        <v>9.79765</v>
      </c>
      <c r="F165" s="30">
        <f>ROUND(9.79765,5)</f>
        <v>9.79765</v>
      </c>
      <c r="G165" s="28"/>
      <c r="H165" s="40"/>
    </row>
    <row r="166" spans="1:8" ht="12.75" customHeight="1">
      <c r="A166" s="26">
        <v>44049</v>
      </c>
      <c r="B166" s="27"/>
      <c r="C166" s="30">
        <f>ROUND(9.57,5)</f>
        <v>9.57</v>
      </c>
      <c r="D166" s="30">
        <f>F166</f>
        <v>9.86983</v>
      </c>
      <c r="E166" s="30">
        <f>F166</f>
        <v>9.86983</v>
      </c>
      <c r="F166" s="30">
        <f>ROUND(9.86983,5)</f>
        <v>9.86983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ROUND(8.475,5)</f>
        <v>8.475</v>
      </c>
      <c r="D168" s="30">
        <f>F168</f>
        <v>8.52275</v>
      </c>
      <c r="E168" s="30">
        <f>F168</f>
        <v>8.52275</v>
      </c>
      <c r="F168" s="30">
        <f>ROUND(8.52275,5)</f>
        <v>8.52275</v>
      </c>
      <c r="G168" s="28"/>
      <c r="H168" s="40"/>
    </row>
    <row r="169" spans="1:8" ht="12.75" customHeight="1">
      <c r="A169" s="26">
        <v>43776</v>
      </c>
      <c r="B169" s="27"/>
      <c r="C169" s="30">
        <f>ROUND(8.475,5)</f>
        <v>8.475</v>
      </c>
      <c r="D169" s="30">
        <f>F169</f>
        <v>8.56684</v>
      </c>
      <c r="E169" s="30">
        <f>F169</f>
        <v>8.56684</v>
      </c>
      <c r="F169" s="30">
        <f>ROUND(8.56684,5)</f>
        <v>8.56684</v>
      </c>
      <c r="G169" s="28"/>
      <c r="H169" s="40"/>
    </row>
    <row r="170" spans="1:8" ht="12.75" customHeight="1">
      <c r="A170" s="26">
        <v>43867</v>
      </c>
      <c r="B170" s="27"/>
      <c r="C170" s="30">
        <f>ROUND(8.475,5)</f>
        <v>8.475</v>
      </c>
      <c r="D170" s="30">
        <f>F170</f>
        <v>8.59898</v>
      </c>
      <c r="E170" s="30">
        <f>F170</f>
        <v>8.59898</v>
      </c>
      <c r="F170" s="30">
        <f>ROUND(8.59898,5)</f>
        <v>8.59898</v>
      </c>
      <c r="G170" s="28"/>
      <c r="H170" s="40"/>
    </row>
    <row r="171" spans="1:8" ht="12.75" customHeight="1">
      <c r="A171" s="26">
        <v>43958</v>
      </c>
      <c r="B171" s="27"/>
      <c r="C171" s="30">
        <f>ROUND(8.475,5)</f>
        <v>8.475</v>
      </c>
      <c r="D171" s="30">
        <f>F171</f>
        <v>8.61701</v>
      </c>
      <c r="E171" s="30">
        <f>F171</f>
        <v>8.61701</v>
      </c>
      <c r="F171" s="30">
        <f>ROUND(8.61701,5)</f>
        <v>8.61701</v>
      </c>
      <c r="G171" s="28"/>
      <c r="H171" s="40"/>
    </row>
    <row r="172" spans="1:8" ht="12.75" customHeight="1">
      <c r="A172" s="26">
        <v>44049</v>
      </c>
      <c r="B172" s="27"/>
      <c r="C172" s="30">
        <f>ROUND(8.475,5)</f>
        <v>8.475</v>
      </c>
      <c r="D172" s="30">
        <f>F172</f>
        <v>8.68076</v>
      </c>
      <c r="E172" s="30">
        <f>F172</f>
        <v>8.68076</v>
      </c>
      <c r="F172" s="30">
        <f>ROUND(8.68076,5)</f>
        <v>8.68076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ROUND(2.61,5)</f>
        <v>2.61</v>
      </c>
      <c r="D174" s="30">
        <f>F174</f>
        <v>303.25644</v>
      </c>
      <c r="E174" s="30">
        <f>F174</f>
        <v>303.25644</v>
      </c>
      <c r="F174" s="30">
        <f>ROUND(303.25644,5)</f>
        <v>303.25644</v>
      </c>
      <c r="G174" s="28"/>
      <c r="H174" s="40"/>
    </row>
    <row r="175" spans="1:8" ht="12.75" customHeight="1">
      <c r="A175" s="26">
        <v>43776</v>
      </c>
      <c r="B175" s="27"/>
      <c r="C175" s="30">
        <f>ROUND(2.61,5)</f>
        <v>2.61</v>
      </c>
      <c r="D175" s="30">
        <f>F175</f>
        <v>309.52046</v>
      </c>
      <c r="E175" s="30">
        <f>F175</f>
        <v>309.52046</v>
      </c>
      <c r="F175" s="30">
        <f>ROUND(309.52046,5)</f>
        <v>309.52046</v>
      </c>
      <c r="G175" s="28"/>
      <c r="H175" s="40"/>
    </row>
    <row r="176" spans="1:8" ht="12.75" customHeight="1">
      <c r="A176" s="26">
        <v>43867</v>
      </c>
      <c r="B176" s="27"/>
      <c r="C176" s="30">
        <f>ROUND(2.61,5)</f>
        <v>2.61</v>
      </c>
      <c r="D176" s="30">
        <f>F176</f>
        <v>307.98307</v>
      </c>
      <c r="E176" s="30">
        <f>F176</f>
        <v>307.98307</v>
      </c>
      <c r="F176" s="30">
        <f>ROUND(307.98307,5)</f>
        <v>307.98307</v>
      </c>
      <c r="G176" s="28"/>
      <c r="H176" s="40"/>
    </row>
    <row r="177" spans="1:8" ht="12.75" customHeight="1">
      <c r="A177" s="26">
        <v>43958</v>
      </c>
      <c r="B177" s="27"/>
      <c r="C177" s="30">
        <f>ROUND(2.61,5)</f>
        <v>2.61</v>
      </c>
      <c r="D177" s="30">
        <f>F177</f>
        <v>314.29991</v>
      </c>
      <c r="E177" s="30">
        <f>F177</f>
        <v>314.29991</v>
      </c>
      <c r="F177" s="30">
        <f>ROUND(314.29991,5)</f>
        <v>314.29991</v>
      </c>
      <c r="G177" s="28"/>
      <c r="H177" s="40"/>
    </row>
    <row r="178" spans="1:8" ht="12.75" customHeight="1">
      <c r="A178" s="26">
        <v>44049</v>
      </c>
      <c r="B178" s="27"/>
      <c r="C178" s="30">
        <f>ROUND(2.61,5)</f>
        <v>2.61</v>
      </c>
      <c r="D178" s="30">
        <f>F178</f>
        <v>313.9185</v>
      </c>
      <c r="E178" s="30">
        <f>F178</f>
        <v>313.9185</v>
      </c>
      <c r="F178" s="30">
        <f>ROUND(313.9185,5)</f>
        <v>313.9185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238.10875</v>
      </c>
      <c r="E180" s="30">
        <f>F180</f>
        <v>238.10875</v>
      </c>
      <c r="F180" s="30">
        <f>ROUND(238.10875,5)</f>
        <v>238.10875</v>
      </c>
      <c r="G180" s="28"/>
      <c r="H180" s="40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243.0271</v>
      </c>
      <c r="E181" s="30">
        <f>F181</f>
        <v>243.0271</v>
      </c>
      <c r="F181" s="30">
        <f>ROUND(243.0271,5)</f>
        <v>243.0271</v>
      </c>
      <c r="G181" s="28"/>
      <c r="H181" s="40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243.76178</v>
      </c>
      <c r="E182" s="30">
        <f>F182</f>
        <v>243.76178</v>
      </c>
      <c r="F182" s="30">
        <f>ROUND(243.76178,5)</f>
        <v>243.76178</v>
      </c>
      <c r="G182" s="28"/>
      <c r="H182" s="40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248.76085</v>
      </c>
      <c r="E183" s="30">
        <f>F183</f>
        <v>248.76085</v>
      </c>
      <c r="F183" s="30">
        <f>ROUND(248.76085,5)</f>
        <v>248.76085</v>
      </c>
      <c r="G183" s="28"/>
      <c r="H183" s="40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250.07729</v>
      </c>
      <c r="E184" s="30">
        <f>F184</f>
        <v>250.07729</v>
      </c>
      <c r="F184" s="30">
        <f>ROUND(250.07729,5)</f>
        <v>250.07729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0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0"/>
    </row>
    <row r="188" spans="1:8" ht="12.75" customHeight="1">
      <c r="A188" s="26">
        <v>43678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43776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43867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>
        <v>43958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0"/>
    </row>
    <row r="192" spans="1:8" ht="12.75" customHeight="1">
      <c r="A192" s="26">
        <v>44049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0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0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5.6429</v>
      </c>
      <c r="E194" s="30">
        <f>F194</f>
        <v>5.6429</v>
      </c>
      <c r="F194" s="30">
        <f>ROUND(5.6429,5)</f>
        <v>5.6429</v>
      </c>
      <c r="G194" s="28"/>
      <c r="H194" s="40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2.59606</v>
      </c>
      <c r="E195" s="30">
        <f>F195</f>
        <v>2.59606</v>
      </c>
      <c r="F195" s="30">
        <f>ROUND(2.59606,5)</f>
        <v>2.59606</v>
      </c>
      <c r="G195" s="28"/>
      <c r="H195" s="40"/>
    </row>
    <row r="196" spans="1:8" ht="12.75" customHeight="1">
      <c r="A196" s="26" t="s">
        <v>53</v>
      </c>
      <c r="B196" s="27"/>
      <c r="C196" s="29"/>
      <c r="D196" s="29"/>
      <c r="E196" s="29"/>
      <c r="F196" s="29"/>
      <c r="G196" s="28"/>
      <c r="H196" s="40"/>
    </row>
    <row r="197" spans="1:8" ht="12.75" customHeight="1">
      <c r="A197" s="26">
        <v>43678</v>
      </c>
      <c r="B197" s="27"/>
      <c r="C197" s="30">
        <f>ROUND(6.58,5)</f>
        <v>6.58</v>
      </c>
      <c r="D197" s="30">
        <f>F197</f>
        <v>6.46843</v>
      </c>
      <c r="E197" s="30">
        <f>F197</f>
        <v>6.46843</v>
      </c>
      <c r="F197" s="30">
        <f>ROUND(6.46843,5)</f>
        <v>6.46843</v>
      </c>
      <c r="G197" s="28"/>
      <c r="H197" s="40"/>
    </row>
    <row r="198" spans="1:8" ht="12.75" customHeight="1">
      <c r="A198" s="26">
        <v>43776</v>
      </c>
      <c r="B198" s="27"/>
      <c r="C198" s="30">
        <f>ROUND(6.58,5)</f>
        <v>6.58</v>
      </c>
      <c r="D198" s="30">
        <f>F198</f>
        <v>6.22062</v>
      </c>
      <c r="E198" s="30">
        <f>F198</f>
        <v>6.22062</v>
      </c>
      <c r="F198" s="30">
        <f>ROUND(6.22062,5)</f>
        <v>6.22062</v>
      </c>
      <c r="G198" s="28"/>
      <c r="H198" s="40"/>
    </row>
    <row r="199" spans="1:8" ht="12.75" customHeight="1">
      <c r="A199" s="26">
        <v>43867</v>
      </c>
      <c r="B199" s="27"/>
      <c r="C199" s="30">
        <f>ROUND(6.58,5)</f>
        <v>6.58</v>
      </c>
      <c r="D199" s="30">
        <f>F199</f>
        <v>5.83255</v>
      </c>
      <c r="E199" s="30">
        <f>F199</f>
        <v>5.83255</v>
      </c>
      <c r="F199" s="30">
        <f>ROUND(5.83255,5)</f>
        <v>5.83255</v>
      </c>
      <c r="G199" s="28"/>
      <c r="H199" s="40"/>
    </row>
    <row r="200" spans="1:8" ht="12.75" customHeight="1">
      <c r="A200" s="26">
        <v>43958</v>
      </c>
      <c r="B200" s="27"/>
      <c r="C200" s="30">
        <f>ROUND(6.58,5)</f>
        <v>6.58</v>
      </c>
      <c r="D200" s="30">
        <f>F200</f>
        <v>5.13496</v>
      </c>
      <c r="E200" s="30">
        <f>F200</f>
        <v>5.13496</v>
      </c>
      <c r="F200" s="30">
        <f>ROUND(5.13496,5)</f>
        <v>5.13496</v>
      </c>
      <c r="G200" s="28"/>
      <c r="H200" s="40"/>
    </row>
    <row r="201" spans="1:8" ht="12.75" customHeight="1">
      <c r="A201" s="26">
        <v>44049</v>
      </c>
      <c r="B201" s="27"/>
      <c r="C201" s="30">
        <f>ROUND(6.58,5)</f>
        <v>6.58</v>
      </c>
      <c r="D201" s="30">
        <f>F201</f>
        <v>4.22439</v>
      </c>
      <c r="E201" s="30">
        <f>F201</f>
        <v>4.22439</v>
      </c>
      <c r="F201" s="30">
        <f>ROUND(4.22439,5)</f>
        <v>4.22439</v>
      </c>
      <c r="G201" s="28"/>
      <c r="H201" s="40"/>
    </row>
    <row r="202" spans="1:8" ht="12.75" customHeight="1">
      <c r="A202" s="26" t="s">
        <v>54</v>
      </c>
      <c r="B202" s="27"/>
      <c r="C202" s="29"/>
      <c r="D202" s="29"/>
      <c r="E202" s="29"/>
      <c r="F202" s="29"/>
      <c r="G202" s="28"/>
      <c r="H202" s="40"/>
    </row>
    <row r="203" spans="1:8" ht="12.75" customHeight="1">
      <c r="A203" s="26">
        <v>43678</v>
      </c>
      <c r="B203" s="27"/>
      <c r="C203" s="30">
        <f>ROUND(9.525,5)</f>
        <v>9.525</v>
      </c>
      <c r="D203" s="30">
        <f>F203</f>
        <v>9.57733</v>
      </c>
      <c r="E203" s="30">
        <f>F203</f>
        <v>9.57733</v>
      </c>
      <c r="F203" s="30">
        <f>ROUND(9.57733,5)</f>
        <v>9.57733</v>
      </c>
      <c r="G203" s="28"/>
      <c r="H203" s="40"/>
    </row>
    <row r="204" spans="1:8" ht="12.75" customHeight="1">
      <c r="A204" s="26">
        <v>43776</v>
      </c>
      <c r="B204" s="27"/>
      <c r="C204" s="30">
        <f>ROUND(9.525,5)</f>
        <v>9.525</v>
      </c>
      <c r="D204" s="30">
        <f>F204</f>
        <v>9.63349</v>
      </c>
      <c r="E204" s="30">
        <f>F204</f>
        <v>9.63349</v>
      </c>
      <c r="F204" s="30">
        <f>ROUND(9.63349,5)</f>
        <v>9.63349</v>
      </c>
      <c r="G204" s="28"/>
      <c r="H204" s="40"/>
    </row>
    <row r="205" spans="1:8" ht="12.75" customHeight="1">
      <c r="A205" s="26">
        <v>43867</v>
      </c>
      <c r="B205" s="27"/>
      <c r="C205" s="30">
        <f>ROUND(9.525,5)</f>
        <v>9.525</v>
      </c>
      <c r="D205" s="30">
        <f>F205</f>
        <v>9.68081</v>
      </c>
      <c r="E205" s="30">
        <f>F205</f>
        <v>9.68081</v>
      </c>
      <c r="F205" s="30">
        <f>ROUND(9.68081,5)</f>
        <v>9.68081</v>
      </c>
      <c r="G205" s="28"/>
      <c r="H205" s="40"/>
    </row>
    <row r="206" spans="1:8" ht="12.75" customHeight="1">
      <c r="A206" s="26">
        <v>43958</v>
      </c>
      <c r="B206" s="27"/>
      <c r="C206" s="30">
        <f>ROUND(9.525,5)</f>
        <v>9.525</v>
      </c>
      <c r="D206" s="30">
        <f>F206</f>
        <v>9.72086</v>
      </c>
      <c r="E206" s="30">
        <f>F206</f>
        <v>9.72086</v>
      </c>
      <c r="F206" s="30">
        <f>ROUND(9.72086,5)</f>
        <v>9.72086</v>
      </c>
      <c r="G206" s="28"/>
      <c r="H206" s="40"/>
    </row>
    <row r="207" spans="1:8" ht="12.75" customHeight="1">
      <c r="A207" s="26">
        <v>44049</v>
      </c>
      <c r="B207" s="27"/>
      <c r="C207" s="30">
        <f>ROUND(9.525,5)</f>
        <v>9.525</v>
      </c>
      <c r="D207" s="30">
        <f>F207</f>
        <v>9.78577</v>
      </c>
      <c r="E207" s="30">
        <f>F207</f>
        <v>9.78577</v>
      </c>
      <c r="F207" s="30">
        <f>ROUND(9.78577,5)</f>
        <v>9.78577</v>
      </c>
      <c r="G207" s="28"/>
      <c r="H207" s="40"/>
    </row>
    <row r="208" spans="1:8" ht="12.75" customHeight="1">
      <c r="A208" s="26" t="s">
        <v>55</v>
      </c>
      <c r="B208" s="27"/>
      <c r="C208" s="29"/>
      <c r="D208" s="29"/>
      <c r="E208" s="29"/>
      <c r="F208" s="29"/>
      <c r="G208" s="28"/>
      <c r="H208" s="40"/>
    </row>
    <row r="209" spans="1:8" ht="12.75" customHeight="1">
      <c r="A209" s="26">
        <v>43678</v>
      </c>
      <c r="B209" s="27"/>
      <c r="C209" s="30">
        <f>ROUND(3.03,5)</f>
        <v>3.03</v>
      </c>
      <c r="D209" s="30">
        <f>F209</f>
        <v>191.35399</v>
      </c>
      <c r="E209" s="30">
        <f>F209</f>
        <v>191.35399</v>
      </c>
      <c r="F209" s="30">
        <f>ROUND(191.35399,5)</f>
        <v>191.35399</v>
      </c>
      <c r="G209" s="28"/>
      <c r="H209" s="40"/>
    </row>
    <row r="210" spans="1:8" ht="12.75" customHeight="1">
      <c r="A210" s="26">
        <v>43776</v>
      </c>
      <c r="B210" s="27"/>
      <c r="C210" s="30">
        <f>ROUND(3.03,5)</f>
        <v>3.03</v>
      </c>
      <c r="D210" s="30">
        <f>F210</f>
        <v>192.7073</v>
      </c>
      <c r="E210" s="30">
        <f>F210</f>
        <v>192.7073</v>
      </c>
      <c r="F210" s="30">
        <f>ROUND(192.7073,5)</f>
        <v>192.7073</v>
      </c>
      <c r="G210" s="28"/>
      <c r="H210" s="40"/>
    </row>
    <row r="211" spans="1:8" ht="12.75" customHeight="1">
      <c r="A211" s="26">
        <v>43867</v>
      </c>
      <c r="B211" s="27"/>
      <c r="C211" s="30">
        <f>ROUND(3.03,5)</f>
        <v>3.03</v>
      </c>
      <c r="D211" s="30">
        <f>F211</f>
        <v>196.51058</v>
      </c>
      <c r="E211" s="30">
        <f>F211</f>
        <v>196.51058</v>
      </c>
      <c r="F211" s="30">
        <f>ROUND(196.51058,5)</f>
        <v>196.51058</v>
      </c>
      <c r="G211" s="28"/>
      <c r="H211" s="40"/>
    </row>
    <row r="212" spans="1:8" ht="12.75" customHeight="1">
      <c r="A212" s="26">
        <v>43958</v>
      </c>
      <c r="B212" s="27"/>
      <c r="C212" s="30">
        <f>ROUND(3.03,5)</f>
        <v>3.03</v>
      </c>
      <c r="D212" s="30">
        <f>F212</f>
        <v>197.89632</v>
      </c>
      <c r="E212" s="30">
        <f>F212</f>
        <v>197.89632</v>
      </c>
      <c r="F212" s="30">
        <f>ROUND(197.89632,5)</f>
        <v>197.89632</v>
      </c>
      <c r="G212" s="28"/>
      <c r="H212" s="40"/>
    </row>
    <row r="213" spans="1:8" ht="12.75" customHeight="1">
      <c r="A213" s="26">
        <v>44049</v>
      </c>
      <c r="B213" s="27"/>
      <c r="C213" s="30">
        <f>ROUND(3.03,5)</f>
        <v>3.03</v>
      </c>
      <c r="D213" s="30">
        <f>F213</f>
        <v>201.56556</v>
      </c>
      <c r="E213" s="30">
        <f>F213</f>
        <v>201.56556</v>
      </c>
      <c r="F213" s="30">
        <f>ROUND(201.56556,5)</f>
        <v>201.56556</v>
      </c>
      <c r="G213" s="28"/>
      <c r="H213" s="40"/>
    </row>
    <row r="214" spans="1:8" ht="12.75" customHeight="1">
      <c r="A214" s="26" t="s">
        <v>56</v>
      </c>
      <c r="B214" s="27"/>
      <c r="C214" s="29"/>
      <c r="D214" s="29"/>
      <c r="E214" s="29"/>
      <c r="F214" s="29"/>
      <c r="G214" s="28"/>
      <c r="H214" s="40"/>
    </row>
    <row r="215" spans="1:8" ht="12.75" customHeight="1">
      <c r="A215" s="26">
        <v>43678</v>
      </c>
      <c r="B215" s="27"/>
      <c r="C215" s="30">
        <f>ROUND(2.42,5)</f>
        <v>2.42</v>
      </c>
      <c r="D215" s="30">
        <f>F215</f>
        <v>159.56433</v>
      </c>
      <c r="E215" s="30">
        <f>F215</f>
        <v>159.56433</v>
      </c>
      <c r="F215" s="30">
        <f>ROUND(159.56433,5)</f>
        <v>159.56433</v>
      </c>
      <c r="G215" s="28"/>
      <c r="H215" s="40"/>
    </row>
    <row r="216" spans="1:8" ht="12.75" customHeight="1">
      <c r="A216" s="26">
        <v>43776</v>
      </c>
      <c r="B216" s="27"/>
      <c r="C216" s="30">
        <f>ROUND(2.42,5)</f>
        <v>2.42</v>
      </c>
      <c r="D216" s="30">
        <f>F216</f>
        <v>162.86047</v>
      </c>
      <c r="E216" s="30">
        <f>F216</f>
        <v>162.86047</v>
      </c>
      <c r="F216" s="30">
        <f>ROUND(162.86047,5)</f>
        <v>162.86047</v>
      </c>
      <c r="G216" s="28"/>
      <c r="H216" s="40"/>
    </row>
    <row r="217" spans="1:8" ht="12.75" customHeight="1">
      <c r="A217" s="26">
        <v>43867</v>
      </c>
      <c r="B217" s="27"/>
      <c r="C217" s="30">
        <f>ROUND(2.42,5)</f>
        <v>2.42</v>
      </c>
      <c r="D217" s="30">
        <f>F217</f>
        <v>163.83504</v>
      </c>
      <c r="E217" s="30">
        <f>F217</f>
        <v>163.83504</v>
      </c>
      <c r="F217" s="30">
        <f>ROUND(163.83504,5)</f>
        <v>163.83504</v>
      </c>
      <c r="G217" s="28"/>
      <c r="H217" s="40"/>
    </row>
    <row r="218" spans="1:8" ht="12.75" customHeight="1">
      <c r="A218" s="26">
        <v>43958</v>
      </c>
      <c r="B218" s="27"/>
      <c r="C218" s="30">
        <f>ROUND(2.42,5)</f>
        <v>2.42</v>
      </c>
      <c r="D218" s="30">
        <f>F218</f>
        <v>167.19514</v>
      </c>
      <c r="E218" s="30">
        <f>F218</f>
        <v>167.19514</v>
      </c>
      <c r="F218" s="30">
        <f>ROUND(167.19514,5)</f>
        <v>167.19514</v>
      </c>
      <c r="G218" s="28"/>
      <c r="H218" s="40"/>
    </row>
    <row r="219" spans="1:8" ht="12.75" customHeight="1">
      <c r="A219" s="26">
        <v>44049</v>
      </c>
      <c r="B219" s="27"/>
      <c r="C219" s="30">
        <f>ROUND(2.42,5)</f>
        <v>2.42</v>
      </c>
      <c r="D219" s="30">
        <f>F219</f>
        <v>170.29624</v>
      </c>
      <c r="E219" s="30">
        <f>F219</f>
        <v>170.29624</v>
      </c>
      <c r="F219" s="30">
        <f>ROUND(170.29624,5)</f>
        <v>170.29624</v>
      </c>
      <c r="G219" s="28"/>
      <c r="H219" s="40"/>
    </row>
    <row r="220" spans="1:8" ht="12.75" customHeight="1">
      <c r="A220" s="26" t="s">
        <v>57</v>
      </c>
      <c r="B220" s="27"/>
      <c r="C220" s="29"/>
      <c r="D220" s="29"/>
      <c r="E220" s="29"/>
      <c r="F220" s="29"/>
      <c r="G220" s="28"/>
      <c r="H220" s="40"/>
    </row>
    <row r="221" spans="1:8" ht="12.75" customHeight="1">
      <c r="A221" s="26">
        <v>43678</v>
      </c>
      <c r="B221" s="27"/>
      <c r="C221" s="30">
        <f>ROUND(9.23,5)</f>
        <v>9.23</v>
      </c>
      <c r="D221" s="30">
        <f>F221</f>
        <v>9.28377</v>
      </c>
      <c r="E221" s="30">
        <f>F221</f>
        <v>9.28377</v>
      </c>
      <c r="F221" s="30">
        <f>ROUND(9.28377,5)</f>
        <v>9.28377</v>
      </c>
      <c r="G221" s="28"/>
      <c r="H221" s="40"/>
    </row>
    <row r="222" spans="1:8" ht="12.75" customHeight="1">
      <c r="A222" s="26">
        <v>43776</v>
      </c>
      <c r="B222" s="27"/>
      <c r="C222" s="30">
        <f>ROUND(9.23,5)</f>
        <v>9.23</v>
      </c>
      <c r="D222" s="30">
        <f>F222</f>
        <v>9.34373</v>
      </c>
      <c r="E222" s="30">
        <f>F222</f>
        <v>9.34373</v>
      </c>
      <c r="F222" s="30">
        <f>ROUND(9.34373,5)</f>
        <v>9.34373</v>
      </c>
      <c r="G222" s="28"/>
      <c r="H222" s="40"/>
    </row>
    <row r="223" spans="1:8" ht="12.75" customHeight="1">
      <c r="A223" s="26">
        <v>43867</v>
      </c>
      <c r="B223" s="27"/>
      <c r="C223" s="30">
        <f>ROUND(9.23,5)</f>
        <v>9.23</v>
      </c>
      <c r="D223" s="30">
        <f>F223</f>
        <v>9.39609</v>
      </c>
      <c r="E223" s="30">
        <f>F223</f>
        <v>9.39609</v>
      </c>
      <c r="F223" s="30">
        <f>ROUND(9.39609,5)</f>
        <v>9.39609</v>
      </c>
      <c r="G223" s="28"/>
      <c r="H223" s="40"/>
    </row>
    <row r="224" spans="1:8" ht="12.75" customHeight="1">
      <c r="A224" s="26">
        <v>43958</v>
      </c>
      <c r="B224" s="27"/>
      <c r="C224" s="30">
        <f>ROUND(9.23,5)</f>
        <v>9.23</v>
      </c>
      <c r="D224" s="30">
        <f>F224</f>
        <v>9.4333</v>
      </c>
      <c r="E224" s="30">
        <f>F224</f>
        <v>9.4333</v>
      </c>
      <c r="F224" s="30">
        <f>ROUND(9.4333,5)</f>
        <v>9.4333</v>
      </c>
      <c r="G224" s="28"/>
      <c r="H224" s="40"/>
    </row>
    <row r="225" spans="1:8" ht="12.75" customHeight="1">
      <c r="A225" s="26">
        <v>44049</v>
      </c>
      <c r="B225" s="27"/>
      <c r="C225" s="30">
        <f>ROUND(9.23,5)</f>
        <v>9.23</v>
      </c>
      <c r="D225" s="30">
        <f>F225</f>
        <v>9.50075</v>
      </c>
      <c r="E225" s="30">
        <f>F225</f>
        <v>9.50075</v>
      </c>
      <c r="F225" s="30">
        <f>ROUND(9.50075,5)</f>
        <v>9.50075</v>
      </c>
      <c r="G225" s="28"/>
      <c r="H225" s="40"/>
    </row>
    <row r="226" spans="1:8" ht="12.75" customHeight="1">
      <c r="A226" s="26" t="s">
        <v>58</v>
      </c>
      <c r="B226" s="27"/>
      <c r="C226" s="29"/>
      <c r="D226" s="29"/>
      <c r="E226" s="29"/>
      <c r="F226" s="29"/>
      <c r="G226" s="28"/>
      <c r="H226" s="40"/>
    </row>
    <row r="227" spans="1:8" ht="12.75" customHeight="1">
      <c r="A227" s="26">
        <v>43678</v>
      </c>
      <c r="B227" s="27"/>
      <c r="C227" s="30">
        <f>ROUND(9.73,5)</f>
        <v>9.73</v>
      </c>
      <c r="D227" s="30">
        <f>F227</f>
        <v>9.78289</v>
      </c>
      <c r="E227" s="30">
        <f>F227</f>
        <v>9.78289</v>
      </c>
      <c r="F227" s="30">
        <f>ROUND(9.78289,5)</f>
        <v>9.78289</v>
      </c>
      <c r="G227" s="28"/>
      <c r="H227" s="40"/>
    </row>
    <row r="228" spans="1:8" ht="12.75" customHeight="1">
      <c r="A228" s="26">
        <v>43776</v>
      </c>
      <c r="B228" s="27"/>
      <c r="C228" s="30">
        <f>ROUND(9.73,5)</f>
        <v>9.73</v>
      </c>
      <c r="D228" s="30">
        <f>F228</f>
        <v>9.84258</v>
      </c>
      <c r="E228" s="30">
        <f>F228</f>
        <v>9.84258</v>
      </c>
      <c r="F228" s="30">
        <f>ROUND(9.84258,5)</f>
        <v>9.84258</v>
      </c>
      <c r="G228" s="28"/>
      <c r="H228" s="40"/>
    </row>
    <row r="229" spans="1:8" ht="12.75" customHeight="1">
      <c r="A229" s="26">
        <v>43867</v>
      </c>
      <c r="B229" s="27"/>
      <c r="C229" s="30">
        <f>ROUND(9.73,5)</f>
        <v>9.73</v>
      </c>
      <c r="D229" s="30">
        <f>F229</f>
        <v>9.89546</v>
      </c>
      <c r="E229" s="30">
        <f>F229</f>
        <v>9.89546</v>
      </c>
      <c r="F229" s="30">
        <f>ROUND(9.89546,5)</f>
        <v>9.89546</v>
      </c>
      <c r="G229" s="28"/>
      <c r="H229" s="40"/>
    </row>
    <row r="230" spans="1:8" ht="12.75" customHeight="1">
      <c r="A230" s="26">
        <v>43958</v>
      </c>
      <c r="B230" s="27"/>
      <c r="C230" s="30">
        <f>ROUND(9.73,5)</f>
        <v>9.73</v>
      </c>
      <c r="D230" s="30">
        <f>F230</f>
        <v>9.93619</v>
      </c>
      <c r="E230" s="30">
        <f>F230</f>
        <v>9.93619</v>
      </c>
      <c r="F230" s="30">
        <f>ROUND(9.93619,5)</f>
        <v>9.93619</v>
      </c>
      <c r="G230" s="28"/>
      <c r="H230" s="40"/>
    </row>
    <row r="231" spans="1:8" ht="12.75" customHeight="1">
      <c r="A231" s="26">
        <v>44049</v>
      </c>
      <c r="B231" s="27"/>
      <c r="C231" s="30">
        <f>ROUND(9.73,5)</f>
        <v>9.73</v>
      </c>
      <c r="D231" s="30">
        <f>F231</f>
        <v>9.99966</v>
      </c>
      <c r="E231" s="30">
        <f>F231</f>
        <v>9.99966</v>
      </c>
      <c r="F231" s="30">
        <f>ROUND(9.99966,5)</f>
        <v>9.99966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43678</v>
      </c>
      <c r="B233" s="27"/>
      <c r="C233" s="30">
        <f>ROUND(9.705,5)</f>
        <v>9.705</v>
      </c>
      <c r="D233" s="30">
        <f>F233</f>
        <v>9.75695</v>
      </c>
      <c r="E233" s="30">
        <f>F233</f>
        <v>9.75695</v>
      </c>
      <c r="F233" s="30">
        <f>ROUND(9.75695,5)</f>
        <v>9.75695</v>
      </c>
      <c r="G233" s="28"/>
      <c r="H233" s="40"/>
    </row>
    <row r="234" spans="1:8" ht="12.75" customHeight="1">
      <c r="A234" s="26">
        <v>43776</v>
      </c>
      <c r="B234" s="27"/>
      <c r="C234" s="30">
        <f>ROUND(9.705,5)</f>
        <v>9.705</v>
      </c>
      <c r="D234" s="30">
        <f>F234</f>
        <v>9.81544</v>
      </c>
      <c r="E234" s="30">
        <f>F234</f>
        <v>9.81544</v>
      </c>
      <c r="F234" s="30">
        <f>ROUND(9.81544,5)</f>
        <v>9.81544</v>
      </c>
      <c r="G234" s="28"/>
      <c r="H234" s="40"/>
    </row>
    <row r="235" spans="1:8" ht="12.75" customHeight="1">
      <c r="A235" s="26">
        <v>43867</v>
      </c>
      <c r="B235" s="27"/>
      <c r="C235" s="30">
        <f>ROUND(9.705,5)</f>
        <v>9.705</v>
      </c>
      <c r="D235" s="30">
        <f>F235</f>
        <v>9.86717</v>
      </c>
      <c r="E235" s="30">
        <f>F235</f>
        <v>9.86717</v>
      </c>
      <c r="F235" s="30">
        <f>ROUND(9.86717,5)</f>
        <v>9.86717</v>
      </c>
      <c r="G235" s="28"/>
      <c r="H235" s="40"/>
    </row>
    <row r="236" spans="1:8" ht="12.75" customHeight="1">
      <c r="A236" s="26">
        <v>43958</v>
      </c>
      <c r="B236" s="27"/>
      <c r="C236" s="30">
        <f>ROUND(9.705,5)</f>
        <v>9.705</v>
      </c>
      <c r="D236" s="30">
        <f>F236</f>
        <v>9.90677</v>
      </c>
      <c r="E236" s="30">
        <f>F236</f>
        <v>9.90677</v>
      </c>
      <c r="F236" s="30">
        <f>ROUND(9.90677,5)</f>
        <v>9.90677</v>
      </c>
      <c r="G236" s="28"/>
      <c r="H236" s="40"/>
    </row>
    <row r="237" spans="1:8" ht="12.75" customHeight="1">
      <c r="A237" s="26">
        <v>44049</v>
      </c>
      <c r="B237" s="27"/>
      <c r="C237" s="30">
        <f>ROUND(9.705,5)</f>
        <v>9.705</v>
      </c>
      <c r="D237" s="30">
        <f>F237</f>
        <v>9.9689</v>
      </c>
      <c r="E237" s="30">
        <f>F237</f>
        <v>9.9689</v>
      </c>
      <c r="F237" s="30">
        <f>ROUND(9.9689,5)</f>
        <v>9.9689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ROUND(723.857,3)</f>
        <v>723.857</v>
      </c>
      <c r="D239" s="31">
        <f>F239</f>
        <v>735.249</v>
      </c>
      <c r="E239" s="31">
        <f>F239</f>
        <v>735.249</v>
      </c>
      <c r="F239" s="31">
        <f>ROUND(735.249,3)</f>
        <v>735.249</v>
      </c>
      <c r="G239" s="28"/>
      <c r="H239" s="40"/>
    </row>
    <row r="240" spans="1:8" ht="12.75" customHeight="1">
      <c r="A240" s="26">
        <v>43776</v>
      </c>
      <c r="B240" s="27"/>
      <c r="C240" s="31">
        <f>ROUND(723.857,3)</f>
        <v>723.857</v>
      </c>
      <c r="D240" s="31">
        <f>F240</f>
        <v>750.24</v>
      </c>
      <c r="E240" s="31">
        <f>F240</f>
        <v>750.24</v>
      </c>
      <c r="F240" s="31">
        <f>ROUND(750.24,3)</f>
        <v>750.24</v>
      </c>
      <c r="G240" s="28"/>
      <c r="H240" s="40"/>
    </row>
    <row r="241" spans="1:8" ht="12.75" customHeight="1">
      <c r="A241" s="26">
        <v>43867</v>
      </c>
      <c r="B241" s="27"/>
      <c r="C241" s="31">
        <f>ROUND(723.857,3)</f>
        <v>723.857</v>
      </c>
      <c r="D241" s="31">
        <f>F241</f>
        <v>764.87</v>
      </c>
      <c r="E241" s="31">
        <f>F241</f>
        <v>764.87</v>
      </c>
      <c r="F241" s="31">
        <f>ROUND(764.87,3)</f>
        <v>764.87</v>
      </c>
      <c r="G241" s="28"/>
      <c r="H241" s="40"/>
    </row>
    <row r="242" spans="1:8" ht="12.75" customHeight="1">
      <c r="A242" s="26">
        <v>43958</v>
      </c>
      <c r="B242" s="27"/>
      <c r="C242" s="31">
        <f>ROUND(723.857,3)</f>
        <v>723.857</v>
      </c>
      <c r="D242" s="31">
        <f>F242</f>
        <v>780.378</v>
      </c>
      <c r="E242" s="31">
        <f>F242</f>
        <v>780.378</v>
      </c>
      <c r="F242" s="31">
        <f>ROUND(780.378,3)</f>
        <v>780.378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ROUND(636.29,3)</f>
        <v>636.29</v>
      </c>
      <c r="D244" s="31">
        <f>F244</f>
        <v>646.304</v>
      </c>
      <c r="E244" s="31">
        <f>F244</f>
        <v>646.304</v>
      </c>
      <c r="F244" s="31">
        <f>ROUND(646.304,3)</f>
        <v>646.304</v>
      </c>
      <c r="G244" s="28"/>
      <c r="H244" s="40"/>
    </row>
    <row r="245" spans="1:8" ht="12.75" customHeight="1">
      <c r="A245" s="26">
        <v>43776</v>
      </c>
      <c r="B245" s="27"/>
      <c r="C245" s="31">
        <f>ROUND(636.29,3)</f>
        <v>636.29</v>
      </c>
      <c r="D245" s="31">
        <f>F245</f>
        <v>659.482</v>
      </c>
      <c r="E245" s="31">
        <f>F245</f>
        <v>659.482</v>
      </c>
      <c r="F245" s="31">
        <f>ROUND(659.482,3)</f>
        <v>659.482</v>
      </c>
      <c r="G245" s="28"/>
      <c r="H245" s="40"/>
    </row>
    <row r="246" spans="1:8" ht="12.75" customHeight="1">
      <c r="A246" s="26">
        <v>43867</v>
      </c>
      <c r="B246" s="27"/>
      <c r="C246" s="31">
        <f>ROUND(636.29,3)</f>
        <v>636.29</v>
      </c>
      <c r="D246" s="31">
        <f>F246</f>
        <v>672.341</v>
      </c>
      <c r="E246" s="31">
        <f>F246</f>
        <v>672.341</v>
      </c>
      <c r="F246" s="31">
        <f>ROUND(672.341,3)</f>
        <v>672.341</v>
      </c>
      <c r="G246" s="28"/>
      <c r="H246" s="40"/>
    </row>
    <row r="247" spans="1:8" ht="12.75" customHeight="1">
      <c r="A247" s="26">
        <v>43958</v>
      </c>
      <c r="B247" s="27"/>
      <c r="C247" s="31">
        <f>ROUND(636.29,3)</f>
        <v>636.29</v>
      </c>
      <c r="D247" s="31">
        <f>F247</f>
        <v>685.974</v>
      </c>
      <c r="E247" s="31">
        <f>F247</f>
        <v>685.974</v>
      </c>
      <c r="F247" s="31">
        <f>ROUND(685.974,3)</f>
        <v>685.974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ROUND(737.548,3)</f>
        <v>737.548</v>
      </c>
      <c r="D249" s="31">
        <f>F249</f>
        <v>749.156</v>
      </c>
      <c r="E249" s="31">
        <f>F249</f>
        <v>749.156</v>
      </c>
      <c r="F249" s="31">
        <f>ROUND(749.156,3)</f>
        <v>749.156</v>
      </c>
      <c r="G249" s="28"/>
      <c r="H249" s="40"/>
    </row>
    <row r="250" spans="1:8" ht="12.75" customHeight="1">
      <c r="A250" s="26">
        <v>43776</v>
      </c>
      <c r="B250" s="27"/>
      <c r="C250" s="31">
        <f>ROUND(737.548,3)</f>
        <v>737.548</v>
      </c>
      <c r="D250" s="31">
        <f>F250</f>
        <v>764.431</v>
      </c>
      <c r="E250" s="31">
        <f>F250</f>
        <v>764.431</v>
      </c>
      <c r="F250" s="31">
        <f>ROUND(764.431,3)</f>
        <v>764.431</v>
      </c>
      <c r="G250" s="28"/>
      <c r="H250" s="40"/>
    </row>
    <row r="251" spans="1:8" ht="12.75" customHeight="1">
      <c r="A251" s="26">
        <v>43867</v>
      </c>
      <c r="B251" s="27"/>
      <c r="C251" s="31">
        <f>ROUND(737.548,3)</f>
        <v>737.548</v>
      </c>
      <c r="D251" s="31">
        <f>F251</f>
        <v>779.336</v>
      </c>
      <c r="E251" s="31">
        <f>F251</f>
        <v>779.336</v>
      </c>
      <c r="F251" s="31">
        <f>ROUND(779.336,3)</f>
        <v>779.336</v>
      </c>
      <c r="G251" s="28"/>
      <c r="H251" s="40"/>
    </row>
    <row r="252" spans="1:8" ht="12.75" customHeight="1">
      <c r="A252" s="26">
        <v>43958</v>
      </c>
      <c r="B252" s="27"/>
      <c r="C252" s="31">
        <f>ROUND(737.548,3)</f>
        <v>737.548</v>
      </c>
      <c r="D252" s="31">
        <f>F252</f>
        <v>795.138</v>
      </c>
      <c r="E252" s="31">
        <f>F252</f>
        <v>795.138</v>
      </c>
      <c r="F252" s="31">
        <f>ROUND(795.138,3)</f>
        <v>795.138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43678</v>
      </c>
      <c r="B254" s="27"/>
      <c r="C254" s="31">
        <f>ROUND(665.915,3)</f>
        <v>665.915</v>
      </c>
      <c r="D254" s="31">
        <f>F254</f>
        <v>676.395</v>
      </c>
      <c r="E254" s="31">
        <f>F254</f>
        <v>676.395</v>
      </c>
      <c r="F254" s="31">
        <f>ROUND(676.395,3)</f>
        <v>676.395</v>
      </c>
      <c r="G254" s="28"/>
      <c r="H254" s="40"/>
    </row>
    <row r="255" spans="1:8" ht="12.75" customHeight="1">
      <c r="A255" s="26">
        <v>43776</v>
      </c>
      <c r="B255" s="27"/>
      <c r="C255" s="31">
        <f>ROUND(665.915,3)</f>
        <v>665.915</v>
      </c>
      <c r="D255" s="31">
        <f>F255</f>
        <v>690.187</v>
      </c>
      <c r="E255" s="31">
        <f>F255</f>
        <v>690.187</v>
      </c>
      <c r="F255" s="31">
        <f>ROUND(690.187,3)</f>
        <v>690.187</v>
      </c>
      <c r="G255" s="28"/>
      <c r="H255" s="40"/>
    </row>
    <row r="256" spans="1:8" ht="12.75" customHeight="1">
      <c r="A256" s="26">
        <v>43867</v>
      </c>
      <c r="B256" s="27"/>
      <c r="C256" s="31">
        <f>ROUND(665.915,3)</f>
        <v>665.915</v>
      </c>
      <c r="D256" s="31">
        <f>F256</f>
        <v>703.645</v>
      </c>
      <c r="E256" s="31">
        <f>F256</f>
        <v>703.645</v>
      </c>
      <c r="F256" s="31">
        <f>ROUND(703.645,3)</f>
        <v>703.645</v>
      </c>
      <c r="G256" s="28"/>
      <c r="H256" s="40"/>
    </row>
    <row r="257" spans="1:8" ht="12.75" customHeight="1">
      <c r="A257" s="26">
        <v>43958</v>
      </c>
      <c r="B257" s="27"/>
      <c r="C257" s="31">
        <f>ROUND(665.915,3)</f>
        <v>665.915</v>
      </c>
      <c r="D257" s="31">
        <f>F257</f>
        <v>717.912</v>
      </c>
      <c r="E257" s="31">
        <f>F257</f>
        <v>717.912</v>
      </c>
      <c r="F257" s="31">
        <f>ROUND(717.912,3)</f>
        <v>717.912</v>
      </c>
      <c r="G257" s="28"/>
      <c r="H257" s="40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43678</v>
      </c>
      <c r="B259" s="27"/>
      <c r="C259" s="31">
        <f>ROUND(259.384557346392,3)</f>
        <v>259.385</v>
      </c>
      <c r="D259" s="31">
        <f>F259</f>
        <v>263.523</v>
      </c>
      <c r="E259" s="31">
        <f>F259</f>
        <v>263.523</v>
      </c>
      <c r="F259" s="31">
        <f>ROUND(263.523,3)</f>
        <v>263.523</v>
      </c>
      <c r="G259" s="28"/>
      <c r="H259" s="40"/>
    </row>
    <row r="260" spans="1:8" ht="12.75" customHeight="1">
      <c r="A260" s="26">
        <v>43776</v>
      </c>
      <c r="B260" s="27"/>
      <c r="C260" s="31">
        <f>ROUND(259.384557346392,3)</f>
        <v>259.385</v>
      </c>
      <c r="D260" s="31">
        <f>F260</f>
        <v>268.965</v>
      </c>
      <c r="E260" s="31">
        <f>F260</f>
        <v>268.965</v>
      </c>
      <c r="F260" s="31">
        <f>ROUND(268.965,3)</f>
        <v>268.965</v>
      </c>
      <c r="G260" s="28"/>
      <c r="H260" s="40"/>
    </row>
    <row r="261" spans="1:8" ht="12.75" customHeight="1">
      <c r="A261" s="26">
        <v>43867</v>
      </c>
      <c r="B261" s="27"/>
      <c r="C261" s="31">
        <f>ROUND(259.384557346392,3)</f>
        <v>259.385</v>
      </c>
      <c r="D261" s="31">
        <f>F261</f>
        <v>274.271</v>
      </c>
      <c r="E261" s="31">
        <f>F261</f>
        <v>274.271</v>
      </c>
      <c r="F261" s="31">
        <f>ROUND(274.271,3)</f>
        <v>274.271</v>
      </c>
      <c r="G261" s="28"/>
      <c r="H261" s="40"/>
    </row>
    <row r="262" spans="1:8" ht="12.75" customHeight="1">
      <c r="A262" s="26">
        <v>43958</v>
      </c>
      <c r="B262" s="27"/>
      <c r="C262" s="31">
        <f>ROUND(259.384557346392,3)</f>
        <v>259.385</v>
      </c>
      <c r="D262" s="31">
        <f>F262</f>
        <v>279.893</v>
      </c>
      <c r="E262" s="31">
        <f>F262</f>
        <v>279.893</v>
      </c>
      <c r="F262" s="31">
        <f>ROUND(279.893,3)</f>
        <v>279.893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43635</v>
      </c>
      <c r="B264" s="27"/>
      <c r="C264" s="31">
        <f>ROUND(7.158,3)</f>
        <v>7.158</v>
      </c>
      <c r="D264" s="31">
        <v>7.08</v>
      </c>
      <c r="E264" s="31">
        <v>6.98</v>
      </c>
      <c r="F264" s="31">
        <v>7.03</v>
      </c>
      <c r="G264" s="28"/>
      <c r="H264" s="40"/>
    </row>
    <row r="265" spans="1:8" ht="12.75" customHeight="1">
      <c r="A265" s="26">
        <v>43726</v>
      </c>
      <c r="B265" s="27"/>
      <c r="C265" s="31">
        <f>ROUND(7.158,3)</f>
        <v>7.158</v>
      </c>
      <c r="D265" s="31">
        <v>7.12</v>
      </c>
      <c r="E265" s="31">
        <v>7.02</v>
      </c>
      <c r="F265" s="31"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ROUND(7.158,3)</f>
        <v>7.158</v>
      </c>
      <c r="D266" s="31">
        <v>7.18</v>
      </c>
      <c r="E266" s="31">
        <v>7.08</v>
      </c>
      <c r="F266" s="31"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ROUND(659.294,3)</f>
        <v>659.294</v>
      </c>
      <c r="D268" s="31">
        <f>F268</f>
        <v>669.67</v>
      </c>
      <c r="E268" s="31">
        <f>F268</f>
        <v>669.67</v>
      </c>
      <c r="F268" s="31">
        <f>ROUND(669.67,3)</f>
        <v>669.67</v>
      </c>
      <c r="G268" s="28"/>
      <c r="H268" s="40"/>
    </row>
    <row r="269" spans="1:8" ht="12.75" customHeight="1">
      <c r="A269" s="26">
        <v>43776</v>
      </c>
      <c r="B269" s="27"/>
      <c r="C269" s="31">
        <f>ROUND(659.294,3)</f>
        <v>659.294</v>
      </c>
      <c r="D269" s="31">
        <f>F269</f>
        <v>683.324</v>
      </c>
      <c r="E269" s="31">
        <f>F269</f>
        <v>683.324</v>
      </c>
      <c r="F269" s="31">
        <f>ROUND(683.324,3)</f>
        <v>683.324</v>
      </c>
      <c r="G269" s="28"/>
      <c r="H269" s="40"/>
    </row>
    <row r="270" spans="1:8" ht="12.75" customHeight="1">
      <c r="A270" s="26">
        <v>43867</v>
      </c>
      <c r="B270" s="27"/>
      <c r="C270" s="31">
        <f>ROUND(659.294,3)</f>
        <v>659.294</v>
      </c>
      <c r="D270" s="31">
        <f>F270</f>
        <v>696.649</v>
      </c>
      <c r="E270" s="31">
        <f>F270</f>
        <v>696.649</v>
      </c>
      <c r="F270" s="31">
        <f>ROUND(696.649,3)</f>
        <v>696.649</v>
      </c>
      <c r="G270" s="28"/>
      <c r="H270" s="40"/>
    </row>
    <row r="271" spans="1:8" ht="12.75" customHeight="1">
      <c r="A271" s="26">
        <v>43958</v>
      </c>
      <c r="B271" s="27"/>
      <c r="C271" s="31">
        <f>ROUND(659.294,3)</f>
        <v>659.294</v>
      </c>
      <c r="D271" s="31">
        <f>F271</f>
        <v>710.774</v>
      </c>
      <c r="E271" s="31">
        <f>F271</f>
        <v>710.774</v>
      </c>
      <c r="F271" s="31">
        <f>ROUND(710.774,3)</f>
        <v>710.774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ROUND(99.2511839259802,2)</f>
        <v>99.25</v>
      </c>
      <c r="D273" s="28">
        <f>F273</f>
        <v>98.76</v>
      </c>
      <c r="E273" s="28">
        <f>F273</f>
        <v>98.76</v>
      </c>
      <c r="F273" s="28">
        <f>ROUND(98.764613934509,2)</f>
        <v>98.76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ROUND(97.0965637506313,2)</f>
        <v>97.1</v>
      </c>
      <c r="D275" s="28">
        <f>F275</f>
        <v>95.69</v>
      </c>
      <c r="E275" s="28">
        <f>F275</f>
        <v>95.69</v>
      </c>
      <c r="F275" s="28">
        <f>ROUND(95.6929201099704,2)</f>
        <v>95.69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ROUND(95.4751010629313,2)</f>
        <v>95.48</v>
      </c>
      <c r="D277" s="28">
        <f>F277</f>
        <v>94.74</v>
      </c>
      <c r="E277" s="28">
        <f>F277</f>
        <v>94.74</v>
      </c>
      <c r="F277" s="28">
        <f>ROUND(94.7403615173487,2)</f>
        <v>94.74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43636</v>
      </c>
      <c r="B279" s="27"/>
      <c r="C279" s="28">
        <f>ROUND(99.8703218230661,2)</f>
        <v>99.87</v>
      </c>
      <c r="D279" s="28">
        <f>F279</f>
        <v>102.01</v>
      </c>
      <c r="E279" s="28">
        <f>F279</f>
        <v>102.01</v>
      </c>
      <c r="F279" s="28">
        <f>ROUND(102.01281821644,2)</f>
        <v>102.01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43727</v>
      </c>
      <c r="B281" s="27"/>
      <c r="C281" s="28">
        <f>ROUND(99.8703218230661,2)</f>
        <v>99.87</v>
      </c>
      <c r="D281" s="28">
        <f>F281</f>
        <v>99.87</v>
      </c>
      <c r="E281" s="28">
        <f>F281</f>
        <v>99.87</v>
      </c>
      <c r="F281" s="28">
        <f>ROUND(99.8703218230661,2)</f>
        <v>99.87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43637</v>
      </c>
      <c r="B283" s="27"/>
      <c r="C283" s="30">
        <f>ROUND(99.2511839259802,5)</f>
        <v>99.25118</v>
      </c>
      <c r="D283" s="30">
        <f>F283</f>
        <v>99.73948</v>
      </c>
      <c r="E283" s="30">
        <f>F283</f>
        <v>99.73948</v>
      </c>
      <c r="F283" s="30">
        <f>ROUND(99.7394849276489,5)</f>
        <v>99.73948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43728</v>
      </c>
      <c r="B285" s="27"/>
      <c r="C285" s="30">
        <f>ROUND(99.2511839259802,5)</f>
        <v>99.25118</v>
      </c>
      <c r="D285" s="30">
        <f>F285</f>
        <v>101.86903</v>
      </c>
      <c r="E285" s="30">
        <f>F285</f>
        <v>101.86903</v>
      </c>
      <c r="F285" s="30">
        <f>ROUND(101.86902958677,5)</f>
        <v>101.86903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44004</v>
      </c>
      <c r="B287" s="27"/>
      <c r="C287" s="28">
        <f>ROUND(99.2511839259802,2)</f>
        <v>99.25</v>
      </c>
      <c r="D287" s="28">
        <f>F287</f>
        <v>102.31</v>
      </c>
      <c r="E287" s="28">
        <f>F287</f>
        <v>102.31</v>
      </c>
      <c r="F287" s="28">
        <f>ROUND(102.313050450559,2)</f>
        <v>102.31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44095</v>
      </c>
      <c r="B289" s="27"/>
      <c r="C289" s="28">
        <f>ROUND(99.2511839259802,2)</f>
        <v>99.25</v>
      </c>
      <c r="D289" s="28">
        <f>F289</f>
        <v>99.25</v>
      </c>
      <c r="E289" s="28">
        <f>F289</f>
        <v>99.25</v>
      </c>
      <c r="F289" s="28">
        <f>ROUND(99.2511839259802,2)</f>
        <v>99.25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44182</v>
      </c>
      <c r="B291" s="27"/>
      <c r="C291" s="30">
        <f>ROUND(97.0965637506313,5)</f>
        <v>97.09656</v>
      </c>
      <c r="D291" s="30">
        <f>F291</f>
        <v>95.99409</v>
      </c>
      <c r="E291" s="30">
        <f>F291</f>
        <v>95.99409</v>
      </c>
      <c r="F291" s="30">
        <f>ROUND(95.9940931946387,5)</f>
        <v>95.99409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44271</v>
      </c>
      <c r="B293" s="27"/>
      <c r="C293" s="30">
        <f>ROUND(97.0965637506313,5)</f>
        <v>97.09656</v>
      </c>
      <c r="D293" s="30">
        <f>F293</f>
        <v>95.11106</v>
      </c>
      <c r="E293" s="30">
        <f>F293</f>
        <v>95.11106</v>
      </c>
      <c r="F293" s="30">
        <f>ROUND(95.1110570903386,5)</f>
        <v>95.11106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44362</v>
      </c>
      <c r="B295" s="27"/>
      <c r="C295" s="30">
        <f>ROUND(97.0965637506313,5)</f>
        <v>97.09656</v>
      </c>
      <c r="D295" s="30">
        <f>F295</f>
        <v>94.18808</v>
      </c>
      <c r="E295" s="30">
        <f>F295</f>
        <v>94.18808</v>
      </c>
      <c r="F295" s="30">
        <f>ROUND(94.1880842086702,5)</f>
        <v>94.18808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44460</v>
      </c>
      <c r="B297" s="27"/>
      <c r="C297" s="30">
        <f>ROUND(97.0965637506313,5)</f>
        <v>97.09656</v>
      </c>
      <c r="D297" s="30">
        <f>F297</f>
        <v>94.23012</v>
      </c>
      <c r="E297" s="30">
        <f>F297</f>
        <v>94.23012</v>
      </c>
      <c r="F297" s="30">
        <f>ROUND(94.2301192492991,5)</f>
        <v>94.23012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44551</v>
      </c>
      <c r="B299" s="27"/>
      <c r="C299" s="30">
        <f>ROUND(97.0965637506313,5)</f>
        <v>97.09656</v>
      </c>
      <c r="D299" s="30">
        <f>F299</f>
        <v>96.31263</v>
      </c>
      <c r="E299" s="30">
        <f>F299</f>
        <v>96.31263</v>
      </c>
      <c r="F299" s="30">
        <f>ROUND(96.3126252050361,5)</f>
        <v>96.31263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44635</v>
      </c>
      <c r="B301" s="27"/>
      <c r="C301" s="30">
        <f>ROUND(97.0965637506313,5)</f>
        <v>97.09656</v>
      </c>
      <c r="D301" s="30">
        <f>F301</f>
        <v>96.34354</v>
      </c>
      <c r="E301" s="30">
        <f>F301</f>
        <v>96.34354</v>
      </c>
      <c r="F301" s="30">
        <f>ROUND(96.3435415271596,5)</f>
        <v>96.34354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44733</v>
      </c>
      <c r="B303" s="27"/>
      <c r="C303" s="30">
        <f>ROUND(97.0965637506313,5)</f>
        <v>97.09656</v>
      </c>
      <c r="D303" s="30">
        <f>F303</f>
        <v>97.42533</v>
      </c>
      <c r="E303" s="30">
        <f>F303</f>
        <v>97.42533</v>
      </c>
      <c r="F303" s="30">
        <f>ROUND(97.4253305738938,5)</f>
        <v>97.42533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44824</v>
      </c>
      <c r="B305" s="27"/>
      <c r="C305" s="30">
        <f>ROUND(97.0965637506313,5)</f>
        <v>97.09656</v>
      </c>
      <c r="D305" s="30">
        <f>F305</f>
        <v>101.26771</v>
      </c>
      <c r="E305" s="30">
        <f>F305</f>
        <v>101.26771</v>
      </c>
      <c r="F305" s="30">
        <f>ROUND(101.267709804399,5)</f>
        <v>101.26771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45097</v>
      </c>
      <c r="B307" s="27"/>
      <c r="C307" s="28">
        <f>ROUND(97.0965637506313,2)</f>
        <v>97.1</v>
      </c>
      <c r="D307" s="28">
        <f>F307</f>
        <v>101.69</v>
      </c>
      <c r="E307" s="28">
        <f>F307</f>
        <v>101.69</v>
      </c>
      <c r="F307" s="28">
        <f>ROUND(101.691903663785,2)</f>
        <v>101.69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45188</v>
      </c>
      <c r="B309" s="27"/>
      <c r="C309" s="28">
        <f>ROUND(97.0965637506313,2)</f>
        <v>97.1</v>
      </c>
      <c r="D309" s="28">
        <f>F309</f>
        <v>97.1</v>
      </c>
      <c r="E309" s="28">
        <f>F309</f>
        <v>97.1</v>
      </c>
      <c r="F309" s="28">
        <f>ROUND(97.0965637506313,2)</f>
        <v>97.1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46008</v>
      </c>
      <c r="B311" s="27"/>
      <c r="C311" s="30">
        <f>ROUND(95.4751010629313,5)</f>
        <v>95.4751</v>
      </c>
      <c r="D311" s="30">
        <f>F311</f>
        <v>93.26926</v>
      </c>
      <c r="E311" s="30">
        <f>F311</f>
        <v>93.26926</v>
      </c>
      <c r="F311" s="30">
        <f>ROUND(93.269263704183,5)</f>
        <v>93.26926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46097</v>
      </c>
      <c r="B313" s="27"/>
      <c r="C313" s="30">
        <f>ROUND(95.4751010629313,5)</f>
        <v>95.4751</v>
      </c>
      <c r="D313" s="30">
        <f>F313</f>
        <v>90.20375</v>
      </c>
      <c r="E313" s="30">
        <f>F313</f>
        <v>90.20375</v>
      </c>
      <c r="F313" s="30">
        <f>ROUND(90.2037481125979,5)</f>
        <v>90.20375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46188</v>
      </c>
      <c r="B315" s="27"/>
      <c r="C315" s="30">
        <f>ROUND(95.4751010629313,5)</f>
        <v>95.4751</v>
      </c>
      <c r="D315" s="30">
        <f>F315</f>
        <v>88.89158</v>
      </c>
      <c r="E315" s="30">
        <f>F315</f>
        <v>88.89158</v>
      </c>
      <c r="F315" s="30">
        <f>ROUND(88.8915756667728,5)</f>
        <v>88.89158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46286</v>
      </c>
      <c r="B317" s="27"/>
      <c r="C317" s="30">
        <f>ROUND(95.4751010629313,5)</f>
        <v>95.4751</v>
      </c>
      <c r="D317" s="30">
        <f>F317</f>
        <v>91.0332</v>
      </c>
      <c r="E317" s="30">
        <f>F317</f>
        <v>91.0332</v>
      </c>
      <c r="F317" s="30">
        <f>ROUND(91.0332010958494,5)</f>
        <v>91.0332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46377</v>
      </c>
      <c r="B319" s="27"/>
      <c r="C319" s="30">
        <f>ROUND(95.4751010629313,5)</f>
        <v>95.4751</v>
      </c>
      <c r="D319" s="30">
        <f>F319</f>
        <v>94.83346</v>
      </c>
      <c r="E319" s="30">
        <f>F319</f>
        <v>94.83346</v>
      </c>
      <c r="F319" s="30">
        <f>ROUND(94.8334581795267,5)</f>
        <v>94.83346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46461</v>
      </c>
      <c r="B321" s="27"/>
      <c r="C321" s="30">
        <f>ROUND(95.4751010629313,5)</f>
        <v>95.4751</v>
      </c>
      <c r="D321" s="30">
        <f>F321</f>
        <v>93.36177</v>
      </c>
      <c r="E321" s="30">
        <f>F321</f>
        <v>93.36177</v>
      </c>
      <c r="F321" s="30">
        <f>ROUND(93.3617672221134,5)</f>
        <v>93.36177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46559</v>
      </c>
      <c r="B323" s="27"/>
      <c r="C323" s="30">
        <f>ROUND(95.4751010629313,5)</f>
        <v>95.4751</v>
      </c>
      <c r="D323" s="30">
        <f>F323</f>
        <v>95.43881</v>
      </c>
      <c r="E323" s="30">
        <f>F323</f>
        <v>95.43881</v>
      </c>
      <c r="F323" s="30">
        <f>ROUND(95.4388083550368,5)</f>
        <v>95.43881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>
      <c r="A325" s="26">
        <v>46650</v>
      </c>
      <c r="B325" s="27"/>
      <c r="C325" s="30">
        <f>ROUND(95.4751010629313,5)</f>
        <v>95.4751</v>
      </c>
      <c r="D325" s="30">
        <f>F325</f>
        <v>100.93647</v>
      </c>
      <c r="E325" s="30">
        <f>F325</f>
        <v>100.93647</v>
      </c>
      <c r="F325" s="30">
        <f>ROUND(100.936469738634,5)</f>
        <v>100.93647</v>
      </c>
      <c r="G325" s="28"/>
      <c r="H325" s="40"/>
    </row>
    <row r="326" spans="1:8" ht="12.75" customHeight="1">
      <c r="A326" s="26" t="s">
        <v>91</v>
      </c>
      <c r="B326" s="27"/>
      <c r="C326" s="29"/>
      <c r="D326" s="29"/>
      <c r="E326" s="29"/>
      <c r="F326" s="29"/>
      <c r="G326" s="28"/>
      <c r="H326" s="40"/>
    </row>
    <row r="327" spans="1:8" ht="12.75" customHeight="1">
      <c r="A327" s="26">
        <v>46924</v>
      </c>
      <c r="B327" s="27"/>
      <c r="C327" s="28">
        <f>ROUND(95.4751010629313,2)</f>
        <v>95.48</v>
      </c>
      <c r="D327" s="28">
        <f>F327</f>
        <v>102</v>
      </c>
      <c r="E327" s="28">
        <f>F327</f>
        <v>102</v>
      </c>
      <c r="F327" s="28">
        <f>ROUND(101.995205637233,2)</f>
        <v>102</v>
      </c>
      <c r="G327" s="28"/>
      <c r="H327" s="40"/>
    </row>
    <row r="328" spans="1:8" ht="12.75" customHeight="1">
      <c r="A328" s="26" t="s">
        <v>92</v>
      </c>
      <c r="B328" s="27"/>
      <c r="C328" s="29"/>
      <c r="D328" s="29"/>
      <c r="E328" s="29"/>
      <c r="F328" s="29"/>
      <c r="G328" s="28"/>
      <c r="H328" s="40"/>
    </row>
    <row r="329" spans="1:8" ht="12.75" customHeight="1" thickBot="1">
      <c r="A329" s="36">
        <v>47015</v>
      </c>
      <c r="B329" s="37"/>
      <c r="C329" s="38">
        <f>ROUND(95.4751010629313,2)</f>
        <v>95.48</v>
      </c>
      <c r="D329" s="38">
        <f>F329</f>
        <v>95.48</v>
      </c>
      <c r="E329" s="38">
        <f>F329</f>
        <v>95.48</v>
      </c>
      <c r="F329" s="38">
        <f>ROUND(95.4751010629313,2)</f>
        <v>95.48</v>
      </c>
      <c r="G329" s="38"/>
      <c r="H329" s="41"/>
    </row>
  </sheetData>
  <sheetProtection/>
  <mergeCells count="328">
    <mergeCell ref="A325:B325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62:B262"/>
    <mergeCell ref="A263:B263"/>
    <mergeCell ref="A264:B264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3:B233"/>
    <mergeCell ref="A234:B234"/>
    <mergeCell ref="A235:B235"/>
    <mergeCell ref="A236:B236"/>
    <mergeCell ref="A237:B237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4:B194"/>
    <mergeCell ref="A195:B195"/>
    <mergeCell ref="A196:B196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2019-05-14T16:16:20Z</dcterms:modified>
  <cp:category/>
  <cp:version/>
  <cp:contentType/>
  <cp:contentStatus/>
</cp:coreProperties>
</file>