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<sst xmlns="http://schemas.openxmlformats.org/spreadsheetml/2006/main" count="96" uniqueCount="93">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</sst>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43627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43636</v>
      </c>
      <c r="B6" s="31"/>
      <c r="C6" s="20">
        <f>ROUND(99.8547405979433,2)</f>
        <v>99.85</v>
      </c>
      <c r="D6" s="20">
        <f>F6</f>
        <v>102.01</v>
      </c>
      <c r="E6" s="20">
        <f>F6</f>
        <v>102.01</v>
      </c>
      <c r="F6" s="20">
        <f>ROUND(102.012852762378,2)</f>
        <v>102.01</v>
      </c>
      <c r="G6" s="20"/>
      <c r="H6" s="28"/>
    </row>
    <row r="7" spans="1:8" ht="12.75" customHeight="1">
      <c r="A7" s="30">
        <v>43727</v>
      </c>
      <c r="B7" s="31"/>
      <c r="C7" s="20">
        <f>ROUND(99.8547405979433,2)</f>
        <v>99.85</v>
      </c>
      <c r="D7" s="20">
        <f>F7</f>
        <v>99.85</v>
      </c>
      <c r="E7" s="20">
        <f>F7</f>
        <v>99.85</v>
      </c>
      <c r="F7" s="20">
        <f>ROUND(99.8547405979433,2)</f>
        <v>99.85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43637</v>
      </c>
      <c r="B9" s="31"/>
      <c r="C9" s="20">
        <f aca="true" t="shared" si="0" ref="C9:C14">ROUND(98.8093409608139,2)</f>
        <v>98.81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ROUND(99.7394762293476,2)</f>
        <v>99.74</v>
      </c>
      <c r="G9" s="20"/>
      <c r="H9" s="28"/>
    </row>
    <row r="10" spans="1:8" ht="12.75" customHeight="1">
      <c r="A10" s="30">
        <v>43728</v>
      </c>
      <c r="B10" s="31"/>
      <c r="C10" s="20">
        <f t="shared" si="0"/>
        <v>98.81</v>
      </c>
      <c r="D10" s="20">
        <f t="shared" si="1"/>
        <v>101.85</v>
      </c>
      <c r="E10" s="20">
        <f t="shared" si="2"/>
        <v>101.85</v>
      </c>
      <c r="F10" s="20">
        <f>ROUND(101.853506114782,2)</f>
        <v>101.85</v>
      </c>
      <c r="G10" s="20"/>
      <c r="H10" s="28"/>
    </row>
    <row r="11" spans="1:8" ht="12.75" customHeight="1">
      <c r="A11" s="30">
        <v>43819</v>
      </c>
      <c r="B11" s="31"/>
      <c r="C11" s="20">
        <f t="shared" si="0"/>
        <v>98.81</v>
      </c>
      <c r="D11" s="20">
        <f t="shared" si="1"/>
        <v>102.71</v>
      </c>
      <c r="E11" s="20">
        <f t="shared" si="2"/>
        <v>102.71</v>
      </c>
      <c r="F11" s="20">
        <f>ROUND(102.712915389686,2)</f>
        <v>102.71</v>
      </c>
      <c r="G11" s="20"/>
      <c r="H11" s="28"/>
    </row>
    <row r="12" spans="1:8" ht="12.75" customHeight="1">
      <c r="A12" s="30">
        <v>43913</v>
      </c>
      <c r="B12" s="31"/>
      <c r="C12" s="20">
        <f t="shared" si="0"/>
        <v>98.81</v>
      </c>
      <c r="D12" s="20">
        <f t="shared" si="1"/>
        <v>98.57</v>
      </c>
      <c r="E12" s="20">
        <f t="shared" si="2"/>
        <v>98.57</v>
      </c>
      <c r="F12" s="20">
        <f>ROUND(98.5706215148941,2)</f>
        <v>98.57</v>
      </c>
      <c r="G12" s="20"/>
      <c r="H12" s="28"/>
    </row>
    <row r="13" spans="1:8" ht="12.75" customHeight="1">
      <c r="A13" s="30">
        <v>44004</v>
      </c>
      <c r="B13" s="31"/>
      <c r="C13" s="20">
        <f t="shared" si="0"/>
        <v>98.81</v>
      </c>
      <c r="D13" s="20">
        <f t="shared" si="1"/>
        <v>102</v>
      </c>
      <c r="E13" s="20">
        <f t="shared" si="2"/>
        <v>102</v>
      </c>
      <c r="F13" s="20">
        <f>ROUND(101.995384032546,2)</f>
        <v>102</v>
      </c>
      <c r="G13" s="20"/>
      <c r="H13" s="28"/>
    </row>
    <row r="14" spans="1:8" ht="12.75" customHeight="1">
      <c r="A14" s="30">
        <v>44095</v>
      </c>
      <c r="B14" s="31"/>
      <c r="C14" s="20">
        <f t="shared" si="0"/>
        <v>98.81</v>
      </c>
      <c r="D14" s="20">
        <f t="shared" si="1"/>
        <v>98.81</v>
      </c>
      <c r="E14" s="20">
        <f t="shared" si="2"/>
        <v>98.81</v>
      </c>
      <c r="F14" s="20">
        <f>ROUND(98.8093409608139,2)</f>
        <v>98.81</v>
      </c>
      <c r="G14" s="20"/>
      <c r="H14" s="28"/>
    </row>
    <row r="15" spans="1:8" ht="12.75" customHeight="1">
      <c r="A15" s="30" t="s">
        <v>14</v>
      </c>
      <c r="B15" s="31"/>
      <c r="C15" s="21"/>
      <c r="D15" s="21"/>
      <c r="E15" s="21"/>
      <c r="F15" s="21"/>
      <c r="G15" s="20"/>
      <c r="H15" s="28"/>
    </row>
    <row r="16" spans="1:8" ht="12.75" customHeight="1">
      <c r="A16" s="30">
        <v>44182</v>
      </c>
      <c r="B16" s="31"/>
      <c r="C16" s="20">
        <f aca="true" t="shared" si="3" ref="C16:C27">ROUND(95.6410620848373,2)</f>
        <v>95.64</v>
      </c>
      <c r="D16" s="20">
        <f aca="true" t="shared" si="4" ref="D16:D27">F16</f>
        <v>95.44</v>
      </c>
      <c r="E16" s="20">
        <f aca="true" t="shared" si="5" ref="E16:E27">F16</f>
        <v>95.44</v>
      </c>
      <c r="F16" s="20">
        <f>ROUND(95.4386666070523,2)</f>
        <v>95.44</v>
      </c>
      <c r="G16" s="20"/>
      <c r="H16" s="28"/>
    </row>
    <row r="17" spans="1:8" ht="12.75" customHeight="1">
      <c r="A17" s="30">
        <v>44271</v>
      </c>
      <c r="B17" s="31"/>
      <c r="C17" s="20">
        <f t="shared" si="3"/>
        <v>95.64</v>
      </c>
      <c r="D17" s="20">
        <f t="shared" si="4"/>
        <v>94.45</v>
      </c>
      <c r="E17" s="20">
        <f t="shared" si="5"/>
        <v>94.45</v>
      </c>
      <c r="F17" s="20">
        <f>ROUND(94.4497799718402,2)</f>
        <v>94.45</v>
      </c>
      <c r="G17" s="20"/>
      <c r="H17" s="28"/>
    </row>
    <row r="18" spans="1:8" ht="12.75" customHeight="1">
      <c r="A18" s="30">
        <v>44362</v>
      </c>
      <c r="B18" s="31"/>
      <c r="C18" s="20">
        <f t="shared" si="3"/>
        <v>95.64</v>
      </c>
      <c r="D18" s="20">
        <f t="shared" si="4"/>
        <v>93.42</v>
      </c>
      <c r="E18" s="20">
        <f t="shared" si="5"/>
        <v>93.42</v>
      </c>
      <c r="F18" s="20">
        <f>ROUND(93.4245031234551,2)</f>
        <v>93.42</v>
      </c>
      <c r="G18" s="20"/>
      <c r="H18" s="28"/>
    </row>
    <row r="19" spans="1:8" ht="12.75" customHeight="1">
      <c r="A19" s="30">
        <v>44460</v>
      </c>
      <c r="B19" s="31"/>
      <c r="C19" s="20">
        <f t="shared" si="3"/>
        <v>95.64</v>
      </c>
      <c r="D19" s="20">
        <f t="shared" si="4"/>
        <v>93.36</v>
      </c>
      <c r="E19" s="20">
        <f t="shared" si="5"/>
        <v>93.36</v>
      </c>
      <c r="F19" s="20">
        <f>ROUND(93.3621015205377,2)</f>
        <v>93.36</v>
      </c>
      <c r="G19" s="20"/>
      <c r="H19" s="28"/>
    </row>
    <row r="20" spans="1:8" ht="12.75" customHeight="1">
      <c r="A20" s="30">
        <v>44551</v>
      </c>
      <c r="B20" s="31"/>
      <c r="C20" s="20">
        <f t="shared" si="3"/>
        <v>95.64</v>
      </c>
      <c r="D20" s="20">
        <f t="shared" si="4"/>
        <v>95.35</v>
      </c>
      <c r="E20" s="20">
        <f t="shared" si="5"/>
        <v>95.35</v>
      </c>
      <c r="F20" s="20">
        <f>ROUND(95.3526852689039,2)</f>
        <v>95.35</v>
      </c>
      <c r="G20" s="20"/>
      <c r="H20" s="28"/>
    </row>
    <row r="21" spans="1:8" ht="12.75" customHeight="1">
      <c r="A21" s="30">
        <v>44635</v>
      </c>
      <c r="B21" s="31"/>
      <c r="C21" s="20">
        <f t="shared" si="3"/>
        <v>95.64</v>
      </c>
      <c r="D21" s="20">
        <f t="shared" si="4"/>
        <v>95.3</v>
      </c>
      <c r="E21" s="20">
        <f t="shared" si="5"/>
        <v>95.3</v>
      </c>
      <c r="F21" s="20">
        <f>ROUND(95.2955072864372,2)</f>
        <v>95.3</v>
      </c>
      <c r="G21" s="20"/>
      <c r="H21" s="28"/>
    </row>
    <row r="22" spans="1:8" ht="12.75" customHeight="1">
      <c r="A22" s="30">
        <v>44733</v>
      </c>
      <c r="B22" s="31"/>
      <c r="C22" s="20">
        <f t="shared" si="3"/>
        <v>95.64</v>
      </c>
      <c r="D22" s="20">
        <f t="shared" si="4"/>
        <v>96.29</v>
      </c>
      <c r="E22" s="20">
        <f t="shared" si="5"/>
        <v>96.29</v>
      </c>
      <c r="F22" s="20">
        <f>ROUND(96.2906550824944,2)</f>
        <v>96.29</v>
      </c>
      <c r="G22" s="20"/>
      <c r="H22" s="28"/>
    </row>
    <row r="23" spans="1:8" ht="12.75" customHeight="1">
      <c r="A23" s="30">
        <v>44824</v>
      </c>
      <c r="B23" s="31"/>
      <c r="C23" s="20">
        <f t="shared" si="3"/>
        <v>95.64</v>
      </c>
      <c r="D23" s="20">
        <f t="shared" si="4"/>
        <v>100.07</v>
      </c>
      <c r="E23" s="20">
        <f t="shared" si="5"/>
        <v>100.07</v>
      </c>
      <c r="F23" s="20">
        <f>ROUND(100.067674264988,2)</f>
        <v>100.07</v>
      </c>
      <c r="G23" s="20"/>
      <c r="H23" s="28"/>
    </row>
    <row r="24" spans="1:8" ht="12.75" customHeight="1">
      <c r="A24" s="30">
        <v>44915</v>
      </c>
      <c r="B24" s="31"/>
      <c r="C24" s="20">
        <f t="shared" si="3"/>
        <v>95.64</v>
      </c>
      <c r="D24" s="20">
        <f t="shared" si="4"/>
        <v>101.18</v>
      </c>
      <c r="E24" s="20">
        <f t="shared" si="5"/>
        <v>101.18</v>
      </c>
      <c r="F24" s="20">
        <f>ROUND(101.177980240092,2)</f>
        <v>101.18</v>
      </c>
      <c r="G24" s="20"/>
      <c r="H24" s="28"/>
    </row>
    <row r="25" spans="1:8" ht="12.75" customHeight="1">
      <c r="A25" s="30">
        <v>45007</v>
      </c>
      <c r="B25" s="31"/>
      <c r="C25" s="20">
        <f t="shared" si="3"/>
        <v>95.64</v>
      </c>
      <c r="D25" s="20">
        <f t="shared" si="4"/>
        <v>94.34</v>
      </c>
      <c r="E25" s="20">
        <f t="shared" si="5"/>
        <v>94.34</v>
      </c>
      <c r="F25" s="20">
        <f>ROUND(94.3433007984678,2)</f>
        <v>94.34</v>
      </c>
      <c r="G25" s="20"/>
      <c r="H25" s="28"/>
    </row>
    <row r="26" spans="1:8" ht="12.75" customHeight="1">
      <c r="A26" s="30">
        <v>45097</v>
      </c>
      <c r="B26" s="31"/>
      <c r="C26" s="20">
        <f t="shared" si="3"/>
        <v>95.64</v>
      </c>
      <c r="D26" s="20">
        <f t="shared" si="4"/>
        <v>100.31</v>
      </c>
      <c r="E26" s="20">
        <f t="shared" si="5"/>
        <v>100.31</v>
      </c>
      <c r="F26" s="20">
        <f>ROUND(100.31212097805,2)</f>
        <v>100.31</v>
      </c>
      <c r="G26" s="20"/>
      <c r="H26" s="28"/>
    </row>
    <row r="27" spans="1:8" ht="12.75" customHeight="1">
      <c r="A27" s="30">
        <v>45188</v>
      </c>
      <c r="B27" s="31"/>
      <c r="C27" s="20">
        <f t="shared" si="3"/>
        <v>95.64</v>
      </c>
      <c r="D27" s="20">
        <f t="shared" si="4"/>
        <v>95.64</v>
      </c>
      <c r="E27" s="20">
        <f t="shared" si="5"/>
        <v>95.64</v>
      </c>
      <c r="F27" s="20">
        <f>ROUND(95.6410620848373,2)</f>
        <v>95.64</v>
      </c>
      <c r="G27" s="20"/>
      <c r="H27" s="28"/>
    </row>
    <row r="28" spans="1:8" ht="12.75" customHeight="1">
      <c r="A28" s="30" t="s">
        <v>15</v>
      </c>
      <c r="B28" s="31"/>
      <c r="C28" s="21"/>
      <c r="D28" s="21"/>
      <c r="E28" s="21"/>
      <c r="F28" s="21"/>
      <c r="G28" s="20"/>
      <c r="H28" s="28"/>
    </row>
    <row r="29" spans="1:8" ht="12.75" customHeight="1">
      <c r="A29" s="30">
        <v>46008</v>
      </c>
      <c r="B29" s="31"/>
      <c r="C29" s="20">
        <f aca="true" t="shared" si="6" ref="C29:C40">ROUND(93.4905535729337,2)</f>
        <v>93.49</v>
      </c>
      <c r="D29" s="20">
        <f aca="true" t="shared" si="7" ref="D29:D40">F29</f>
        <v>91.47</v>
      </c>
      <c r="E29" s="20">
        <f aca="true" t="shared" si="8" ref="E29:E40">F29</f>
        <v>91.47</v>
      </c>
      <c r="F29" s="20">
        <f>ROUND(91.4708635918114,2)</f>
        <v>91.47</v>
      </c>
      <c r="G29" s="20"/>
      <c r="H29" s="28"/>
    </row>
    <row r="30" spans="1:8" ht="12.75" customHeight="1">
      <c r="A30" s="30">
        <v>46097</v>
      </c>
      <c r="B30" s="31"/>
      <c r="C30" s="20">
        <f t="shared" si="6"/>
        <v>93.49</v>
      </c>
      <c r="D30" s="20">
        <f t="shared" si="7"/>
        <v>88.36</v>
      </c>
      <c r="E30" s="20">
        <f t="shared" si="8"/>
        <v>88.36</v>
      </c>
      <c r="F30" s="20">
        <f>ROUND(88.3647287656189,2)</f>
        <v>88.36</v>
      </c>
      <c r="G30" s="20"/>
      <c r="H30" s="28"/>
    </row>
    <row r="31" spans="1:8" ht="12.75" customHeight="1">
      <c r="A31" s="30">
        <v>46188</v>
      </c>
      <c r="B31" s="31"/>
      <c r="C31" s="20">
        <f t="shared" si="6"/>
        <v>93.49</v>
      </c>
      <c r="D31" s="20">
        <f t="shared" si="7"/>
        <v>87.03</v>
      </c>
      <c r="E31" s="20">
        <f t="shared" si="8"/>
        <v>87.03</v>
      </c>
      <c r="F31" s="20">
        <f>ROUND(87.0268924496967,2)</f>
        <v>87.03</v>
      </c>
      <c r="G31" s="20"/>
      <c r="H31" s="28"/>
    </row>
    <row r="32" spans="1:8" ht="12.75" customHeight="1">
      <c r="A32" s="30">
        <v>46286</v>
      </c>
      <c r="B32" s="31"/>
      <c r="C32" s="20">
        <f t="shared" si="6"/>
        <v>93.49</v>
      </c>
      <c r="D32" s="20">
        <f t="shared" si="7"/>
        <v>89.18</v>
      </c>
      <c r="E32" s="20">
        <f t="shared" si="8"/>
        <v>89.18</v>
      </c>
      <c r="F32" s="20">
        <f>ROUND(89.1767239177227,2)</f>
        <v>89.18</v>
      </c>
      <c r="G32" s="20"/>
      <c r="H32" s="28"/>
    </row>
    <row r="33" spans="1:8" ht="12.75" customHeight="1">
      <c r="A33" s="30">
        <v>46377</v>
      </c>
      <c r="B33" s="31"/>
      <c r="C33" s="20">
        <f t="shared" si="6"/>
        <v>93.49</v>
      </c>
      <c r="D33" s="20">
        <f t="shared" si="7"/>
        <v>93</v>
      </c>
      <c r="E33" s="20">
        <f t="shared" si="8"/>
        <v>93</v>
      </c>
      <c r="F33" s="20">
        <f>ROUND(93.0042916923097,2)</f>
        <v>93</v>
      </c>
      <c r="G33" s="20"/>
      <c r="H33" s="28"/>
    </row>
    <row r="34" spans="1:8" ht="12.75" customHeight="1">
      <c r="A34" s="30">
        <v>46461</v>
      </c>
      <c r="B34" s="31"/>
      <c r="C34" s="20">
        <f t="shared" si="6"/>
        <v>93.49</v>
      </c>
      <c r="D34" s="20">
        <f t="shared" si="7"/>
        <v>91.5</v>
      </c>
      <c r="E34" s="20">
        <f t="shared" si="8"/>
        <v>91.5</v>
      </c>
      <c r="F34" s="20">
        <f>ROUND(91.5009534704914,2)</f>
        <v>91.5</v>
      </c>
      <c r="G34" s="20"/>
      <c r="H34" s="28"/>
    </row>
    <row r="35" spans="1:8" ht="12.75" customHeight="1">
      <c r="A35" s="30">
        <v>46559</v>
      </c>
      <c r="B35" s="31"/>
      <c r="C35" s="20">
        <f t="shared" si="6"/>
        <v>93.49</v>
      </c>
      <c r="D35" s="20">
        <f t="shared" si="7"/>
        <v>93.58</v>
      </c>
      <c r="E35" s="20">
        <f t="shared" si="8"/>
        <v>93.58</v>
      </c>
      <c r="F35" s="20">
        <f>ROUND(93.5801036056028,2)</f>
        <v>93.58</v>
      </c>
      <c r="G35" s="20"/>
      <c r="H35" s="28"/>
    </row>
    <row r="36" spans="1:8" ht="12.75" customHeight="1">
      <c r="A36" s="30">
        <v>46650</v>
      </c>
      <c r="B36" s="31"/>
      <c r="C36" s="20">
        <f t="shared" si="6"/>
        <v>93.49</v>
      </c>
      <c r="D36" s="20">
        <f t="shared" si="7"/>
        <v>99.09</v>
      </c>
      <c r="E36" s="20">
        <f t="shared" si="8"/>
        <v>99.09</v>
      </c>
      <c r="F36" s="20">
        <f>ROUND(99.091777016108,2)</f>
        <v>99.09</v>
      </c>
      <c r="G36" s="20"/>
      <c r="H36" s="28"/>
    </row>
    <row r="37" spans="1:8" ht="12.75" customHeight="1">
      <c r="A37" s="30">
        <v>46741</v>
      </c>
      <c r="B37" s="31"/>
      <c r="C37" s="20">
        <f t="shared" si="6"/>
        <v>93.49</v>
      </c>
      <c r="D37" s="20">
        <f t="shared" si="7"/>
        <v>99.42</v>
      </c>
      <c r="E37" s="20">
        <f t="shared" si="8"/>
        <v>99.42</v>
      </c>
      <c r="F37" s="20">
        <f>ROUND(99.4245279169357,2)</f>
        <v>99.42</v>
      </c>
      <c r="G37" s="20"/>
      <c r="H37" s="28"/>
    </row>
    <row r="38" spans="1:8" ht="12.75" customHeight="1">
      <c r="A38" s="30">
        <v>46834</v>
      </c>
      <c r="B38" s="31"/>
      <c r="C38" s="20">
        <f t="shared" si="6"/>
        <v>93.49</v>
      </c>
      <c r="D38" s="20">
        <f t="shared" si="7"/>
        <v>92.78</v>
      </c>
      <c r="E38" s="20">
        <f t="shared" si="8"/>
        <v>92.78</v>
      </c>
      <c r="F38" s="20">
        <f>ROUND(92.7772798291275,2)</f>
        <v>92.78</v>
      </c>
      <c r="G38" s="20"/>
      <c r="H38" s="28"/>
    </row>
    <row r="39" spans="1:8" ht="12.75" customHeight="1">
      <c r="A39" s="30">
        <v>46924</v>
      </c>
      <c r="B39" s="31"/>
      <c r="C39" s="20">
        <f t="shared" si="6"/>
        <v>93.49</v>
      </c>
      <c r="D39" s="20">
        <f t="shared" si="7"/>
        <v>100.09</v>
      </c>
      <c r="E39" s="20">
        <f t="shared" si="8"/>
        <v>100.09</v>
      </c>
      <c r="F39" s="20">
        <f>ROUND(100.085010309968,2)</f>
        <v>100.09</v>
      </c>
      <c r="G39" s="20"/>
      <c r="H39" s="28"/>
    </row>
    <row r="40" spans="1:8" ht="12.75" customHeight="1">
      <c r="A40" s="30">
        <v>47015</v>
      </c>
      <c r="B40" s="31"/>
      <c r="C40" s="20">
        <f t="shared" si="6"/>
        <v>93.49</v>
      </c>
      <c r="D40" s="20">
        <f t="shared" si="7"/>
        <v>93.49</v>
      </c>
      <c r="E40" s="20">
        <f t="shared" si="8"/>
        <v>93.49</v>
      </c>
      <c r="F40" s="20">
        <f>ROUND(93.4905535729337,2)</f>
        <v>93.49</v>
      </c>
      <c r="G40" s="20"/>
      <c r="H40" s="28"/>
    </row>
    <row r="41" spans="1:8" ht="12.75" customHeight="1">
      <c r="A41" s="30" t="s">
        <v>16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45688</v>
      </c>
      <c r="B42" s="31"/>
      <c r="C42" s="22">
        <f>ROUND(3.03,5)</f>
        <v>3.03</v>
      </c>
      <c r="D42" s="22">
        <f>F42</f>
        <v>3.03</v>
      </c>
      <c r="E42" s="22">
        <f>F42</f>
        <v>3.03</v>
      </c>
      <c r="F42" s="22">
        <f>ROUND(3.03,5)</f>
        <v>3.03</v>
      </c>
      <c r="G42" s="20"/>
      <c r="H42" s="28"/>
    </row>
    <row r="43" spans="1:8" ht="12.75" customHeight="1">
      <c r="A43" s="30" t="s">
        <v>17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50436</v>
      </c>
      <c r="B44" s="31"/>
      <c r="C44" s="22">
        <f>ROUND(3.35,5)</f>
        <v>3.35</v>
      </c>
      <c r="D44" s="22">
        <f>F44</f>
        <v>3.35</v>
      </c>
      <c r="E44" s="22">
        <f>F44</f>
        <v>3.35</v>
      </c>
      <c r="F44" s="22">
        <f>ROUND(3.35,5)</f>
        <v>3.35</v>
      </c>
      <c r="G44" s="20"/>
      <c r="H44" s="28"/>
    </row>
    <row r="45" spans="1:8" ht="12.75" customHeight="1">
      <c r="A45" s="30" t="s">
        <v>18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55153</v>
      </c>
      <c r="B46" s="31"/>
      <c r="C46" s="22">
        <f>ROUND(3.43,5)</f>
        <v>3.43</v>
      </c>
      <c r="D46" s="22">
        <f>F46</f>
        <v>3.43</v>
      </c>
      <c r="E46" s="22">
        <f>F46</f>
        <v>3.43</v>
      </c>
      <c r="F46" s="22">
        <f>ROUND(3.43,5)</f>
        <v>3.43</v>
      </c>
      <c r="G46" s="20"/>
      <c r="H46" s="28"/>
    </row>
    <row r="47" spans="1:8" ht="12.75" customHeight="1">
      <c r="A47" s="30" t="s">
        <v>19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46875</v>
      </c>
      <c r="B48" s="31"/>
      <c r="C48" s="22">
        <f>ROUND(4,5)</f>
        <v>4</v>
      </c>
      <c r="D48" s="22">
        <f>F48</f>
        <v>4</v>
      </c>
      <c r="E48" s="22">
        <f>F48</f>
        <v>4</v>
      </c>
      <c r="F48" s="22">
        <f>ROUND(4,5)</f>
        <v>4</v>
      </c>
      <c r="G48" s="20"/>
      <c r="H48" s="28"/>
    </row>
    <row r="49" spans="1:8" ht="12.75" customHeight="1">
      <c r="A49" s="30" t="s">
        <v>20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48837</v>
      </c>
      <c r="B50" s="31"/>
      <c r="C50" s="22">
        <f>ROUND(10.865,5)</f>
        <v>10.865</v>
      </c>
      <c r="D50" s="22">
        <f>F50</f>
        <v>10.865</v>
      </c>
      <c r="E50" s="22">
        <f>F50</f>
        <v>10.865</v>
      </c>
      <c r="F50" s="22">
        <f>ROUND(10.865,5)</f>
        <v>10.865</v>
      </c>
      <c r="G50" s="20"/>
      <c r="H50" s="28"/>
    </row>
    <row r="51" spans="1:8" ht="12.75" customHeight="1">
      <c r="A51" s="30" t="s">
        <v>21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44985</v>
      </c>
      <c r="B52" s="31"/>
      <c r="C52" s="22">
        <f>ROUND(7.33,5)</f>
        <v>7.33</v>
      </c>
      <c r="D52" s="22">
        <f>F52</f>
        <v>7.33</v>
      </c>
      <c r="E52" s="22">
        <f>F52</f>
        <v>7.33</v>
      </c>
      <c r="F52" s="22">
        <f>ROUND(7.33,5)</f>
        <v>7.33</v>
      </c>
      <c r="G52" s="20"/>
      <c r="H52" s="28"/>
    </row>
    <row r="53" spans="1:8" ht="12.75" customHeight="1">
      <c r="A53" s="30" t="s">
        <v>22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46377</v>
      </c>
      <c r="B54" s="31"/>
      <c r="C54" s="23">
        <f>ROUND(8.32,3)</f>
        <v>8.32</v>
      </c>
      <c r="D54" s="23">
        <f>F54</f>
        <v>8.32</v>
      </c>
      <c r="E54" s="23">
        <f>F54</f>
        <v>8.32</v>
      </c>
      <c r="F54" s="23">
        <f>ROUND(8.32,3)</f>
        <v>8.32</v>
      </c>
      <c r="G54" s="20"/>
      <c r="H54" s="28"/>
    </row>
    <row r="55" spans="1:8" ht="12.75" customHeight="1">
      <c r="A55" s="30" t="s">
        <v>23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45267</v>
      </c>
      <c r="B56" s="31"/>
      <c r="C56" s="23">
        <f>ROUND(2.76,3)</f>
        <v>2.76</v>
      </c>
      <c r="D56" s="23">
        <f>F56</f>
        <v>2.76</v>
      </c>
      <c r="E56" s="23">
        <f>F56</f>
        <v>2.76</v>
      </c>
      <c r="F56" s="23">
        <f>ROUND(2.76,3)</f>
        <v>2.76</v>
      </c>
      <c r="G56" s="20"/>
      <c r="H56" s="28"/>
    </row>
    <row r="57" spans="1:8" ht="12.75" customHeight="1">
      <c r="A57" s="30" t="s">
        <v>24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48920</v>
      </c>
      <c r="B58" s="31"/>
      <c r="C58" s="23">
        <f>ROUND(3.225,3)</f>
        <v>3.225</v>
      </c>
      <c r="D58" s="23">
        <f>F58</f>
        <v>3.225</v>
      </c>
      <c r="E58" s="23">
        <f>F58</f>
        <v>3.225</v>
      </c>
      <c r="F58" s="23">
        <f>ROUND(3.225,3)</f>
        <v>3.225</v>
      </c>
      <c r="G58" s="20"/>
      <c r="H58" s="28"/>
    </row>
    <row r="59" spans="1:8" ht="12.75" customHeight="1">
      <c r="A59" s="30" t="s">
        <v>25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43845</v>
      </c>
      <c r="B60" s="31"/>
      <c r="C60" s="23">
        <f>ROUND(6.36,3)</f>
        <v>6.36</v>
      </c>
      <c r="D60" s="23">
        <f>F60</f>
        <v>6.36</v>
      </c>
      <c r="E60" s="23">
        <f>F60</f>
        <v>6.36</v>
      </c>
      <c r="F60" s="23">
        <f>ROUND(6.36,3)</f>
        <v>6.36</v>
      </c>
      <c r="G60" s="20"/>
      <c r="H60" s="28"/>
    </row>
    <row r="61" spans="1:8" ht="12.75" customHeight="1">
      <c r="A61" s="30" t="s">
        <v>26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44286</v>
      </c>
      <c r="B62" s="31"/>
      <c r="C62" s="23">
        <f>ROUND(6.5,3)</f>
        <v>6.5</v>
      </c>
      <c r="D62" s="23">
        <f>F62</f>
        <v>6.5</v>
      </c>
      <c r="E62" s="23">
        <f>F62</f>
        <v>6.5</v>
      </c>
      <c r="F62" s="23">
        <f>ROUND(6.5,3)</f>
        <v>6.5</v>
      </c>
      <c r="G62" s="20"/>
      <c r="H62" s="28"/>
    </row>
    <row r="63" spans="1:8" ht="12.75" customHeight="1">
      <c r="A63" s="30" t="s">
        <v>27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49765</v>
      </c>
      <c r="B64" s="31"/>
      <c r="C64" s="23">
        <f>ROUND(9.59,3)</f>
        <v>9.59</v>
      </c>
      <c r="D64" s="23">
        <f>F64</f>
        <v>9.59</v>
      </c>
      <c r="E64" s="23">
        <f>F64</f>
        <v>9.59</v>
      </c>
      <c r="F64" s="23">
        <f>ROUND(9.59,3)</f>
        <v>9.59</v>
      </c>
      <c r="G64" s="20"/>
      <c r="H64" s="28"/>
    </row>
    <row r="65" spans="1:8" ht="12.75" customHeight="1">
      <c r="A65" s="30" t="s">
        <v>28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46843</v>
      </c>
      <c r="B66" s="31"/>
      <c r="C66" s="23">
        <f>ROUND(3.15,3)</f>
        <v>3.15</v>
      </c>
      <c r="D66" s="23">
        <f>F66</f>
        <v>3.15</v>
      </c>
      <c r="E66" s="23">
        <f>F66</f>
        <v>3.15</v>
      </c>
      <c r="F66" s="23">
        <f>ROUND(3.15,3)</f>
        <v>3.15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44592</v>
      </c>
      <c r="B68" s="31"/>
      <c r="C68" s="23">
        <f>ROUND(2.51,3)</f>
        <v>2.51</v>
      </c>
      <c r="D68" s="23">
        <f>F68</f>
        <v>2.51</v>
      </c>
      <c r="E68" s="23">
        <f>F68</f>
        <v>2.51</v>
      </c>
      <c r="F68" s="23">
        <f>ROUND(2.51,3)</f>
        <v>2.51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47907</v>
      </c>
      <c r="B70" s="31"/>
      <c r="C70" s="23">
        <f>ROUND(9.215,3)</f>
        <v>9.215</v>
      </c>
      <c r="D70" s="23">
        <f>F70</f>
        <v>9.215</v>
      </c>
      <c r="E70" s="23">
        <f>F70</f>
        <v>9.215</v>
      </c>
      <c r="F70" s="23">
        <f>ROUND(9.215,3)</f>
        <v>9.215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43678</v>
      </c>
      <c r="B72" s="31"/>
      <c r="C72" s="22">
        <f>ROUND(3.03,5)</f>
        <v>3.03</v>
      </c>
      <c r="D72" s="22">
        <f>F72</f>
        <v>135.84561</v>
      </c>
      <c r="E72" s="22">
        <f>F72</f>
        <v>135.84561</v>
      </c>
      <c r="F72" s="22">
        <f>ROUND(135.84561,5)</f>
        <v>135.84561</v>
      </c>
      <c r="G72" s="20"/>
      <c r="H72" s="28"/>
    </row>
    <row r="73" spans="1:8" ht="12.75" customHeight="1">
      <c r="A73" s="30">
        <v>43776</v>
      </c>
      <c r="B73" s="31"/>
      <c r="C73" s="22">
        <f>ROUND(3.03,5)</f>
        <v>3.03</v>
      </c>
      <c r="D73" s="22">
        <f>F73</f>
        <v>138.58186</v>
      </c>
      <c r="E73" s="22">
        <f>F73</f>
        <v>138.58186</v>
      </c>
      <c r="F73" s="22">
        <f>ROUND(138.58186,5)</f>
        <v>138.58186</v>
      </c>
      <c r="G73" s="20"/>
      <c r="H73" s="28"/>
    </row>
    <row r="74" spans="1:8" ht="12.75" customHeight="1">
      <c r="A74" s="30">
        <v>43867</v>
      </c>
      <c r="B74" s="31"/>
      <c r="C74" s="22">
        <f>ROUND(3.03,5)</f>
        <v>3.03</v>
      </c>
      <c r="D74" s="22">
        <f>F74</f>
        <v>139.78664</v>
      </c>
      <c r="E74" s="22">
        <f>F74</f>
        <v>139.78664</v>
      </c>
      <c r="F74" s="22">
        <f>ROUND(139.78664,5)</f>
        <v>139.78664</v>
      </c>
      <c r="G74" s="20"/>
      <c r="H74" s="28"/>
    </row>
    <row r="75" spans="1:8" ht="12.75" customHeight="1">
      <c r="A75" s="30">
        <v>43958</v>
      </c>
      <c r="B75" s="31"/>
      <c r="C75" s="22">
        <f>ROUND(3.03,5)</f>
        <v>3.03</v>
      </c>
      <c r="D75" s="22">
        <f>F75</f>
        <v>142.57776</v>
      </c>
      <c r="E75" s="22">
        <f>F75</f>
        <v>142.57776</v>
      </c>
      <c r="F75" s="22">
        <f>ROUND(142.57776,5)</f>
        <v>142.57776</v>
      </c>
      <c r="G75" s="20"/>
      <c r="H75" s="28"/>
    </row>
    <row r="76" spans="1:8" ht="12.75" customHeight="1">
      <c r="A76" s="30">
        <v>44049</v>
      </c>
      <c r="B76" s="31"/>
      <c r="C76" s="22">
        <f>ROUND(3.03,5)</f>
        <v>3.03</v>
      </c>
      <c r="D76" s="22">
        <f>F76</f>
        <v>143.68229</v>
      </c>
      <c r="E76" s="22">
        <f>F76</f>
        <v>143.68229</v>
      </c>
      <c r="F76" s="22">
        <f>ROUND(143.68229,5)</f>
        <v>143.68229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43678</v>
      </c>
      <c r="B78" s="31"/>
      <c r="C78" s="22">
        <f>ROUND(101.9381,5)</f>
        <v>101.9381</v>
      </c>
      <c r="D78" s="22">
        <f>F78</f>
        <v>103.01669</v>
      </c>
      <c r="E78" s="22">
        <f>F78</f>
        <v>103.01669</v>
      </c>
      <c r="F78" s="22">
        <f>ROUND(103.01669,5)</f>
        <v>103.01669</v>
      </c>
      <c r="G78" s="20"/>
      <c r="H78" s="28"/>
    </row>
    <row r="79" spans="1:8" ht="12.75" customHeight="1">
      <c r="A79" s="30">
        <v>43776</v>
      </c>
      <c r="B79" s="31"/>
      <c r="C79" s="22">
        <f>ROUND(101.9381,5)</f>
        <v>101.9381</v>
      </c>
      <c r="D79" s="22">
        <f>F79</f>
        <v>103.99733</v>
      </c>
      <c r="E79" s="22">
        <f>F79</f>
        <v>103.99733</v>
      </c>
      <c r="F79" s="22">
        <f>ROUND(103.99733,5)</f>
        <v>103.99733</v>
      </c>
      <c r="G79" s="20"/>
      <c r="H79" s="28"/>
    </row>
    <row r="80" spans="1:8" ht="12.75" customHeight="1">
      <c r="A80" s="30">
        <v>43867</v>
      </c>
      <c r="B80" s="31"/>
      <c r="C80" s="22">
        <f>ROUND(101.9381,5)</f>
        <v>101.9381</v>
      </c>
      <c r="D80" s="22">
        <f>F80</f>
        <v>106.00782</v>
      </c>
      <c r="E80" s="22">
        <f>F80</f>
        <v>106.00782</v>
      </c>
      <c r="F80" s="22">
        <f>ROUND(106.00782,5)</f>
        <v>106.00782</v>
      </c>
      <c r="G80" s="20"/>
      <c r="H80" s="28"/>
    </row>
    <row r="81" spans="1:8" ht="12.75" customHeight="1">
      <c r="A81" s="30">
        <v>43958</v>
      </c>
      <c r="B81" s="31"/>
      <c r="C81" s="22">
        <f>ROUND(101.9381,5)</f>
        <v>101.9381</v>
      </c>
      <c r="D81" s="22">
        <f>F81</f>
        <v>107.01103</v>
      </c>
      <c r="E81" s="22">
        <f>F81</f>
        <v>107.01103</v>
      </c>
      <c r="F81" s="22">
        <f>ROUND(107.01103,5)</f>
        <v>107.01103</v>
      </c>
      <c r="G81" s="20"/>
      <c r="H81" s="28"/>
    </row>
    <row r="82" spans="1:8" ht="12.75" customHeight="1">
      <c r="A82" s="30">
        <v>44049</v>
      </c>
      <c r="B82" s="31"/>
      <c r="C82" s="22">
        <f>ROUND(101.9381,5)</f>
        <v>101.9381</v>
      </c>
      <c r="D82" s="22">
        <f>F82</f>
        <v>108.96938</v>
      </c>
      <c r="E82" s="22">
        <f>F82</f>
        <v>108.96938</v>
      </c>
      <c r="F82" s="22">
        <f>ROUND(108.96938,5)</f>
        <v>108.96938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43678</v>
      </c>
      <c r="B84" s="31"/>
      <c r="C84" s="22">
        <f>ROUND(9.08,5)</f>
        <v>9.08</v>
      </c>
      <c r="D84" s="22">
        <f>F84</f>
        <v>9.11947</v>
      </c>
      <c r="E84" s="22">
        <f>F84</f>
        <v>9.11947</v>
      </c>
      <c r="F84" s="22">
        <f>ROUND(9.11947,5)</f>
        <v>9.11947</v>
      </c>
      <c r="G84" s="20"/>
      <c r="H84" s="28"/>
    </row>
    <row r="85" spans="1:8" ht="12.75" customHeight="1">
      <c r="A85" s="30">
        <v>43776</v>
      </c>
      <c r="B85" s="31"/>
      <c r="C85" s="22">
        <f>ROUND(9.08,5)</f>
        <v>9.08</v>
      </c>
      <c r="D85" s="22">
        <f>F85</f>
        <v>9.18132</v>
      </c>
      <c r="E85" s="22">
        <f>F85</f>
        <v>9.18132</v>
      </c>
      <c r="F85" s="22">
        <f>ROUND(9.18132,5)</f>
        <v>9.18132</v>
      </c>
      <c r="G85" s="20"/>
      <c r="H85" s="28"/>
    </row>
    <row r="86" spans="1:8" ht="12.75" customHeight="1">
      <c r="A86" s="30">
        <v>43867</v>
      </c>
      <c r="B86" s="31"/>
      <c r="C86" s="22">
        <f>ROUND(9.08,5)</f>
        <v>9.08</v>
      </c>
      <c r="D86" s="22">
        <f>F86</f>
        <v>9.23336</v>
      </c>
      <c r="E86" s="22">
        <f>F86</f>
        <v>9.23336</v>
      </c>
      <c r="F86" s="22">
        <f>ROUND(9.23336,5)</f>
        <v>9.23336</v>
      </c>
      <c r="G86" s="20"/>
      <c r="H86" s="28"/>
    </row>
    <row r="87" spans="1:8" ht="12.75" customHeight="1">
      <c r="A87" s="30">
        <v>43958</v>
      </c>
      <c r="B87" s="31"/>
      <c r="C87" s="22">
        <f>ROUND(9.08,5)</f>
        <v>9.08</v>
      </c>
      <c r="D87" s="22">
        <f>F87</f>
        <v>9.28065</v>
      </c>
      <c r="E87" s="22">
        <f>F87</f>
        <v>9.28065</v>
      </c>
      <c r="F87" s="22">
        <f>ROUND(9.28065,5)</f>
        <v>9.28065</v>
      </c>
      <c r="G87" s="20"/>
      <c r="H87" s="28"/>
    </row>
    <row r="88" spans="1:8" ht="12.75" customHeight="1">
      <c r="A88" s="30">
        <v>44049</v>
      </c>
      <c r="B88" s="31"/>
      <c r="C88" s="22">
        <f>ROUND(9.08,5)</f>
        <v>9.08</v>
      </c>
      <c r="D88" s="22">
        <f>F88</f>
        <v>9.35831</v>
      </c>
      <c r="E88" s="22">
        <f>F88</f>
        <v>9.35831</v>
      </c>
      <c r="F88" s="22">
        <f>ROUND(9.35831,5)</f>
        <v>9.35831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43678</v>
      </c>
      <c r="B90" s="31"/>
      <c r="C90" s="22">
        <f>ROUND(9.35,5)</f>
        <v>9.35</v>
      </c>
      <c r="D90" s="22">
        <f>F90</f>
        <v>9.3891</v>
      </c>
      <c r="E90" s="22">
        <f>F90</f>
        <v>9.3891</v>
      </c>
      <c r="F90" s="22">
        <f>ROUND(9.3891,5)</f>
        <v>9.3891</v>
      </c>
      <c r="G90" s="20"/>
      <c r="H90" s="28"/>
    </row>
    <row r="91" spans="1:8" ht="12.75" customHeight="1">
      <c r="A91" s="30">
        <v>43776</v>
      </c>
      <c r="B91" s="31"/>
      <c r="C91" s="22">
        <f>ROUND(9.35,5)</f>
        <v>9.35</v>
      </c>
      <c r="D91" s="22">
        <f>F91</f>
        <v>9.45729</v>
      </c>
      <c r="E91" s="22">
        <f>F91</f>
        <v>9.45729</v>
      </c>
      <c r="F91" s="22">
        <f>ROUND(9.45729,5)</f>
        <v>9.45729</v>
      </c>
      <c r="G91" s="20"/>
      <c r="H91" s="28"/>
    </row>
    <row r="92" spans="1:8" ht="12.75" customHeight="1">
      <c r="A92" s="30">
        <v>43867</v>
      </c>
      <c r="B92" s="31"/>
      <c r="C92" s="22">
        <f>ROUND(9.35,5)</f>
        <v>9.35</v>
      </c>
      <c r="D92" s="22">
        <f>F92</f>
        <v>9.51441</v>
      </c>
      <c r="E92" s="22">
        <f>F92</f>
        <v>9.51441</v>
      </c>
      <c r="F92" s="22">
        <f>ROUND(9.51441,5)</f>
        <v>9.51441</v>
      </c>
      <c r="G92" s="20"/>
      <c r="H92" s="28"/>
    </row>
    <row r="93" spans="1:8" ht="12.75" customHeight="1">
      <c r="A93" s="30">
        <v>43958</v>
      </c>
      <c r="B93" s="31"/>
      <c r="C93" s="22">
        <f>ROUND(9.35,5)</f>
        <v>9.35</v>
      </c>
      <c r="D93" s="22">
        <f>F93</f>
        <v>9.56524</v>
      </c>
      <c r="E93" s="22">
        <f>F93</f>
        <v>9.56524</v>
      </c>
      <c r="F93" s="22">
        <f>ROUND(9.56524,5)</f>
        <v>9.56524</v>
      </c>
      <c r="G93" s="20"/>
      <c r="H93" s="28"/>
    </row>
    <row r="94" spans="1:8" ht="12.75" customHeight="1">
      <c r="A94" s="30">
        <v>44049</v>
      </c>
      <c r="B94" s="31"/>
      <c r="C94" s="22">
        <f>ROUND(9.35,5)</f>
        <v>9.35</v>
      </c>
      <c r="D94" s="22">
        <f>F94</f>
        <v>9.64282</v>
      </c>
      <c r="E94" s="22">
        <f>F94</f>
        <v>9.64282</v>
      </c>
      <c r="F94" s="22">
        <f>ROUND(9.64282,5)</f>
        <v>9.64282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43678</v>
      </c>
      <c r="B96" s="31"/>
      <c r="C96" s="22">
        <f>ROUND(103.2253,5)</f>
        <v>103.2253</v>
      </c>
      <c r="D96" s="22">
        <f>F96</f>
        <v>104.31753</v>
      </c>
      <c r="E96" s="22">
        <f>F96</f>
        <v>104.31753</v>
      </c>
      <c r="F96" s="22">
        <f>ROUND(104.31753,5)</f>
        <v>104.31753</v>
      </c>
      <c r="G96" s="20"/>
      <c r="H96" s="28"/>
    </row>
    <row r="97" spans="1:8" ht="12.75" customHeight="1">
      <c r="A97" s="30">
        <v>43776</v>
      </c>
      <c r="B97" s="31"/>
      <c r="C97" s="22">
        <f>ROUND(103.2253,5)</f>
        <v>103.2253</v>
      </c>
      <c r="D97" s="22">
        <f>F97</f>
        <v>105.24937</v>
      </c>
      <c r="E97" s="22">
        <f>F97</f>
        <v>105.24937</v>
      </c>
      <c r="F97" s="22">
        <f>ROUND(105.24937,5)</f>
        <v>105.24937</v>
      </c>
      <c r="G97" s="20"/>
      <c r="H97" s="28"/>
    </row>
    <row r="98" spans="1:8" ht="12.75" customHeight="1">
      <c r="A98" s="30">
        <v>43867</v>
      </c>
      <c r="B98" s="31"/>
      <c r="C98" s="22">
        <f>ROUND(103.2253,5)</f>
        <v>103.2253</v>
      </c>
      <c r="D98" s="22">
        <f>F98</f>
        <v>107.28403</v>
      </c>
      <c r="E98" s="22">
        <f>F98</f>
        <v>107.28403</v>
      </c>
      <c r="F98" s="22">
        <f>ROUND(107.28403,5)</f>
        <v>107.28403</v>
      </c>
      <c r="G98" s="20"/>
      <c r="H98" s="28"/>
    </row>
    <row r="99" spans="1:8" ht="12.75" customHeight="1">
      <c r="A99" s="30">
        <v>43958</v>
      </c>
      <c r="B99" s="31"/>
      <c r="C99" s="22">
        <f>ROUND(103.2253,5)</f>
        <v>103.2253</v>
      </c>
      <c r="D99" s="22">
        <f>F99</f>
        <v>108.22917</v>
      </c>
      <c r="E99" s="22">
        <f>F99</f>
        <v>108.22917</v>
      </c>
      <c r="F99" s="22">
        <f>ROUND(108.22917,5)</f>
        <v>108.22917</v>
      </c>
      <c r="G99" s="20"/>
      <c r="H99" s="28"/>
    </row>
    <row r="100" spans="1:8" ht="12.75" customHeight="1">
      <c r="A100" s="30">
        <v>44049</v>
      </c>
      <c r="B100" s="31"/>
      <c r="C100" s="22">
        <f>ROUND(103.2253,5)</f>
        <v>103.2253</v>
      </c>
      <c r="D100" s="22">
        <f>F100</f>
        <v>110.21004</v>
      </c>
      <c r="E100" s="22">
        <f>F100</f>
        <v>110.21004</v>
      </c>
      <c r="F100" s="22">
        <f>ROUND(110.21004,5)</f>
        <v>110.21004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43678</v>
      </c>
      <c r="B102" s="31"/>
      <c r="C102" s="22">
        <f>ROUND(9.73,5)</f>
        <v>9.73</v>
      </c>
      <c r="D102" s="22">
        <f>F102</f>
        <v>9.77281</v>
      </c>
      <c r="E102" s="22">
        <f>F102</f>
        <v>9.77281</v>
      </c>
      <c r="F102" s="22">
        <f>ROUND(9.77281,5)</f>
        <v>9.77281</v>
      </c>
      <c r="G102" s="20"/>
      <c r="H102" s="28"/>
    </row>
    <row r="103" spans="1:8" ht="12.75" customHeight="1">
      <c r="A103" s="30">
        <v>43776</v>
      </c>
      <c r="B103" s="31"/>
      <c r="C103" s="22">
        <f>ROUND(9.73,5)</f>
        <v>9.73</v>
      </c>
      <c r="D103" s="22">
        <f>F103</f>
        <v>9.84215</v>
      </c>
      <c r="E103" s="22">
        <f>F103</f>
        <v>9.84215</v>
      </c>
      <c r="F103" s="22">
        <f>ROUND(9.84215,5)</f>
        <v>9.84215</v>
      </c>
      <c r="G103" s="20"/>
      <c r="H103" s="28"/>
    </row>
    <row r="104" spans="1:8" ht="12.75" customHeight="1">
      <c r="A104" s="30">
        <v>43867</v>
      </c>
      <c r="B104" s="31"/>
      <c r="C104" s="22">
        <f>ROUND(9.73,5)</f>
        <v>9.73</v>
      </c>
      <c r="D104" s="22">
        <f>F104</f>
        <v>9.90272</v>
      </c>
      <c r="E104" s="22">
        <f>F104</f>
        <v>9.90272</v>
      </c>
      <c r="F104" s="22">
        <f>ROUND(9.90272,5)</f>
        <v>9.90272</v>
      </c>
      <c r="G104" s="20"/>
      <c r="H104" s="28"/>
    </row>
    <row r="105" spans="1:8" ht="12.75" customHeight="1">
      <c r="A105" s="30">
        <v>43958</v>
      </c>
      <c r="B105" s="31"/>
      <c r="C105" s="22">
        <f>ROUND(9.73,5)</f>
        <v>9.73</v>
      </c>
      <c r="D105" s="22">
        <f>F105</f>
        <v>9.95937</v>
      </c>
      <c r="E105" s="22">
        <f>F105</f>
        <v>9.95937</v>
      </c>
      <c r="F105" s="22">
        <f>ROUND(9.95937,5)</f>
        <v>9.95937</v>
      </c>
      <c r="G105" s="20"/>
      <c r="H105" s="28"/>
    </row>
    <row r="106" spans="1:8" ht="12.75" customHeight="1">
      <c r="A106" s="30">
        <v>44049</v>
      </c>
      <c r="B106" s="31"/>
      <c r="C106" s="22">
        <f>ROUND(9.73,5)</f>
        <v>9.73</v>
      </c>
      <c r="D106" s="22">
        <f>F106</f>
        <v>10.04023</v>
      </c>
      <c r="E106" s="22">
        <f>F106</f>
        <v>10.04023</v>
      </c>
      <c r="F106" s="22">
        <f>ROUND(10.04023,5)</f>
        <v>10.04023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43678</v>
      </c>
      <c r="B108" s="31"/>
      <c r="C108" s="22">
        <f>ROUND(3.35,5)</f>
        <v>3.35</v>
      </c>
      <c r="D108" s="22">
        <f>F108</f>
        <v>121.61759</v>
      </c>
      <c r="E108" s="22">
        <f>F108</f>
        <v>121.61759</v>
      </c>
      <c r="F108" s="22">
        <f>ROUND(121.61759,5)</f>
        <v>121.61759</v>
      </c>
      <c r="G108" s="20"/>
      <c r="H108" s="28"/>
    </row>
    <row r="109" spans="1:8" ht="12.75" customHeight="1">
      <c r="A109" s="30">
        <v>43776</v>
      </c>
      <c r="B109" s="31"/>
      <c r="C109" s="22">
        <f>ROUND(3.35,5)</f>
        <v>3.35</v>
      </c>
      <c r="D109" s="22">
        <f>F109</f>
        <v>124.06727</v>
      </c>
      <c r="E109" s="22">
        <f>F109</f>
        <v>124.06727</v>
      </c>
      <c r="F109" s="22">
        <f>ROUND(124.06727,5)</f>
        <v>124.06727</v>
      </c>
      <c r="G109" s="20"/>
      <c r="H109" s="28"/>
    </row>
    <row r="110" spans="1:8" ht="12.75" customHeight="1">
      <c r="A110" s="30">
        <v>43867</v>
      </c>
      <c r="B110" s="31"/>
      <c r="C110" s="22">
        <f>ROUND(3.35,5)</f>
        <v>3.35</v>
      </c>
      <c r="D110" s="22">
        <f>F110</f>
        <v>124.80734</v>
      </c>
      <c r="E110" s="22">
        <f>F110</f>
        <v>124.80734</v>
      </c>
      <c r="F110" s="22">
        <f>ROUND(124.80734,5)</f>
        <v>124.80734</v>
      </c>
      <c r="G110" s="20"/>
      <c r="H110" s="28"/>
    </row>
    <row r="111" spans="1:8" ht="12.75" customHeight="1">
      <c r="A111" s="30">
        <v>43958</v>
      </c>
      <c r="B111" s="31"/>
      <c r="C111" s="22">
        <f>ROUND(3.35,5)</f>
        <v>3.35</v>
      </c>
      <c r="D111" s="22">
        <f>F111</f>
        <v>127.29941</v>
      </c>
      <c r="E111" s="22">
        <f>F111</f>
        <v>127.29941</v>
      </c>
      <c r="F111" s="22">
        <f>ROUND(127.29941,5)</f>
        <v>127.29941</v>
      </c>
      <c r="G111" s="20"/>
      <c r="H111" s="28"/>
    </row>
    <row r="112" spans="1:8" ht="12.75" customHeight="1">
      <c r="A112" s="30">
        <v>44049</v>
      </c>
      <c r="B112" s="31"/>
      <c r="C112" s="22">
        <f>ROUND(3.35,5)</f>
        <v>3.35</v>
      </c>
      <c r="D112" s="22">
        <f>F112</f>
        <v>127.93565</v>
      </c>
      <c r="E112" s="22">
        <f>F112</f>
        <v>127.93565</v>
      </c>
      <c r="F112" s="22">
        <f>ROUND(127.93565,5)</f>
        <v>127.93565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43678</v>
      </c>
      <c r="B114" s="31"/>
      <c r="C114" s="22">
        <f>ROUND(9.83,5)</f>
        <v>9.83</v>
      </c>
      <c r="D114" s="22">
        <f>F114</f>
        <v>9.87288</v>
      </c>
      <c r="E114" s="22">
        <f>F114</f>
        <v>9.87288</v>
      </c>
      <c r="F114" s="22">
        <f>ROUND(9.87288,5)</f>
        <v>9.87288</v>
      </c>
      <c r="G114" s="20"/>
      <c r="H114" s="28"/>
    </row>
    <row r="115" spans="1:8" ht="12.75" customHeight="1">
      <c r="A115" s="30">
        <v>43776</v>
      </c>
      <c r="B115" s="31"/>
      <c r="C115" s="22">
        <f>ROUND(9.83,5)</f>
        <v>9.83</v>
      </c>
      <c r="D115" s="22">
        <f>F115</f>
        <v>9.94252</v>
      </c>
      <c r="E115" s="22">
        <f>F115</f>
        <v>9.94252</v>
      </c>
      <c r="F115" s="22">
        <f>ROUND(9.94252,5)</f>
        <v>9.94252</v>
      </c>
      <c r="G115" s="20"/>
      <c r="H115" s="28"/>
    </row>
    <row r="116" spans="1:8" ht="12.75" customHeight="1">
      <c r="A116" s="30">
        <v>43867</v>
      </c>
      <c r="B116" s="31"/>
      <c r="C116" s="22">
        <f>ROUND(9.83,5)</f>
        <v>9.83</v>
      </c>
      <c r="D116" s="22">
        <f>F116</f>
        <v>10.00356</v>
      </c>
      <c r="E116" s="22">
        <f>F116</f>
        <v>10.00356</v>
      </c>
      <c r="F116" s="22">
        <f>ROUND(10.00356,5)</f>
        <v>10.00356</v>
      </c>
      <c r="G116" s="20"/>
      <c r="H116" s="28"/>
    </row>
    <row r="117" spans="1:8" ht="12.75" customHeight="1">
      <c r="A117" s="30">
        <v>43958</v>
      </c>
      <c r="B117" s="31"/>
      <c r="C117" s="22">
        <f>ROUND(9.83,5)</f>
        <v>9.83</v>
      </c>
      <c r="D117" s="22">
        <f>F117</f>
        <v>10.06074</v>
      </c>
      <c r="E117" s="22">
        <f>F117</f>
        <v>10.06074</v>
      </c>
      <c r="F117" s="22">
        <f>ROUND(10.06074,5)</f>
        <v>10.06074</v>
      </c>
      <c r="G117" s="20"/>
      <c r="H117" s="28"/>
    </row>
    <row r="118" spans="1:8" ht="12.75" customHeight="1">
      <c r="A118" s="30">
        <v>44049</v>
      </c>
      <c r="B118" s="31"/>
      <c r="C118" s="22">
        <f>ROUND(9.83,5)</f>
        <v>9.83</v>
      </c>
      <c r="D118" s="22">
        <f>F118</f>
        <v>10.1412</v>
      </c>
      <c r="E118" s="22">
        <f>F118</f>
        <v>10.1412</v>
      </c>
      <c r="F118" s="22">
        <f>ROUND(10.1412,5)</f>
        <v>10.1412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43678</v>
      </c>
      <c r="B120" s="31"/>
      <c r="C120" s="22">
        <f>ROUND(9.86,5)</f>
        <v>9.86</v>
      </c>
      <c r="D120" s="22">
        <f>F120</f>
        <v>9.90124</v>
      </c>
      <c r="E120" s="22">
        <f>F120</f>
        <v>9.90124</v>
      </c>
      <c r="F120" s="22">
        <f>ROUND(9.90124,5)</f>
        <v>9.90124</v>
      </c>
      <c r="G120" s="20"/>
      <c r="H120" s="28"/>
    </row>
    <row r="121" spans="1:8" ht="12.75" customHeight="1">
      <c r="A121" s="30">
        <v>43776</v>
      </c>
      <c r="B121" s="31"/>
      <c r="C121" s="22">
        <f>ROUND(9.86,5)</f>
        <v>9.86</v>
      </c>
      <c r="D121" s="22">
        <f>F121</f>
        <v>9.96817</v>
      </c>
      <c r="E121" s="22">
        <f>F121</f>
        <v>9.96817</v>
      </c>
      <c r="F121" s="22">
        <f>ROUND(9.96817,5)</f>
        <v>9.96817</v>
      </c>
      <c r="G121" s="20"/>
      <c r="H121" s="28"/>
    </row>
    <row r="122" spans="1:8" ht="12.75" customHeight="1">
      <c r="A122" s="30">
        <v>43867</v>
      </c>
      <c r="B122" s="31"/>
      <c r="C122" s="22">
        <f>ROUND(9.86,5)</f>
        <v>9.86</v>
      </c>
      <c r="D122" s="22">
        <f>F122</f>
        <v>10.02676</v>
      </c>
      <c r="E122" s="22">
        <f>F122</f>
        <v>10.02676</v>
      </c>
      <c r="F122" s="22">
        <f>ROUND(10.02676,5)</f>
        <v>10.02676</v>
      </c>
      <c r="G122" s="20"/>
      <c r="H122" s="28"/>
    </row>
    <row r="123" spans="1:8" ht="12.75" customHeight="1">
      <c r="A123" s="30">
        <v>43958</v>
      </c>
      <c r="B123" s="31"/>
      <c r="C123" s="22">
        <f>ROUND(9.86,5)</f>
        <v>9.86</v>
      </c>
      <c r="D123" s="22">
        <f>F123</f>
        <v>10.08157</v>
      </c>
      <c r="E123" s="22">
        <f>F123</f>
        <v>10.08157</v>
      </c>
      <c r="F123" s="22">
        <f>ROUND(10.08157,5)</f>
        <v>10.08157</v>
      </c>
      <c r="G123" s="20"/>
      <c r="H123" s="28"/>
    </row>
    <row r="124" spans="1:8" ht="12.75" customHeight="1">
      <c r="A124" s="30">
        <v>44049</v>
      </c>
      <c r="B124" s="31"/>
      <c r="C124" s="22">
        <f>ROUND(9.86,5)</f>
        <v>9.86</v>
      </c>
      <c r="D124" s="22">
        <f>F124</f>
        <v>10.15831</v>
      </c>
      <c r="E124" s="22">
        <f>F124</f>
        <v>10.15831</v>
      </c>
      <c r="F124" s="22">
        <f>ROUND(10.15831,5)</f>
        <v>10.15831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43678</v>
      </c>
      <c r="B126" s="31"/>
      <c r="C126" s="22">
        <f>ROUND(113.50232,5)</f>
        <v>113.50232</v>
      </c>
      <c r="D126" s="22">
        <f>F126</f>
        <v>114.70333</v>
      </c>
      <c r="E126" s="22">
        <f>F126</f>
        <v>114.70333</v>
      </c>
      <c r="F126" s="22">
        <f>ROUND(114.70333,5)</f>
        <v>114.70333</v>
      </c>
      <c r="G126" s="20"/>
      <c r="H126" s="28"/>
    </row>
    <row r="127" spans="1:8" ht="12.75" customHeight="1">
      <c r="A127" s="30">
        <v>43776</v>
      </c>
      <c r="B127" s="31"/>
      <c r="C127" s="22">
        <f>ROUND(113.50232,5)</f>
        <v>113.50232</v>
      </c>
      <c r="D127" s="22">
        <f>F127</f>
        <v>115.29397</v>
      </c>
      <c r="E127" s="22">
        <f>F127</f>
        <v>115.29397</v>
      </c>
      <c r="F127" s="22">
        <f>ROUND(115.29397,5)</f>
        <v>115.29397</v>
      </c>
      <c r="G127" s="20"/>
      <c r="H127" s="28"/>
    </row>
    <row r="128" spans="1:8" ht="12.75" customHeight="1">
      <c r="A128" s="30">
        <v>43867</v>
      </c>
      <c r="B128" s="31"/>
      <c r="C128" s="22">
        <f>ROUND(113.50232,5)</f>
        <v>113.50232</v>
      </c>
      <c r="D128" s="22">
        <f>F128</f>
        <v>117.5231</v>
      </c>
      <c r="E128" s="22">
        <f>F128</f>
        <v>117.5231</v>
      </c>
      <c r="F128" s="22">
        <f>ROUND(117.5231,5)</f>
        <v>117.5231</v>
      </c>
      <c r="G128" s="20"/>
      <c r="H128" s="28"/>
    </row>
    <row r="129" spans="1:8" ht="12.75" customHeight="1">
      <c r="A129" s="30">
        <v>43958</v>
      </c>
      <c r="B129" s="31"/>
      <c r="C129" s="22">
        <f>ROUND(113.50232,5)</f>
        <v>113.50232</v>
      </c>
      <c r="D129" s="22">
        <f>F129</f>
        <v>118.12015</v>
      </c>
      <c r="E129" s="22">
        <f>F129</f>
        <v>118.12015</v>
      </c>
      <c r="F129" s="22">
        <f>ROUND(118.12015,5)</f>
        <v>118.12015</v>
      </c>
      <c r="G129" s="20"/>
      <c r="H129" s="28"/>
    </row>
    <row r="130" spans="1:8" ht="12.75" customHeight="1">
      <c r="A130" s="30">
        <v>44049</v>
      </c>
      <c r="B130" s="31"/>
      <c r="C130" s="22">
        <f>ROUND(113.50232,5)</f>
        <v>113.50232</v>
      </c>
      <c r="D130" s="22">
        <f>F130</f>
        <v>120.28108</v>
      </c>
      <c r="E130" s="22">
        <f>F130</f>
        <v>120.28108</v>
      </c>
      <c r="F130" s="22">
        <f>ROUND(120.28108,5)</f>
        <v>120.28108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43678</v>
      </c>
      <c r="B132" s="31"/>
      <c r="C132" s="22">
        <f>ROUND(3.43,5)</f>
        <v>3.43</v>
      </c>
      <c r="D132" s="22">
        <f>F132</f>
        <v>117.9079</v>
      </c>
      <c r="E132" s="22">
        <f>F132</f>
        <v>117.9079</v>
      </c>
      <c r="F132" s="22">
        <f>ROUND(117.9079,5)</f>
        <v>117.9079</v>
      </c>
      <c r="G132" s="20"/>
      <c r="H132" s="28"/>
    </row>
    <row r="133" spans="1:8" ht="12.75" customHeight="1">
      <c r="A133" s="30">
        <v>43776</v>
      </c>
      <c r="B133" s="31"/>
      <c r="C133" s="22">
        <f>ROUND(3.43,5)</f>
        <v>3.43</v>
      </c>
      <c r="D133" s="22">
        <f>F133</f>
        <v>120.28274</v>
      </c>
      <c r="E133" s="22">
        <f>F133</f>
        <v>120.28274</v>
      </c>
      <c r="F133" s="22">
        <f>ROUND(120.28274,5)</f>
        <v>120.28274</v>
      </c>
      <c r="G133" s="20"/>
      <c r="H133" s="28"/>
    </row>
    <row r="134" spans="1:8" ht="12.75" customHeight="1">
      <c r="A134" s="30">
        <v>43867</v>
      </c>
      <c r="B134" s="31"/>
      <c r="C134" s="22">
        <f>ROUND(3.43,5)</f>
        <v>3.43</v>
      </c>
      <c r="D134" s="22">
        <f>F134</f>
        <v>120.77142</v>
      </c>
      <c r="E134" s="22">
        <f>F134</f>
        <v>120.77142</v>
      </c>
      <c r="F134" s="22">
        <f>ROUND(120.77142,5)</f>
        <v>120.77142</v>
      </c>
      <c r="G134" s="20"/>
      <c r="H134" s="28"/>
    </row>
    <row r="135" spans="1:8" ht="12.75" customHeight="1">
      <c r="A135" s="30">
        <v>43958</v>
      </c>
      <c r="B135" s="31"/>
      <c r="C135" s="22">
        <f>ROUND(3.43,5)</f>
        <v>3.43</v>
      </c>
      <c r="D135" s="22">
        <f>F135</f>
        <v>123.18308</v>
      </c>
      <c r="E135" s="22">
        <f>F135</f>
        <v>123.18308</v>
      </c>
      <c r="F135" s="22">
        <f>ROUND(123.18308,5)</f>
        <v>123.18308</v>
      </c>
      <c r="G135" s="20"/>
      <c r="H135" s="28"/>
    </row>
    <row r="136" spans="1:8" ht="12.75" customHeight="1">
      <c r="A136" s="30">
        <v>44049</v>
      </c>
      <c r="B136" s="31"/>
      <c r="C136" s="22">
        <f>ROUND(3.43,5)</f>
        <v>3.43</v>
      </c>
      <c r="D136" s="22">
        <f>F136</f>
        <v>123.55723</v>
      </c>
      <c r="E136" s="22">
        <f>F136</f>
        <v>123.55723</v>
      </c>
      <c r="F136" s="22">
        <f>ROUND(123.55723,5)</f>
        <v>123.55723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43678</v>
      </c>
      <c r="B138" s="31"/>
      <c r="C138" s="22">
        <f>ROUND(4,5)</f>
        <v>4</v>
      </c>
      <c r="D138" s="22">
        <f>F138</f>
        <v>130.96229</v>
      </c>
      <c r="E138" s="22">
        <f>F138</f>
        <v>130.96229</v>
      </c>
      <c r="F138" s="22">
        <f>ROUND(130.96229,5)</f>
        <v>130.96229</v>
      </c>
      <c r="G138" s="20"/>
      <c r="H138" s="28"/>
    </row>
    <row r="139" spans="1:8" ht="12.75" customHeight="1">
      <c r="A139" s="30">
        <v>43776</v>
      </c>
      <c r="B139" s="31"/>
      <c r="C139" s="22">
        <f>ROUND(4,5)</f>
        <v>4</v>
      </c>
      <c r="D139" s="22">
        <f>F139</f>
        <v>131.70461</v>
      </c>
      <c r="E139" s="22">
        <f>F139</f>
        <v>131.70461</v>
      </c>
      <c r="F139" s="22">
        <f>ROUND(131.70461,5)</f>
        <v>131.70461</v>
      </c>
      <c r="G139" s="20"/>
      <c r="H139" s="28"/>
    </row>
    <row r="140" spans="1:8" ht="12.75" customHeight="1">
      <c r="A140" s="30">
        <v>43867</v>
      </c>
      <c r="B140" s="31"/>
      <c r="C140" s="22">
        <f>ROUND(4,5)</f>
        <v>4</v>
      </c>
      <c r="D140" s="22">
        <f>F140</f>
        <v>134.25091</v>
      </c>
      <c r="E140" s="22">
        <f>F140</f>
        <v>134.25091</v>
      </c>
      <c r="F140" s="22">
        <f>ROUND(134.25091,5)</f>
        <v>134.25091</v>
      </c>
      <c r="G140" s="20"/>
      <c r="H140" s="28"/>
    </row>
    <row r="141" spans="1:8" ht="12.75" customHeight="1">
      <c r="A141" s="30">
        <v>43958</v>
      </c>
      <c r="B141" s="31"/>
      <c r="C141" s="22">
        <f>ROUND(4,5)</f>
        <v>4</v>
      </c>
      <c r="D141" s="22">
        <f>F141</f>
        <v>135.02287</v>
      </c>
      <c r="E141" s="22">
        <f>F141</f>
        <v>135.02287</v>
      </c>
      <c r="F141" s="22">
        <f>ROUND(135.02287,5)</f>
        <v>135.02287</v>
      </c>
      <c r="G141" s="20"/>
      <c r="H141" s="28"/>
    </row>
    <row r="142" spans="1:8" ht="12.75" customHeight="1">
      <c r="A142" s="30">
        <v>44049</v>
      </c>
      <c r="B142" s="31"/>
      <c r="C142" s="22">
        <f>ROUND(4,5)</f>
        <v>4</v>
      </c>
      <c r="D142" s="22">
        <f>F142</f>
        <v>137.49259</v>
      </c>
      <c r="E142" s="22">
        <f>F142</f>
        <v>137.49259</v>
      </c>
      <c r="F142" s="22">
        <f>ROUND(137.49259,5)</f>
        <v>137.49259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43678</v>
      </c>
      <c r="B144" s="31"/>
      <c r="C144" s="22">
        <f>ROUND(10.865,5)</f>
        <v>10.865</v>
      </c>
      <c r="D144" s="22">
        <f>F144</f>
        <v>10.93049</v>
      </c>
      <c r="E144" s="22">
        <f>F144</f>
        <v>10.93049</v>
      </c>
      <c r="F144" s="22">
        <f>ROUND(10.93049,5)</f>
        <v>10.93049</v>
      </c>
      <c r="G144" s="20"/>
      <c r="H144" s="28"/>
    </row>
    <row r="145" spans="1:8" ht="12.75" customHeight="1">
      <c r="A145" s="30">
        <v>43776</v>
      </c>
      <c r="B145" s="31"/>
      <c r="C145" s="22">
        <f>ROUND(10.865,5)</f>
        <v>10.865</v>
      </c>
      <c r="D145" s="22">
        <f>F145</f>
        <v>11.05074</v>
      </c>
      <c r="E145" s="22">
        <f>F145</f>
        <v>11.05074</v>
      </c>
      <c r="F145" s="22">
        <f>ROUND(11.05074,5)</f>
        <v>11.05074</v>
      </c>
      <c r="G145" s="20"/>
      <c r="H145" s="28"/>
    </row>
    <row r="146" spans="1:8" ht="12.75" customHeight="1">
      <c r="A146" s="30">
        <v>43867</v>
      </c>
      <c r="B146" s="31"/>
      <c r="C146" s="22">
        <f>ROUND(10.865,5)</f>
        <v>10.865</v>
      </c>
      <c r="D146" s="22">
        <f>F146</f>
        <v>11.16092</v>
      </c>
      <c r="E146" s="22">
        <f>F146</f>
        <v>11.16092</v>
      </c>
      <c r="F146" s="22">
        <f>ROUND(11.16092,5)</f>
        <v>11.16092</v>
      </c>
      <c r="G146" s="20"/>
      <c r="H146" s="28"/>
    </row>
    <row r="147" spans="1:8" ht="12.75" customHeight="1">
      <c r="A147" s="30">
        <v>43958</v>
      </c>
      <c r="B147" s="31"/>
      <c r="C147" s="22">
        <f>ROUND(10.865,5)</f>
        <v>10.865</v>
      </c>
      <c r="D147" s="22">
        <f>F147</f>
        <v>11.26384</v>
      </c>
      <c r="E147" s="22">
        <f>F147</f>
        <v>11.26384</v>
      </c>
      <c r="F147" s="22">
        <f>ROUND(11.26384,5)</f>
        <v>11.26384</v>
      </c>
      <c r="G147" s="20"/>
      <c r="H147" s="28"/>
    </row>
    <row r="148" spans="1:8" ht="12.75" customHeight="1">
      <c r="A148" s="30">
        <v>44049</v>
      </c>
      <c r="B148" s="31"/>
      <c r="C148" s="22">
        <f>ROUND(10.865,5)</f>
        <v>10.865</v>
      </c>
      <c r="D148" s="22">
        <f>F148</f>
        <v>11.39449</v>
      </c>
      <c r="E148" s="22">
        <f>F148</f>
        <v>11.39449</v>
      </c>
      <c r="F148" s="22">
        <f>ROUND(11.39449,5)</f>
        <v>11.39449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43678</v>
      </c>
      <c r="B150" s="31"/>
      <c r="C150" s="22">
        <f>ROUND(11.16,5)</f>
        <v>11.16</v>
      </c>
      <c r="D150" s="22">
        <f>F150</f>
        <v>11.22454</v>
      </c>
      <c r="E150" s="22">
        <f>F150</f>
        <v>11.22454</v>
      </c>
      <c r="F150" s="22">
        <f>ROUND(11.22454,5)</f>
        <v>11.22454</v>
      </c>
      <c r="G150" s="20"/>
      <c r="H150" s="28"/>
    </row>
    <row r="151" spans="1:8" ht="12.75" customHeight="1">
      <c r="A151" s="30">
        <v>43776</v>
      </c>
      <c r="B151" s="31"/>
      <c r="C151" s="22">
        <f>ROUND(11.16,5)</f>
        <v>11.16</v>
      </c>
      <c r="D151" s="22">
        <f>F151</f>
        <v>11.34312</v>
      </c>
      <c r="E151" s="22">
        <f>F151</f>
        <v>11.34312</v>
      </c>
      <c r="F151" s="22">
        <f>ROUND(11.34312,5)</f>
        <v>11.34312</v>
      </c>
      <c r="G151" s="20"/>
      <c r="H151" s="28"/>
    </row>
    <row r="152" spans="1:8" ht="12.75" customHeight="1">
      <c r="A152" s="30">
        <v>43867</v>
      </c>
      <c r="B152" s="31"/>
      <c r="C152" s="22">
        <f>ROUND(11.16,5)</f>
        <v>11.16</v>
      </c>
      <c r="D152" s="22">
        <f>F152</f>
        <v>11.44772</v>
      </c>
      <c r="E152" s="22">
        <f>F152</f>
        <v>11.44772</v>
      </c>
      <c r="F152" s="22">
        <f>ROUND(11.44772,5)</f>
        <v>11.44772</v>
      </c>
      <c r="G152" s="20"/>
      <c r="H152" s="28"/>
    </row>
    <row r="153" spans="1:8" ht="12.75" customHeight="1">
      <c r="A153" s="30">
        <v>43958</v>
      </c>
      <c r="B153" s="31"/>
      <c r="C153" s="22">
        <f>ROUND(11.16,5)</f>
        <v>11.16</v>
      </c>
      <c r="D153" s="22">
        <f>F153</f>
        <v>11.55018</v>
      </c>
      <c r="E153" s="22">
        <f>F153</f>
        <v>11.55018</v>
      </c>
      <c r="F153" s="22">
        <f>ROUND(11.55018,5)</f>
        <v>11.55018</v>
      </c>
      <c r="G153" s="20"/>
      <c r="H153" s="28"/>
    </row>
    <row r="154" spans="1:8" ht="12.75" customHeight="1">
      <c r="A154" s="30">
        <v>44049</v>
      </c>
      <c r="B154" s="31"/>
      <c r="C154" s="22">
        <f>ROUND(11.16,5)</f>
        <v>11.16</v>
      </c>
      <c r="D154" s="22">
        <f>F154</f>
        <v>11.67619</v>
      </c>
      <c r="E154" s="22">
        <f>F154</f>
        <v>11.67619</v>
      </c>
      <c r="F154" s="22">
        <f>ROUND(11.67619,5)</f>
        <v>11.67619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43678</v>
      </c>
      <c r="B156" s="31"/>
      <c r="C156" s="22">
        <f>ROUND(7.33,5)</f>
        <v>7.33</v>
      </c>
      <c r="D156" s="22">
        <f>F156</f>
        <v>7.32953</v>
      </c>
      <c r="E156" s="22">
        <f>F156</f>
        <v>7.32953</v>
      </c>
      <c r="F156" s="22">
        <f>ROUND(7.32953,5)</f>
        <v>7.32953</v>
      </c>
      <c r="G156" s="20"/>
      <c r="H156" s="28"/>
    </row>
    <row r="157" spans="1:8" ht="12.75" customHeight="1">
      <c r="A157" s="30">
        <v>43776</v>
      </c>
      <c r="B157" s="31"/>
      <c r="C157" s="22">
        <f>ROUND(7.33,5)</f>
        <v>7.33</v>
      </c>
      <c r="D157" s="22">
        <f>F157</f>
        <v>7.31953</v>
      </c>
      <c r="E157" s="22">
        <f>F157</f>
        <v>7.31953</v>
      </c>
      <c r="F157" s="22">
        <f>ROUND(7.31953,5)</f>
        <v>7.31953</v>
      </c>
      <c r="G157" s="20"/>
      <c r="H157" s="28"/>
    </row>
    <row r="158" spans="1:8" ht="12.75" customHeight="1">
      <c r="A158" s="30">
        <v>43867</v>
      </c>
      <c r="B158" s="31"/>
      <c r="C158" s="22">
        <f>ROUND(7.33,5)</f>
        <v>7.33</v>
      </c>
      <c r="D158" s="22">
        <f>F158</f>
        <v>7.2867</v>
      </c>
      <c r="E158" s="22">
        <f>F158</f>
        <v>7.2867</v>
      </c>
      <c r="F158" s="22">
        <f>ROUND(7.2867,5)</f>
        <v>7.2867</v>
      </c>
      <c r="G158" s="20"/>
      <c r="H158" s="28"/>
    </row>
    <row r="159" spans="1:8" ht="12.75" customHeight="1">
      <c r="A159" s="30">
        <v>43958</v>
      </c>
      <c r="B159" s="31"/>
      <c r="C159" s="22">
        <f>ROUND(7.33,5)</f>
        <v>7.33</v>
      </c>
      <c r="D159" s="22">
        <f>F159</f>
        <v>7.20925</v>
      </c>
      <c r="E159" s="22">
        <f>F159</f>
        <v>7.20925</v>
      </c>
      <c r="F159" s="22">
        <f>ROUND(7.20925,5)</f>
        <v>7.20925</v>
      </c>
      <c r="G159" s="20"/>
      <c r="H159" s="28"/>
    </row>
    <row r="160" spans="1:8" ht="12.75" customHeight="1">
      <c r="A160" s="30">
        <v>44049</v>
      </c>
      <c r="B160" s="31"/>
      <c r="C160" s="22">
        <f>ROUND(7.33,5)</f>
        <v>7.33</v>
      </c>
      <c r="D160" s="22">
        <f>F160</f>
        <v>7.18795</v>
      </c>
      <c r="E160" s="22">
        <f>F160</f>
        <v>7.18795</v>
      </c>
      <c r="F160" s="22">
        <f>ROUND(7.18795,5)</f>
        <v>7.18795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43678</v>
      </c>
      <c r="B162" s="31"/>
      <c r="C162" s="22">
        <f>ROUND(9.635,5)</f>
        <v>9.635</v>
      </c>
      <c r="D162" s="22">
        <f>F162</f>
        <v>9.6757</v>
      </c>
      <c r="E162" s="22">
        <f>F162</f>
        <v>9.6757</v>
      </c>
      <c r="F162" s="22">
        <f>ROUND(9.6757,5)</f>
        <v>9.6757</v>
      </c>
      <c r="G162" s="20"/>
      <c r="H162" s="28"/>
    </row>
    <row r="163" spans="1:8" ht="12.75" customHeight="1">
      <c r="A163" s="30">
        <v>43776</v>
      </c>
      <c r="B163" s="31"/>
      <c r="C163" s="22">
        <f>ROUND(9.635,5)</f>
        <v>9.635</v>
      </c>
      <c r="D163" s="22">
        <f>F163</f>
        <v>9.74999</v>
      </c>
      <c r="E163" s="22">
        <f>F163</f>
        <v>9.74999</v>
      </c>
      <c r="F163" s="22">
        <f>ROUND(9.74999,5)</f>
        <v>9.74999</v>
      </c>
      <c r="G163" s="20"/>
      <c r="H163" s="28"/>
    </row>
    <row r="164" spans="1:8" ht="12.75" customHeight="1">
      <c r="A164" s="30">
        <v>43867</v>
      </c>
      <c r="B164" s="31"/>
      <c r="C164" s="22">
        <f>ROUND(9.635,5)</f>
        <v>9.635</v>
      </c>
      <c r="D164" s="22">
        <f>F164</f>
        <v>9.81572</v>
      </c>
      <c r="E164" s="22">
        <f>F164</f>
        <v>9.81572</v>
      </c>
      <c r="F164" s="22">
        <f>ROUND(9.81572,5)</f>
        <v>9.81572</v>
      </c>
      <c r="G164" s="20"/>
      <c r="H164" s="28"/>
    </row>
    <row r="165" spans="1:8" ht="12.75" customHeight="1">
      <c r="A165" s="30">
        <v>43958</v>
      </c>
      <c r="B165" s="31"/>
      <c r="C165" s="22">
        <f>ROUND(9.635,5)</f>
        <v>9.635</v>
      </c>
      <c r="D165" s="22">
        <f>F165</f>
        <v>9.86931</v>
      </c>
      <c r="E165" s="22">
        <f>F165</f>
        <v>9.86931</v>
      </c>
      <c r="F165" s="22">
        <f>ROUND(9.86931,5)</f>
        <v>9.86931</v>
      </c>
      <c r="G165" s="20"/>
      <c r="H165" s="28"/>
    </row>
    <row r="166" spans="1:8" ht="12.75" customHeight="1">
      <c r="A166" s="30">
        <v>44049</v>
      </c>
      <c r="B166" s="31"/>
      <c r="C166" s="22">
        <f>ROUND(9.635,5)</f>
        <v>9.635</v>
      </c>
      <c r="D166" s="22">
        <f>F166</f>
        <v>9.9471</v>
      </c>
      <c r="E166" s="22">
        <f>F166</f>
        <v>9.9471</v>
      </c>
      <c r="F166" s="22">
        <f>ROUND(9.9471,5)</f>
        <v>9.9471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43678</v>
      </c>
      <c r="B168" s="31"/>
      <c r="C168" s="22">
        <f>ROUND(8.32,5)</f>
        <v>8.32</v>
      </c>
      <c r="D168" s="22">
        <f>F168</f>
        <v>8.34773</v>
      </c>
      <c r="E168" s="22">
        <f>F168</f>
        <v>8.34773</v>
      </c>
      <c r="F168" s="22">
        <f>ROUND(8.34773,5)</f>
        <v>8.34773</v>
      </c>
      <c r="G168" s="20"/>
      <c r="H168" s="28"/>
    </row>
    <row r="169" spans="1:8" ht="12.75" customHeight="1">
      <c r="A169" s="30">
        <v>43776</v>
      </c>
      <c r="B169" s="31"/>
      <c r="C169" s="22">
        <f>ROUND(8.32,5)</f>
        <v>8.32</v>
      </c>
      <c r="D169" s="22">
        <f>F169</f>
        <v>8.39292</v>
      </c>
      <c r="E169" s="22">
        <f>F169</f>
        <v>8.39292</v>
      </c>
      <c r="F169" s="22">
        <f>ROUND(8.39292,5)</f>
        <v>8.39292</v>
      </c>
      <c r="G169" s="20"/>
      <c r="H169" s="28"/>
    </row>
    <row r="170" spans="1:8" ht="12.75" customHeight="1">
      <c r="A170" s="30">
        <v>43867</v>
      </c>
      <c r="B170" s="31"/>
      <c r="C170" s="22">
        <f>ROUND(8.32,5)</f>
        <v>8.32</v>
      </c>
      <c r="D170" s="22">
        <f>F170</f>
        <v>8.42471</v>
      </c>
      <c r="E170" s="22">
        <f>F170</f>
        <v>8.42471</v>
      </c>
      <c r="F170" s="22">
        <f>ROUND(8.42471,5)</f>
        <v>8.42471</v>
      </c>
      <c r="G170" s="20"/>
      <c r="H170" s="28"/>
    </row>
    <row r="171" spans="1:8" ht="12.75" customHeight="1">
      <c r="A171" s="30">
        <v>43958</v>
      </c>
      <c r="B171" s="31"/>
      <c r="C171" s="22">
        <f>ROUND(8.32,5)</f>
        <v>8.32</v>
      </c>
      <c r="D171" s="22">
        <f>F171</f>
        <v>8.44536</v>
      </c>
      <c r="E171" s="22">
        <f>F171</f>
        <v>8.44536</v>
      </c>
      <c r="F171" s="22">
        <f>ROUND(8.44536,5)</f>
        <v>8.44536</v>
      </c>
      <c r="G171" s="20"/>
      <c r="H171" s="28"/>
    </row>
    <row r="172" spans="1:8" ht="12.75" customHeight="1">
      <c r="A172" s="30">
        <v>44049</v>
      </c>
      <c r="B172" s="31"/>
      <c r="C172" s="22">
        <f>ROUND(8.32,5)</f>
        <v>8.32</v>
      </c>
      <c r="D172" s="22">
        <f>F172</f>
        <v>8.50499</v>
      </c>
      <c r="E172" s="22">
        <f>F172</f>
        <v>8.50499</v>
      </c>
      <c r="F172" s="22">
        <f>ROUND(8.50499,5)</f>
        <v>8.50499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43678</v>
      </c>
      <c r="B174" s="31"/>
      <c r="C174" s="22">
        <f>ROUND(2.76,5)</f>
        <v>2.76</v>
      </c>
      <c r="D174" s="22">
        <f>F174</f>
        <v>302.6006</v>
      </c>
      <c r="E174" s="22">
        <f>F174</f>
        <v>302.6006</v>
      </c>
      <c r="F174" s="22">
        <f>ROUND(302.6006,5)</f>
        <v>302.6006</v>
      </c>
      <c r="G174" s="20"/>
      <c r="H174" s="28"/>
    </row>
    <row r="175" spans="1:8" ht="12.75" customHeight="1">
      <c r="A175" s="30">
        <v>43776</v>
      </c>
      <c r="B175" s="31"/>
      <c r="C175" s="22">
        <f>ROUND(2.76,5)</f>
        <v>2.76</v>
      </c>
      <c r="D175" s="22">
        <f>F175</f>
        <v>308.69547</v>
      </c>
      <c r="E175" s="22">
        <f>F175</f>
        <v>308.69547</v>
      </c>
      <c r="F175" s="22">
        <f>ROUND(308.69547,5)</f>
        <v>308.69547</v>
      </c>
      <c r="G175" s="20"/>
      <c r="H175" s="28"/>
    </row>
    <row r="176" spans="1:8" ht="12.75" customHeight="1">
      <c r="A176" s="30">
        <v>43867</v>
      </c>
      <c r="B176" s="31"/>
      <c r="C176" s="22">
        <f>ROUND(2.76,5)</f>
        <v>2.76</v>
      </c>
      <c r="D176" s="22">
        <f>F176</f>
        <v>306.99984</v>
      </c>
      <c r="E176" s="22">
        <f>F176</f>
        <v>306.99984</v>
      </c>
      <c r="F176" s="22">
        <f>ROUND(306.99984,5)</f>
        <v>306.99984</v>
      </c>
      <c r="G176" s="20"/>
      <c r="H176" s="28"/>
    </row>
    <row r="177" spans="1:8" ht="12.75" customHeight="1">
      <c r="A177" s="30">
        <v>43958</v>
      </c>
      <c r="B177" s="31"/>
      <c r="C177" s="22">
        <f>ROUND(2.76,5)</f>
        <v>2.76</v>
      </c>
      <c r="D177" s="22">
        <f>F177</f>
        <v>313.13009</v>
      </c>
      <c r="E177" s="22">
        <f>F177</f>
        <v>313.13009</v>
      </c>
      <c r="F177" s="22">
        <f>ROUND(313.13009,5)</f>
        <v>313.13009</v>
      </c>
      <c r="G177" s="20"/>
      <c r="H177" s="28"/>
    </row>
    <row r="178" spans="1:8" ht="12.75" customHeight="1">
      <c r="A178" s="30">
        <v>44049</v>
      </c>
      <c r="B178" s="31"/>
      <c r="C178" s="22">
        <f>ROUND(2.76,5)</f>
        <v>2.76</v>
      </c>
      <c r="D178" s="22">
        <f>F178</f>
        <v>311.06317</v>
      </c>
      <c r="E178" s="22">
        <f>F178</f>
        <v>311.06317</v>
      </c>
      <c r="F178" s="22">
        <f>ROUND(311.06317,5)</f>
        <v>311.06317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43678</v>
      </c>
      <c r="B180" s="31"/>
      <c r="C180" s="22">
        <f>ROUND(3.225,5)</f>
        <v>3.225</v>
      </c>
      <c r="D180" s="22">
        <f>F180</f>
        <v>235.73141</v>
      </c>
      <c r="E180" s="22">
        <f>F180</f>
        <v>235.73141</v>
      </c>
      <c r="F180" s="22">
        <f>ROUND(235.73141,5)</f>
        <v>235.73141</v>
      </c>
      <c r="G180" s="20"/>
      <c r="H180" s="28"/>
    </row>
    <row r="181" spans="1:8" ht="12.75" customHeight="1">
      <c r="A181" s="30">
        <v>43776</v>
      </c>
      <c r="B181" s="31"/>
      <c r="C181" s="22">
        <f>ROUND(3.225,5)</f>
        <v>3.225</v>
      </c>
      <c r="D181" s="22">
        <f>F181</f>
        <v>240.47933</v>
      </c>
      <c r="E181" s="22">
        <f>F181</f>
        <v>240.47933</v>
      </c>
      <c r="F181" s="22">
        <f>ROUND(240.47933,5)</f>
        <v>240.47933</v>
      </c>
      <c r="G181" s="20"/>
      <c r="H181" s="28"/>
    </row>
    <row r="182" spans="1:8" ht="12.75" customHeight="1">
      <c r="A182" s="30">
        <v>43867</v>
      </c>
      <c r="B182" s="31"/>
      <c r="C182" s="22">
        <f>ROUND(3.225,5)</f>
        <v>3.225</v>
      </c>
      <c r="D182" s="22">
        <f>F182</f>
        <v>241.05787</v>
      </c>
      <c r="E182" s="22">
        <f>F182</f>
        <v>241.05787</v>
      </c>
      <c r="F182" s="22">
        <f>ROUND(241.05787,5)</f>
        <v>241.05787</v>
      </c>
      <c r="G182" s="20"/>
      <c r="H182" s="28"/>
    </row>
    <row r="183" spans="1:8" ht="12.75" customHeight="1">
      <c r="A183" s="30">
        <v>43958</v>
      </c>
      <c r="B183" s="31"/>
      <c r="C183" s="22">
        <f>ROUND(3.225,5)</f>
        <v>3.225</v>
      </c>
      <c r="D183" s="22">
        <f>F183</f>
        <v>245.8709</v>
      </c>
      <c r="E183" s="22">
        <f>F183</f>
        <v>245.8709</v>
      </c>
      <c r="F183" s="22">
        <f>ROUND(245.8709,5)</f>
        <v>245.8709</v>
      </c>
      <c r="G183" s="20"/>
      <c r="H183" s="28"/>
    </row>
    <row r="184" spans="1:8" ht="12.75" customHeight="1">
      <c r="A184" s="30">
        <v>44049</v>
      </c>
      <c r="B184" s="31"/>
      <c r="C184" s="22">
        <f>ROUND(3.225,5)</f>
        <v>3.225</v>
      </c>
      <c r="D184" s="22">
        <f>F184</f>
        <v>246.23008</v>
      </c>
      <c r="E184" s="22">
        <f>F184</f>
        <v>246.23008</v>
      </c>
      <c r="F184" s="22">
        <f>ROUND(246.23008,5)</f>
        <v>246.23008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1.03146</v>
      </c>
      <c r="E186" s="22">
        <f>F186</f>
        <v>1.03146</v>
      </c>
      <c r="F186" s="22">
        <f>ROUND(1.03146,5)</f>
        <v>1.03146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43678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43776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43867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43958</v>
      </c>
      <c r="B191" s="31"/>
      <c r="C191" s="22">
        <f>ROUND(0,5)</f>
        <v>0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44049</v>
      </c>
      <c r="B192" s="31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43678</v>
      </c>
      <c r="B194" s="31"/>
      <c r="C194" s="22">
        <f>ROUND(6.36,5)</f>
        <v>6.36</v>
      </c>
      <c r="D194" s="22">
        <f>F194</f>
        <v>5.99485</v>
      </c>
      <c r="E194" s="22">
        <f>F194</f>
        <v>5.99485</v>
      </c>
      <c r="F194" s="22">
        <f>ROUND(5.99485,5)</f>
        <v>5.99485</v>
      </c>
      <c r="G194" s="20"/>
      <c r="H194" s="28"/>
    </row>
    <row r="195" spans="1:8" ht="12.75" customHeight="1">
      <c r="A195" s="30">
        <v>43776</v>
      </c>
      <c r="B195" s="31"/>
      <c r="C195" s="22">
        <f>ROUND(6.36,5)</f>
        <v>6.36</v>
      </c>
      <c r="D195" s="22">
        <f>F195</f>
        <v>3.76168</v>
      </c>
      <c r="E195" s="22">
        <f>F195</f>
        <v>3.76168</v>
      </c>
      <c r="F195" s="22">
        <f>ROUND(3.76168,5)</f>
        <v>3.76168</v>
      </c>
      <c r="G195" s="20"/>
      <c r="H195" s="28"/>
    </row>
    <row r="196" spans="1:8" ht="12.75" customHeight="1">
      <c r="A196" s="30">
        <v>43867</v>
      </c>
      <c r="B196" s="31"/>
      <c r="C196" s="22">
        <f>ROUND(6.36,5)</f>
        <v>6.36</v>
      </c>
      <c r="D196" s="22">
        <f>F196</f>
        <v>3.76168</v>
      </c>
      <c r="E196" s="22">
        <f>F196</f>
        <v>3.76168</v>
      </c>
      <c r="F196" s="22">
        <f>ROUND(3.76168,5)</f>
        <v>3.76168</v>
      </c>
      <c r="G196" s="20"/>
      <c r="H196" s="28"/>
    </row>
    <row r="197" spans="1:8" ht="12.75" customHeight="1">
      <c r="A197" s="30">
        <v>43958</v>
      </c>
      <c r="B197" s="31"/>
      <c r="C197" s="22">
        <f>ROUND(6.36,5)</f>
        <v>6.36</v>
      </c>
      <c r="D197" s="22">
        <f>F197</f>
        <v>3.76168</v>
      </c>
      <c r="E197" s="22">
        <f>F197</f>
        <v>3.76168</v>
      </c>
      <c r="F197" s="22">
        <f>ROUND(3.76168,5)</f>
        <v>3.76168</v>
      </c>
      <c r="G197" s="20"/>
      <c r="H197" s="28"/>
    </row>
    <row r="198" spans="1:8" ht="12.75" customHeight="1">
      <c r="A198" s="30">
        <v>44049</v>
      </c>
      <c r="B198" s="31"/>
      <c r="C198" s="22">
        <f>ROUND(6.36,5)</f>
        <v>6.36</v>
      </c>
      <c r="D198" s="22">
        <f>F198</f>
        <v>3.76168</v>
      </c>
      <c r="E198" s="22">
        <f>F198</f>
        <v>3.76168</v>
      </c>
      <c r="F198" s="22">
        <f>ROUND(3.76168,5)</f>
        <v>3.76168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43678</v>
      </c>
      <c r="B200" s="31"/>
      <c r="C200" s="22">
        <f>ROUND(6.5,5)</f>
        <v>6.5</v>
      </c>
      <c r="D200" s="22">
        <f>F200</f>
        <v>6.4257</v>
      </c>
      <c r="E200" s="22">
        <f>F200</f>
        <v>6.4257</v>
      </c>
      <c r="F200" s="22">
        <f>ROUND(6.4257,5)</f>
        <v>6.4257</v>
      </c>
      <c r="G200" s="20"/>
      <c r="H200" s="28"/>
    </row>
    <row r="201" spans="1:8" ht="12.75" customHeight="1">
      <c r="A201" s="30">
        <v>43776</v>
      </c>
      <c r="B201" s="31"/>
      <c r="C201" s="22">
        <f>ROUND(6.5,5)</f>
        <v>6.5</v>
      </c>
      <c r="D201" s="22">
        <f>F201</f>
        <v>6.20919</v>
      </c>
      <c r="E201" s="22">
        <f>F201</f>
        <v>6.20919</v>
      </c>
      <c r="F201" s="22">
        <f>ROUND(6.20919,5)</f>
        <v>6.20919</v>
      </c>
      <c r="G201" s="20"/>
      <c r="H201" s="28"/>
    </row>
    <row r="202" spans="1:8" ht="12.75" customHeight="1">
      <c r="A202" s="30">
        <v>43867</v>
      </c>
      <c r="B202" s="31"/>
      <c r="C202" s="22">
        <f>ROUND(6.5,5)</f>
        <v>6.5</v>
      </c>
      <c r="D202" s="22">
        <f>F202</f>
        <v>5.85639</v>
      </c>
      <c r="E202" s="22">
        <f>F202</f>
        <v>5.85639</v>
      </c>
      <c r="F202" s="22">
        <f>ROUND(5.85639,5)</f>
        <v>5.85639</v>
      </c>
      <c r="G202" s="20"/>
      <c r="H202" s="28"/>
    </row>
    <row r="203" spans="1:8" ht="12.75" customHeight="1">
      <c r="A203" s="30">
        <v>43958</v>
      </c>
      <c r="B203" s="31"/>
      <c r="C203" s="22">
        <f>ROUND(6.5,5)</f>
        <v>6.5</v>
      </c>
      <c r="D203" s="22">
        <f>F203</f>
        <v>5.23008</v>
      </c>
      <c r="E203" s="22">
        <f>F203</f>
        <v>5.23008</v>
      </c>
      <c r="F203" s="22">
        <f>ROUND(5.23008,5)</f>
        <v>5.23008</v>
      </c>
      <c r="G203" s="20"/>
      <c r="H203" s="28"/>
    </row>
    <row r="204" spans="1:8" ht="12.75" customHeight="1">
      <c r="A204" s="30">
        <v>44049</v>
      </c>
      <c r="B204" s="31"/>
      <c r="C204" s="22">
        <f>ROUND(6.5,5)</f>
        <v>6.5</v>
      </c>
      <c r="D204" s="22">
        <f>F204</f>
        <v>4.39636</v>
      </c>
      <c r="E204" s="22">
        <f>F204</f>
        <v>4.39636</v>
      </c>
      <c r="F204" s="22">
        <f>ROUND(4.39636,5)</f>
        <v>4.39636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43678</v>
      </c>
      <c r="B206" s="31"/>
      <c r="C206" s="22">
        <f>ROUND(9.59,5)</f>
        <v>9.59</v>
      </c>
      <c r="D206" s="22">
        <f>F206</f>
        <v>9.62641</v>
      </c>
      <c r="E206" s="22">
        <f>F206</f>
        <v>9.62641</v>
      </c>
      <c r="F206" s="22">
        <f>ROUND(9.62641,5)</f>
        <v>9.62641</v>
      </c>
      <c r="G206" s="20"/>
      <c r="H206" s="28"/>
    </row>
    <row r="207" spans="1:8" ht="12.75" customHeight="1">
      <c r="A207" s="30">
        <v>43776</v>
      </c>
      <c r="B207" s="31"/>
      <c r="C207" s="22">
        <f>ROUND(9.59,5)</f>
        <v>9.59</v>
      </c>
      <c r="D207" s="22">
        <f>F207</f>
        <v>9.69004</v>
      </c>
      <c r="E207" s="22">
        <f>F207</f>
        <v>9.69004</v>
      </c>
      <c r="F207" s="22">
        <f>ROUND(9.69004,5)</f>
        <v>9.69004</v>
      </c>
      <c r="G207" s="20"/>
      <c r="H207" s="28"/>
    </row>
    <row r="208" spans="1:8" ht="12.75" customHeight="1">
      <c r="A208" s="30">
        <v>43867</v>
      </c>
      <c r="B208" s="31"/>
      <c r="C208" s="22">
        <f>ROUND(9.59,5)</f>
        <v>9.59</v>
      </c>
      <c r="D208" s="22">
        <f>F208</f>
        <v>9.7437</v>
      </c>
      <c r="E208" s="22">
        <f>F208</f>
        <v>9.7437</v>
      </c>
      <c r="F208" s="22">
        <f>ROUND(9.7437,5)</f>
        <v>9.7437</v>
      </c>
      <c r="G208" s="20"/>
      <c r="H208" s="28"/>
    </row>
    <row r="209" spans="1:8" ht="12.75" customHeight="1">
      <c r="A209" s="30">
        <v>43958</v>
      </c>
      <c r="B209" s="31"/>
      <c r="C209" s="22">
        <f>ROUND(9.59,5)</f>
        <v>9.59</v>
      </c>
      <c r="D209" s="22">
        <f>F209</f>
        <v>9.79195</v>
      </c>
      <c r="E209" s="22">
        <f>F209</f>
        <v>9.79195</v>
      </c>
      <c r="F209" s="22">
        <f>ROUND(9.79195,5)</f>
        <v>9.79195</v>
      </c>
      <c r="G209" s="20"/>
      <c r="H209" s="28"/>
    </row>
    <row r="210" spans="1:8" ht="12.75" customHeight="1">
      <c r="A210" s="30">
        <v>44049</v>
      </c>
      <c r="B210" s="31"/>
      <c r="C210" s="22">
        <f>ROUND(9.59,5)</f>
        <v>9.59</v>
      </c>
      <c r="D210" s="22">
        <f>F210</f>
        <v>9.86185</v>
      </c>
      <c r="E210" s="22">
        <f>F210</f>
        <v>9.86185</v>
      </c>
      <c r="F210" s="22">
        <f>ROUND(9.86185,5)</f>
        <v>9.86185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43678</v>
      </c>
      <c r="B212" s="31"/>
      <c r="C212" s="22">
        <f>ROUND(3.15,5)</f>
        <v>3.15</v>
      </c>
      <c r="D212" s="22">
        <f>F212</f>
        <v>190.36476</v>
      </c>
      <c r="E212" s="22">
        <f>F212</f>
        <v>190.36476</v>
      </c>
      <c r="F212" s="22">
        <f>ROUND(190.36476,5)</f>
        <v>190.36476</v>
      </c>
      <c r="G212" s="20"/>
      <c r="H212" s="28"/>
    </row>
    <row r="213" spans="1:8" ht="12.75" customHeight="1">
      <c r="A213" s="30">
        <v>43776</v>
      </c>
      <c r="B213" s="31"/>
      <c r="C213" s="22">
        <f>ROUND(3.15,5)</f>
        <v>3.15</v>
      </c>
      <c r="D213" s="22">
        <f>F213</f>
        <v>191.59227</v>
      </c>
      <c r="E213" s="22">
        <f>F213</f>
        <v>191.59227</v>
      </c>
      <c r="F213" s="22">
        <f>ROUND(191.59227,5)</f>
        <v>191.59227</v>
      </c>
      <c r="G213" s="20"/>
      <c r="H213" s="28"/>
    </row>
    <row r="214" spans="1:8" ht="12.75" customHeight="1">
      <c r="A214" s="30">
        <v>43867</v>
      </c>
      <c r="B214" s="31"/>
      <c r="C214" s="22">
        <f>ROUND(3.15,5)</f>
        <v>3.15</v>
      </c>
      <c r="D214" s="22">
        <f>F214</f>
        <v>195.29629</v>
      </c>
      <c r="E214" s="22">
        <f>F214</f>
        <v>195.29629</v>
      </c>
      <c r="F214" s="22">
        <f>ROUND(195.29629,5)</f>
        <v>195.29629</v>
      </c>
      <c r="G214" s="20"/>
      <c r="H214" s="28"/>
    </row>
    <row r="215" spans="1:8" ht="12.75" customHeight="1">
      <c r="A215" s="30">
        <v>43958</v>
      </c>
      <c r="B215" s="31"/>
      <c r="C215" s="22">
        <f>ROUND(3.15,5)</f>
        <v>3.15</v>
      </c>
      <c r="D215" s="22">
        <f>F215</f>
        <v>196.5438</v>
      </c>
      <c r="E215" s="22">
        <f>F215</f>
        <v>196.5438</v>
      </c>
      <c r="F215" s="22">
        <f>ROUND(196.5438,5)</f>
        <v>196.5438</v>
      </c>
      <c r="G215" s="20"/>
      <c r="H215" s="28"/>
    </row>
    <row r="216" spans="1:8" ht="12.75" customHeight="1">
      <c r="A216" s="30">
        <v>44049</v>
      </c>
      <c r="B216" s="31"/>
      <c r="C216" s="22">
        <f>ROUND(3.15,5)</f>
        <v>3.15</v>
      </c>
      <c r="D216" s="22">
        <f>F216</f>
        <v>200.13968</v>
      </c>
      <c r="E216" s="22">
        <f>F216</f>
        <v>200.13968</v>
      </c>
      <c r="F216" s="22">
        <f>ROUND(200.13968,5)</f>
        <v>200.13968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43678</v>
      </c>
      <c r="B218" s="31"/>
      <c r="C218" s="22">
        <f>ROUND(2.51,5)</f>
        <v>2.51</v>
      </c>
      <c r="D218" s="22">
        <f>F218</f>
        <v>159.78551</v>
      </c>
      <c r="E218" s="22">
        <f>F218</f>
        <v>159.78551</v>
      </c>
      <c r="F218" s="22">
        <f>ROUND(159.78551,5)</f>
        <v>159.78551</v>
      </c>
      <c r="G218" s="20"/>
      <c r="H218" s="28"/>
    </row>
    <row r="219" spans="1:8" ht="12.75" customHeight="1">
      <c r="A219" s="30">
        <v>43776</v>
      </c>
      <c r="B219" s="31"/>
      <c r="C219" s="22">
        <f>ROUND(2.51,5)</f>
        <v>2.51</v>
      </c>
      <c r="D219" s="22">
        <f>F219</f>
        <v>163.00401</v>
      </c>
      <c r="E219" s="22">
        <f>F219</f>
        <v>163.00401</v>
      </c>
      <c r="F219" s="22">
        <f>ROUND(163.00401,5)</f>
        <v>163.00401</v>
      </c>
      <c r="G219" s="20"/>
      <c r="H219" s="28"/>
    </row>
    <row r="220" spans="1:8" ht="12.75" customHeight="1">
      <c r="A220" s="30">
        <v>43867</v>
      </c>
      <c r="B220" s="31"/>
      <c r="C220" s="22">
        <f>ROUND(2.51,5)</f>
        <v>2.51</v>
      </c>
      <c r="D220" s="22">
        <f>F220</f>
        <v>163.90898</v>
      </c>
      <c r="E220" s="22">
        <f>F220</f>
        <v>163.90898</v>
      </c>
      <c r="F220" s="22">
        <f>ROUND(163.90898,5)</f>
        <v>163.90898</v>
      </c>
      <c r="G220" s="20"/>
      <c r="H220" s="28"/>
    </row>
    <row r="221" spans="1:8" ht="12.75" customHeight="1">
      <c r="A221" s="30">
        <v>43958</v>
      </c>
      <c r="B221" s="31"/>
      <c r="C221" s="22">
        <f>ROUND(2.51,5)</f>
        <v>2.51</v>
      </c>
      <c r="D221" s="22">
        <f>F221</f>
        <v>167.18184</v>
      </c>
      <c r="E221" s="22">
        <f>F221</f>
        <v>167.18184</v>
      </c>
      <c r="F221" s="22">
        <f>ROUND(167.18184,5)</f>
        <v>167.18184</v>
      </c>
      <c r="G221" s="20"/>
      <c r="H221" s="28"/>
    </row>
    <row r="222" spans="1:8" ht="12.75" customHeight="1">
      <c r="A222" s="30">
        <v>44049</v>
      </c>
      <c r="B222" s="31"/>
      <c r="C222" s="22">
        <f>ROUND(2.51,5)</f>
        <v>2.51</v>
      </c>
      <c r="D222" s="22">
        <f>F222</f>
        <v>167.94789</v>
      </c>
      <c r="E222" s="22">
        <f>F222</f>
        <v>167.94789</v>
      </c>
      <c r="F222" s="22">
        <f>ROUND(167.94789,5)</f>
        <v>167.94789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43678</v>
      </c>
      <c r="B224" s="31"/>
      <c r="C224" s="22">
        <f>ROUND(9.215,5)</f>
        <v>9.215</v>
      </c>
      <c r="D224" s="22">
        <f>F224</f>
        <v>9.25116</v>
      </c>
      <c r="E224" s="22">
        <f>F224</f>
        <v>9.25116</v>
      </c>
      <c r="F224" s="22">
        <f>ROUND(9.25116,5)</f>
        <v>9.25116</v>
      </c>
      <c r="G224" s="20"/>
      <c r="H224" s="28"/>
    </row>
    <row r="225" spans="1:8" ht="12.75" customHeight="1">
      <c r="A225" s="30">
        <v>43776</v>
      </c>
      <c r="B225" s="31"/>
      <c r="C225" s="22">
        <f>ROUND(9.215,5)</f>
        <v>9.215</v>
      </c>
      <c r="D225" s="22">
        <f>F225</f>
        <v>9.31705</v>
      </c>
      <c r="E225" s="22">
        <f>F225</f>
        <v>9.31705</v>
      </c>
      <c r="F225" s="22">
        <f>ROUND(9.31705,5)</f>
        <v>9.31705</v>
      </c>
      <c r="G225" s="20"/>
      <c r="H225" s="28"/>
    </row>
    <row r="226" spans="1:8" ht="12.75" customHeight="1">
      <c r="A226" s="30">
        <v>43867</v>
      </c>
      <c r="B226" s="31"/>
      <c r="C226" s="22">
        <f>ROUND(9.215,5)</f>
        <v>9.215</v>
      </c>
      <c r="D226" s="22">
        <f>F226</f>
        <v>9.37421</v>
      </c>
      <c r="E226" s="22">
        <f>F226</f>
        <v>9.37421</v>
      </c>
      <c r="F226" s="22">
        <f>ROUND(9.37421,5)</f>
        <v>9.37421</v>
      </c>
      <c r="G226" s="20"/>
      <c r="H226" s="28"/>
    </row>
    <row r="227" spans="1:8" ht="12.75" customHeight="1">
      <c r="A227" s="30">
        <v>43958</v>
      </c>
      <c r="B227" s="31"/>
      <c r="C227" s="22">
        <f>ROUND(9.215,5)</f>
        <v>9.215</v>
      </c>
      <c r="D227" s="22">
        <f>F227</f>
        <v>9.41843</v>
      </c>
      <c r="E227" s="22">
        <f>F227</f>
        <v>9.41843</v>
      </c>
      <c r="F227" s="22">
        <f>ROUND(9.41843,5)</f>
        <v>9.41843</v>
      </c>
      <c r="G227" s="20"/>
      <c r="H227" s="28"/>
    </row>
    <row r="228" spans="1:8" ht="12.75" customHeight="1">
      <c r="A228" s="30">
        <v>44049</v>
      </c>
      <c r="B228" s="31"/>
      <c r="C228" s="22">
        <f>ROUND(9.215,5)</f>
        <v>9.215</v>
      </c>
      <c r="D228" s="22">
        <f>F228</f>
        <v>9.48885</v>
      </c>
      <c r="E228" s="22">
        <f>F228</f>
        <v>9.48885</v>
      </c>
      <c r="F228" s="22">
        <f>ROUND(9.48885,5)</f>
        <v>9.48885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43678</v>
      </c>
      <c r="B230" s="31"/>
      <c r="C230" s="22">
        <f>ROUND(9.82,5)</f>
        <v>9.82</v>
      </c>
      <c r="D230" s="22">
        <f>F230</f>
        <v>9.85712</v>
      </c>
      <c r="E230" s="22">
        <f>F230</f>
        <v>9.85712</v>
      </c>
      <c r="F230" s="22">
        <f>ROUND(9.85712,5)</f>
        <v>9.85712</v>
      </c>
      <c r="G230" s="20"/>
      <c r="H230" s="28"/>
    </row>
    <row r="231" spans="1:8" ht="12.75" customHeight="1">
      <c r="A231" s="30">
        <v>43776</v>
      </c>
      <c r="B231" s="31"/>
      <c r="C231" s="22">
        <f>ROUND(9.82,5)</f>
        <v>9.82</v>
      </c>
      <c r="D231" s="22">
        <f>F231</f>
        <v>9.92466</v>
      </c>
      <c r="E231" s="22">
        <f>F231</f>
        <v>9.92466</v>
      </c>
      <c r="F231" s="22">
        <f>ROUND(9.92466,5)</f>
        <v>9.92466</v>
      </c>
      <c r="G231" s="20"/>
      <c r="H231" s="28"/>
    </row>
    <row r="232" spans="1:8" ht="12.75" customHeight="1">
      <c r="A232" s="30">
        <v>43867</v>
      </c>
      <c r="B232" s="31"/>
      <c r="C232" s="22">
        <f>ROUND(9.82,5)</f>
        <v>9.82</v>
      </c>
      <c r="D232" s="22">
        <f>F232</f>
        <v>9.98437</v>
      </c>
      <c r="E232" s="22">
        <f>F232</f>
        <v>9.98437</v>
      </c>
      <c r="F232" s="22">
        <f>ROUND(9.98437,5)</f>
        <v>9.98437</v>
      </c>
      <c r="G232" s="20"/>
      <c r="H232" s="28"/>
    </row>
    <row r="233" spans="1:8" ht="12.75" customHeight="1">
      <c r="A233" s="30">
        <v>43958</v>
      </c>
      <c r="B233" s="31"/>
      <c r="C233" s="22">
        <f>ROUND(9.82,5)</f>
        <v>9.82</v>
      </c>
      <c r="D233" s="22">
        <f>F233</f>
        <v>10.03348</v>
      </c>
      <c r="E233" s="22">
        <f>F233</f>
        <v>10.03348</v>
      </c>
      <c r="F233" s="22">
        <f>ROUND(10.03348,5)</f>
        <v>10.03348</v>
      </c>
      <c r="G233" s="20"/>
      <c r="H233" s="28"/>
    </row>
    <row r="234" spans="1:8" ht="12.75" customHeight="1">
      <c r="A234" s="30">
        <v>44049</v>
      </c>
      <c r="B234" s="31"/>
      <c r="C234" s="22">
        <f>ROUND(9.82,5)</f>
        <v>9.82</v>
      </c>
      <c r="D234" s="22">
        <f>F234</f>
        <v>10.10248</v>
      </c>
      <c r="E234" s="22">
        <f>F234</f>
        <v>10.10248</v>
      </c>
      <c r="F234" s="22">
        <f>ROUND(10.10248,5)</f>
        <v>10.10248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43678</v>
      </c>
      <c r="B236" s="31"/>
      <c r="C236" s="22">
        <f>ROUND(9.815,5)</f>
        <v>9.815</v>
      </c>
      <c r="D236" s="22">
        <f>F236</f>
        <v>9.85188</v>
      </c>
      <c r="E236" s="22">
        <f>F236</f>
        <v>9.85188</v>
      </c>
      <c r="F236" s="22">
        <f>ROUND(9.85188,5)</f>
        <v>9.85188</v>
      </c>
      <c r="G236" s="20"/>
      <c r="H236" s="28"/>
    </row>
    <row r="237" spans="1:8" ht="12.75" customHeight="1">
      <c r="A237" s="30">
        <v>43776</v>
      </c>
      <c r="B237" s="31"/>
      <c r="C237" s="22">
        <f>ROUND(9.815,5)</f>
        <v>9.815</v>
      </c>
      <c r="D237" s="22">
        <f>F237</f>
        <v>9.91891</v>
      </c>
      <c r="E237" s="22">
        <f>F237</f>
        <v>9.91891</v>
      </c>
      <c r="F237" s="22">
        <f>ROUND(9.91891,5)</f>
        <v>9.91891</v>
      </c>
      <c r="G237" s="20"/>
      <c r="H237" s="28"/>
    </row>
    <row r="238" spans="1:8" ht="12.75" customHeight="1">
      <c r="A238" s="30">
        <v>43867</v>
      </c>
      <c r="B238" s="31"/>
      <c r="C238" s="22">
        <f>ROUND(9.815,5)</f>
        <v>9.815</v>
      </c>
      <c r="D238" s="22">
        <f>F238</f>
        <v>9.97815</v>
      </c>
      <c r="E238" s="22">
        <f>F238</f>
        <v>9.97815</v>
      </c>
      <c r="F238" s="22">
        <f>ROUND(9.97815,5)</f>
        <v>9.97815</v>
      </c>
      <c r="G238" s="20"/>
      <c r="H238" s="28"/>
    </row>
    <row r="239" spans="1:8" ht="12.75" customHeight="1">
      <c r="A239" s="30">
        <v>43958</v>
      </c>
      <c r="B239" s="31"/>
      <c r="C239" s="22">
        <f>ROUND(9.815,5)</f>
        <v>9.815</v>
      </c>
      <c r="D239" s="22">
        <f>F239</f>
        <v>10.02676</v>
      </c>
      <c r="E239" s="22">
        <f>F239</f>
        <v>10.02676</v>
      </c>
      <c r="F239" s="22">
        <f>ROUND(10.02676,5)</f>
        <v>10.02676</v>
      </c>
      <c r="G239" s="20"/>
      <c r="H239" s="28"/>
    </row>
    <row r="240" spans="1:8" ht="12.75" customHeight="1">
      <c r="A240" s="30">
        <v>44049</v>
      </c>
      <c r="B240" s="31"/>
      <c r="C240" s="22">
        <f>ROUND(9.815,5)</f>
        <v>9.815</v>
      </c>
      <c r="D240" s="22">
        <f>F240</f>
        <v>10.09517</v>
      </c>
      <c r="E240" s="22">
        <f>F240</f>
        <v>10.09517</v>
      </c>
      <c r="F240" s="22">
        <f>ROUND(10.09517,5)</f>
        <v>10.09517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43678</v>
      </c>
      <c r="B242" s="31"/>
      <c r="C242" s="23">
        <f>ROUND(724.301,3)</f>
        <v>724.301</v>
      </c>
      <c r="D242" s="23">
        <f>F242</f>
        <v>731.575</v>
      </c>
      <c r="E242" s="23">
        <f>F242</f>
        <v>731.575</v>
      </c>
      <c r="F242" s="23">
        <f>ROUND(731.575,3)</f>
        <v>731.575</v>
      </c>
      <c r="G242" s="20"/>
      <c r="H242" s="28"/>
    </row>
    <row r="243" spans="1:8" ht="12.75" customHeight="1">
      <c r="A243" s="30">
        <v>43776</v>
      </c>
      <c r="B243" s="31"/>
      <c r="C243" s="23">
        <f>ROUND(724.301,3)</f>
        <v>724.301</v>
      </c>
      <c r="D243" s="23">
        <f>F243</f>
        <v>746.115</v>
      </c>
      <c r="E243" s="23">
        <f>F243</f>
        <v>746.115</v>
      </c>
      <c r="F243" s="23">
        <f>ROUND(746.115,3)</f>
        <v>746.115</v>
      </c>
      <c r="G243" s="20"/>
      <c r="H243" s="28"/>
    </row>
    <row r="244" spans="1:8" ht="12.75" customHeight="1">
      <c r="A244" s="30">
        <v>43867</v>
      </c>
      <c r="B244" s="31"/>
      <c r="C244" s="23">
        <f>ROUND(724.301,3)</f>
        <v>724.301</v>
      </c>
      <c r="D244" s="23">
        <f>F244</f>
        <v>760.362</v>
      </c>
      <c r="E244" s="23">
        <f>F244</f>
        <v>760.362</v>
      </c>
      <c r="F244" s="23">
        <f>ROUND(760.362,3)</f>
        <v>760.362</v>
      </c>
      <c r="G244" s="20"/>
      <c r="H244" s="28"/>
    </row>
    <row r="245" spans="1:8" ht="12.75" customHeight="1">
      <c r="A245" s="30">
        <v>43958</v>
      </c>
      <c r="B245" s="31"/>
      <c r="C245" s="23">
        <f>ROUND(724.301,3)</f>
        <v>724.301</v>
      </c>
      <c r="D245" s="23">
        <f>F245</f>
        <v>775.367</v>
      </c>
      <c r="E245" s="23">
        <f>F245</f>
        <v>775.367</v>
      </c>
      <c r="F245" s="23">
        <f>ROUND(775.367,3)</f>
        <v>775.367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43678</v>
      </c>
      <c r="B247" s="31"/>
      <c r="C247" s="23">
        <f>ROUND(645.843,3)</f>
        <v>645.843</v>
      </c>
      <c r="D247" s="23">
        <f>F247</f>
        <v>652.329</v>
      </c>
      <c r="E247" s="23">
        <f>F247</f>
        <v>652.329</v>
      </c>
      <c r="F247" s="23">
        <f>ROUND(652.329,3)</f>
        <v>652.329</v>
      </c>
      <c r="G247" s="20"/>
      <c r="H247" s="28"/>
    </row>
    <row r="248" spans="1:8" ht="12.75" customHeight="1">
      <c r="A248" s="30">
        <v>43776</v>
      </c>
      <c r="B248" s="31"/>
      <c r="C248" s="23">
        <f>ROUND(645.843,3)</f>
        <v>645.843</v>
      </c>
      <c r="D248" s="23">
        <f>F248</f>
        <v>665.294</v>
      </c>
      <c r="E248" s="23">
        <f>F248</f>
        <v>665.294</v>
      </c>
      <c r="F248" s="23">
        <f>ROUND(665.294,3)</f>
        <v>665.294</v>
      </c>
      <c r="G248" s="20"/>
      <c r="H248" s="28"/>
    </row>
    <row r="249" spans="1:8" ht="12.75" customHeight="1">
      <c r="A249" s="30">
        <v>43867</v>
      </c>
      <c r="B249" s="31"/>
      <c r="C249" s="23">
        <f>ROUND(645.843,3)</f>
        <v>645.843</v>
      </c>
      <c r="D249" s="23">
        <f>F249</f>
        <v>677.997</v>
      </c>
      <c r="E249" s="23">
        <f>F249</f>
        <v>677.997</v>
      </c>
      <c r="F249" s="23">
        <f>ROUND(677.997,3)</f>
        <v>677.997</v>
      </c>
      <c r="G249" s="20"/>
      <c r="H249" s="28"/>
    </row>
    <row r="250" spans="1:8" ht="12.75" customHeight="1">
      <c r="A250" s="30">
        <v>43958</v>
      </c>
      <c r="B250" s="31"/>
      <c r="C250" s="23">
        <f>ROUND(645.843,3)</f>
        <v>645.843</v>
      </c>
      <c r="D250" s="23">
        <f>F250</f>
        <v>691.378</v>
      </c>
      <c r="E250" s="23">
        <f>F250</f>
        <v>691.378</v>
      </c>
      <c r="F250" s="23">
        <f>ROUND(691.378,3)</f>
        <v>691.378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43678</v>
      </c>
      <c r="B252" s="31"/>
      <c r="C252" s="23">
        <f>ROUND(746.01,3)</f>
        <v>746.01</v>
      </c>
      <c r="D252" s="23">
        <f>F252</f>
        <v>753.502</v>
      </c>
      <c r="E252" s="23">
        <f>F252</f>
        <v>753.502</v>
      </c>
      <c r="F252" s="23">
        <f>ROUND(753.502,3)</f>
        <v>753.502</v>
      </c>
      <c r="G252" s="20"/>
      <c r="H252" s="28"/>
    </row>
    <row r="253" spans="1:8" ht="12.75" customHeight="1">
      <c r="A253" s="30">
        <v>43776</v>
      </c>
      <c r="B253" s="31"/>
      <c r="C253" s="23">
        <f>ROUND(746.01,3)</f>
        <v>746.01</v>
      </c>
      <c r="D253" s="23">
        <f>F253</f>
        <v>768.478</v>
      </c>
      <c r="E253" s="23">
        <f>F253</f>
        <v>768.478</v>
      </c>
      <c r="F253" s="23">
        <f>ROUND(768.478,3)</f>
        <v>768.478</v>
      </c>
      <c r="G253" s="20"/>
      <c r="H253" s="28"/>
    </row>
    <row r="254" spans="1:8" ht="12.75" customHeight="1">
      <c r="A254" s="30">
        <v>43867</v>
      </c>
      <c r="B254" s="31"/>
      <c r="C254" s="23">
        <f>ROUND(746.01,3)</f>
        <v>746.01</v>
      </c>
      <c r="D254" s="23">
        <f>F254</f>
        <v>783.151</v>
      </c>
      <c r="E254" s="23">
        <f>F254</f>
        <v>783.151</v>
      </c>
      <c r="F254" s="23">
        <f>ROUND(783.151,3)</f>
        <v>783.151</v>
      </c>
      <c r="G254" s="20"/>
      <c r="H254" s="28"/>
    </row>
    <row r="255" spans="1:8" ht="12.75" customHeight="1">
      <c r="A255" s="30">
        <v>43958</v>
      </c>
      <c r="B255" s="31"/>
      <c r="C255" s="23">
        <f>ROUND(746.01,3)</f>
        <v>746.01</v>
      </c>
      <c r="D255" s="23">
        <f>F255</f>
        <v>798.607</v>
      </c>
      <c r="E255" s="23">
        <f>F255</f>
        <v>798.607</v>
      </c>
      <c r="F255" s="23">
        <f>ROUND(798.607,3)</f>
        <v>798.607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43678</v>
      </c>
      <c r="B257" s="31"/>
      <c r="C257" s="23">
        <f>ROUND(669.606,3)</f>
        <v>669.606</v>
      </c>
      <c r="D257" s="23">
        <f>F257</f>
        <v>676.33</v>
      </c>
      <c r="E257" s="23">
        <f>F257</f>
        <v>676.33</v>
      </c>
      <c r="F257" s="23">
        <f>ROUND(676.33,3)</f>
        <v>676.33</v>
      </c>
      <c r="G257" s="20"/>
      <c r="H257" s="28"/>
    </row>
    <row r="258" spans="1:8" ht="12.75" customHeight="1">
      <c r="A258" s="30">
        <v>43776</v>
      </c>
      <c r="B258" s="31"/>
      <c r="C258" s="23">
        <f>ROUND(669.606,3)</f>
        <v>669.606</v>
      </c>
      <c r="D258" s="23">
        <f>F258</f>
        <v>689.773</v>
      </c>
      <c r="E258" s="23">
        <f>F258</f>
        <v>689.773</v>
      </c>
      <c r="F258" s="23">
        <f>ROUND(689.773,3)</f>
        <v>689.773</v>
      </c>
      <c r="G258" s="20"/>
      <c r="H258" s="28"/>
    </row>
    <row r="259" spans="1:8" ht="12.75" customHeight="1">
      <c r="A259" s="30">
        <v>43867</v>
      </c>
      <c r="B259" s="31"/>
      <c r="C259" s="23">
        <f>ROUND(669.606,3)</f>
        <v>669.606</v>
      </c>
      <c r="D259" s="23">
        <f>F259</f>
        <v>702.943</v>
      </c>
      <c r="E259" s="23">
        <f>F259</f>
        <v>702.943</v>
      </c>
      <c r="F259" s="23">
        <f>ROUND(702.943,3)</f>
        <v>702.943</v>
      </c>
      <c r="G259" s="20"/>
      <c r="H259" s="28"/>
    </row>
    <row r="260" spans="1:8" ht="12.75" customHeight="1">
      <c r="A260" s="30">
        <v>43958</v>
      </c>
      <c r="B260" s="31"/>
      <c r="C260" s="23">
        <f>ROUND(669.606,3)</f>
        <v>669.606</v>
      </c>
      <c r="D260" s="23">
        <f>F260</f>
        <v>716.816</v>
      </c>
      <c r="E260" s="23">
        <f>F260</f>
        <v>716.816</v>
      </c>
      <c r="F260" s="23">
        <f>ROUND(716.816,3)</f>
        <v>716.816</v>
      </c>
      <c r="G260" s="20"/>
      <c r="H260" s="28"/>
    </row>
    <row r="261" spans="1:8" ht="12.75" customHeight="1">
      <c r="A261" s="30" t="s">
        <v>64</v>
      </c>
      <c r="B261" s="31"/>
      <c r="C261" s="21"/>
      <c r="D261" s="21"/>
      <c r="E261" s="21"/>
      <c r="F261" s="21"/>
      <c r="G261" s="20"/>
      <c r="H261" s="28"/>
    </row>
    <row r="262" spans="1:8" ht="12.75" customHeight="1">
      <c r="A262" s="30">
        <v>43678</v>
      </c>
      <c r="B262" s="31"/>
      <c r="C262" s="23">
        <f>ROUND(259.043165071764,3)</f>
        <v>259.043</v>
      </c>
      <c r="D262" s="23">
        <f>F262</f>
        <v>261.681</v>
      </c>
      <c r="E262" s="23">
        <f>F262</f>
        <v>261.681</v>
      </c>
      <c r="F262" s="23">
        <f>ROUND(261.681,3)</f>
        <v>261.681</v>
      </c>
      <c r="G262" s="20"/>
      <c r="H262" s="28"/>
    </row>
    <row r="263" spans="1:8" ht="12.75" customHeight="1">
      <c r="A263" s="30">
        <v>43776</v>
      </c>
      <c r="B263" s="31"/>
      <c r="C263" s="23">
        <f>ROUND(259.043165071764,3)</f>
        <v>259.043</v>
      </c>
      <c r="D263" s="23">
        <f>F263</f>
        <v>266.951</v>
      </c>
      <c r="E263" s="23">
        <f>F263</f>
        <v>266.951</v>
      </c>
      <c r="F263" s="23">
        <f>ROUND(266.951,3)</f>
        <v>266.951</v>
      </c>
      <c r="G263" s="20"/>
      <c r="H263" s="28"/>
    </row>
    <row r="264" spans="1:8" ht="12.75" customHeight="1">
      <c r="A264" s="30">
        <v>43867</v>
      </c>
      <c r="B264" s="31"/>
      <c r="C264" s="23">
        <f>ROUND(259.043165071764,3)</f>
        <v>259.043</v>
      </c>
      <c r="D264" s="23">
        <f>F264</f>
        <v>272.11</v>
      </c>
      <c r="E264" s="23">
        <f>F264</f>
        <v>272.11</v>
      </c>
      <c r="F264" s="23">
        <f>ROUND(272.11,3)</f>
        <v>272.11</v>
      </c>
      <c r="G264" s="20"/>
      <c r="H264" s="28"/>
    </row>
    <row r="265" spans="1:8" ht="12.75" customHeight="1">
      <c r="A265" s="30">
        <v>43958</v>
      </c>
      <c r="B265" s="31"/>
      <c r="C265" s="23">
        <f>ROUND(259.043165071764,3)</f>
        <v>259.043</v>
      </c>
      <c r="D265" s="23">
        <f>F265</f>
        <v>277.542</v>
      </c>
      <c r="E265" s="23">
        <f>F265</f>
        <v>277.542</v>
      </c>
      <c r="F265" s="23">
        <f>ROUND(277.542,3)</f>
        <v>277.542</v>
      </c>
      <c r="G265" s="20"/>
      <c r="H265" s="28"/>
    </row>
    <row r="266" spans="1:8" ht="12.75" customHeight="1">
      <c r="A266" s="30" t="s">
        <v>65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43635</v>
      </c>
      <c r="B267" s="31"/>
      <c r="C267" s="23">
        <f>ROUND(7.058,3)</f>
        <v>7.058</v>
      </c>
      <c r="D267" s="23">
        <f>ROUND(7.08,3)</f>
        <v>7.08</v>
      </c>
      <c r="E267" s="23">
        <f>ROUND(6.98,3)</f>
        <v>6.98</v>
      </c>
      <c r="F267" s="23">
        <f>ROUND(7.03,3)</f>
        <v>7.03</v>
      </c>
      <c r="G267" s="20"/>
      <c r="H267" s="28"/>
    </row>
    <row r="268" spans="1:8" ht="12.75" customHeight="1">
      <c r="A268" s="30">
        <v>43726</v>
      </c>
      <c r="B268" s="31"/>
      <c r="C268" s="23">
        <f>ROUND(7.058,3)</f>
        <v>7.058</v>
      </c>
      <c r="D268" s="23">
        <f>ROUND(7.12,3)</f>
        <v>7.12</v>
      </c>
      <c r="E268" s="23">
        <f>ROUND(7.02,3)</f>
        <v>7.02</v>
      </c>
      <c r="F268" s="23">
        <f>ROUND(7.07,3)</f>
        <v>7.07</v>
      </c>
      <c r="G268" s="20"/>
      <c r="H268" s="28"/>
    </row>
    <row r="269" spans="1:8" ht="12.75" customHeight="1">
      <c r="A269" s="30">
        <v>43817</v>
      </c>
      <c r="B269" s="31"/>
      <c r="C269" s="23">
        <f>ROUND(7.058,3)</f>
        <v>7.058</v>
      </c>
      <c r="D269" s="23">
        <f>ROUND(7.18,3)</f>
        <v>7.18</v>
      </c>
      <c r="E269" s="23">
        <f>ROUND(7.08,3)</f>
        <v>7.08</v>
      </c>
      <c r="F269" s="23">
        <f>ROUND(7.13,3)</f>
        <v>7.13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43678</v>
      </c>
      <c r="B271" s="31"/>
      <c r="C271" s="23">
        <f>ROUND(662.764,3)</f>
        <v>662.764</v>
      </c>
      <c r="D271" s="23">
        <f>F271</f>
        <v>669.42</v>
      </c>
      <c r="E271" s="23">
        <f>F271</f>
        <v>669.42</v>
      </c>
      <c r="F271" s="23">
        <f>ROUND(669.42,3)</f>
        <v>669.42</v>
      </c>
      <c r="G271" s="20"/>
      <c r="H271" s="28"/>
    </row>
    <row r="272" spans="1:8" ht="12.75" customHeight="1">
      <c r="A272" s="30">
        <v>43776</v>
      </c>
      <c r="B272" s="31"/>
      <c r="C272" s="23">
        <f>ROUND(662.764,3)</f>
        <v>662.764</v>
      </c>
      <c r="D272" s="23">
        <f>F272</f>
        <v>682.725</v>
      </c>
      <c r="E272" s="23">
        <f>F272</f>
        <v>682.725</v>
      </c>
      <c r="F272" s="23">
        <f>ROUND(682.725,3)</f>
        <v>682.725</v>
      </c>
      <c r="G272" s="20"/>
      <c r="H272" s="28"/>
    </row>
    <row r="273" spans="1:8" ht="12.75" customHeight="1">
      <c r="A273" s="30">
        <v>43867</v>
      </c>
      <c r="B273" s="31"/>
      <c r="C273" s="23">
        <f>ROUND(662.764,3)</f>
        <v>662.764</v>
      </c>
      <c r="D273" s="23">
        <f>F273</f>
        <v>695.761</v>
      </c>
      <c r="E273" s="23">
        <f>F273</f>
        <v>695.761</v>
      </c>
      <c r="F273" s="23">
        <f>ROUND(695.761,3)</f>
        <v>695.761</v>
      </c>
      <c r="G273" s="20"/>
      <c r="H273" s="28"/>
    </row>
    <row r="274" spans="1:8" ht="12.75" customHeight="1">
      <c r="A274" s="30">
        <v>43958</v>
      </c>
      <c r="B274" s="31"/>
      <c r="C274" s="23">
        <f>ROUND(662.764,3)</f>
        <v>662.764</v>
      </c>
      <c r="D274" s="23">
        <f>F274</f>
        <v>709.492</v>
      </c>
      <c r="E274" s="23">
        <f>F274</f>
        <v>709.492</v>
      </c>
      <c r="F274" s="23">
        <f>ROUND(709.492,3)</f>
        <v>709.492</v>
      </c>
      <c r="G274" s="20"/>
      <c r="H274" s="28"/>
    </row>
    <row r="275" spans="1:8" ht="12.75" customHeight="1">
      <c r="A275" s="30" t="s">
        <v>13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43913</v>
      </c>
      <c r="B276" s="31"/>
      <c r="C276" s="20">
        <f>ROUND(98.8093409608139,2)</f>
        <v>98.81</v>
      </c>
      <c r="D276" s="20">
        <f>F276</f>
        <v>98.57</v>
      </c>
      <c r="E276" s="20">
        <f>F276</f>
        <v>98.57</v>
      </c>
      <c r="F276" s="20">
        <f>ROUND(98.5706215148941,2)</f>
        <v>98.57</v>
      </c>
      <c r="G276" s="20"/>
      <c r="H276" s="28"/>
    </row>
    <row r="277" spans="1:8" ht="12.75" customHeight="1">
      <c r="A277" s="30" t="s">
        <v>14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45007</v>
      </c>
      <c r="B278" s="31"/>
      <c r="C278" s="20">
        <f>ROUND(95.6410620848373,2)</f>
        <v>95.64</v>
      </c>
      <c r="D278" s="20">
        <f>F278</f>
        <v>94.34</v>
      </c>
      <c r="E278" s="20">
        <f>F278</f>
        <v>94.34</v>
      </c>
      <c r="F278" s="20">
        <f>ROUND(94.3433007984678,2)</f>
        <v>94.34</v>
      </c>
      <c r="G278" s="20"/>
      <c r="H278" s="28"/>
    </row>
    <row r="279" spans="1:8" ht="12.75" customHeight="1">
      <c r="A279" s="30" t="s">
        <v>15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46834</v>
      </c>
      <c r="B280" s="31"/>
      <c r="C280" s="20">
        <f>ROUND(93.4905535729337,2)</f>
        <v>93.49</v>
      </c>
      <c r="D280" s="20">
        <f>F280</f>
        <v>92.78</v>
      </c>
      <c r="E280" s="20">
        <f>F280</f>
        <v>92.78</v>
      </c>
      <c r="F280" s="20">
        <f>ROUND(92.7772798291275,2)</f>
        <v>92.78</v>
      </c>
      <c r="G280" s="20"/>
      <c r="H280" s="28"/>
    </row>
    <row r="281" spans="1:8" ht="12.75" customHeight="1">
      <c r="A281" s="30" t="s">
        <v>67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43636</v>
      </c>
      <c r="B282" s="31"/>
      <c r="C282" s="20">
        <f>ROUND(99.8547405979433,2)</f>
        <v>99.85</v>
      </c>
      <c r="D282" s="20">
        <f>F282</f>
        <v>102.01</v>
      </c>
      <c r="E282" s="20">
        <f>F282</f>
        <v>102.01</v>
      </c>
      <c r="F282" s="20">
        <f>ROUND(102.012852762378,2)</f>
        <v>102.01</v>
      </c>
      <c r="G282" s="20"/>
      <c r="H282" s="28"/>
    </row>
    <row r="283" spans="1:8" ht="12.75" customHeight="1">
      <c r="A283" s="30" t="s">
        <v>68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43727</v>
      </c>
      <c r="B284" s="31"/>
      <c r="C284" s="20">
        <f>ROUND(99.8547405979433,2)</f>
        <v>99.85</v>
      </c>
      <c r="D284" s="20">
        <f>F284</f>
        <v>99.85</v>
      </c>
      <c r="E284" s="20">
        <f>F284</f>
        <v>99.85</v>
      </c>
      <c r="F284" s="20">
        <f>ROUND(99.8547405979433,2)</f>
        <v>99.85</v>
      </c>
      <c r="G284" s="20"/>
      <c r="H284" s="28"/>
    </row>
    <row r="285" spans="1:8" ht="12.75" customHeight="1">
      <c r="A285" s="30" t="s">
        <v>69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43637</v>
      </c>
      <c r="B286" s="31"/>
      <c r="C286" s="22">
        <f>ROUND(98.8093409608139,5)</f>
        <v>98.80934</v>
      </c>
      <c r="D286" s="22">
        <f>F286</f>
        <v>99.73948</v>
      </c>
      <c r="E286" s="22">
        <f>F286</f>
        <v>99.73948</v>
      </c>
      <c r="F286" s="22">
        <f>ROUND(99.7394762293476,5)</f>
        <v>99.73948</v>
      </c>
      <c r="G286" s="20"/>
      <c r="H286" s="28"/>
    </row>
    <row r="287" spans="1:8" ht="12.75" customHeight="1">
      <c r="A287" s="30" t="s">
        <v>70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43728</v>
      </c>
      <c r="B288" s="31"/>
      <c r="C288" s="22">
        <f>ROUND(98.8093409608139,5)</f>
        <v>98.80934</v>
      </c>
      <c r="D288" s="22">
        <f>F288</f>
        <v>101.85351</v>
      </c>
      <c r="E288" s="22">
        <f>F288</f>
        <v>101.85351</v>
      </c>
      <c r="F288" s="22">
        <f>ROUND(101.853506114782,5)</f>
        <v>101.85351</v>
      </c>
      <c r="G288" s="20"/>
      <c r="H288" s="28"/>
    </row>
    <row r="289" spans="1:8" ht="12.75" customHeight="1">
      <c r="A289" s="30" t="s">
        <v>71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44004</v>
      </c>
      <c r="B290" s="31"/>
      <c r="C290" s="20">
        <f>ROUND(98.8093409608139,2)</f>
        <v>98.81</v>
      </c>
      <c r="D290" s="20">
        <f>F290</f>
        <v>102</v>
      </c>
      <c r="E290" s="20">
        <f>F290</f>
        <v>102</v>
      </c>
      <c r="F290" s="20">
        <f>ROUND(101.995384032546,2)</f>
        <v>102</v>
      </c>
      <c r="G290" s="20"/>
      <c r="H290" s="28"/>
    </row>
    <row r="291" spans="1:8" ht="12.75" customHeight="1">
      <c r="A291" s="30" t="s">
        <v>72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44095</v>
      </c>
      <c r="B292" s="31"/>
      <c r="C292" s="20">
        <f>ROUND(98.8093409608139,2)</f>
        <v>98.81</v>
      </c>
      <c r="D292" s="20">
        <f>F292</f>
        <v>98.81</v>
      </c>
      <c r="E292" s="20">
        <f>F292</f>
        <v>98.81</v>
      </c>
      <c r="F292" s="20">
        <f>ROUND(98.8093409608139,2)</f>
        <v>98.81</v>
      </c>
      <c r="G292" s="20"/>
      <c r="H292" s="28"/>
    </row>
    <row r="293" spans="1:8" ht="12.75" customHeight="1">
      <c r="A293" s="30" t="s">
        <v>73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44182</v>
      </c>
      <c r="B294" s="31"/>
      <c r="C294" s="22">
        <f>ROUND(95.6410620848373,5)</f>
        <v>95.64106</v>
      </c>
      <c r="D294" s="22">
        <f>F294</f>
        <v>95.43867</v>
      </c>
      <c r="E294" s="22">
        <f>F294</f>
        <v>95.43867</v>
      </c>
      <c r="F294" s="22">
        <f>ROUND(95.4386666070523,5)</f>
        <v>95.43867</v>
      </c>
      <c r="G294" s="20"/>
      <c r="H294" s="28"/>
    </row>
    <row r="295" spans="1:8" ht="12.75" customHeight="1">
      <c r="A295" s="30" t="s">
        <v>74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44271</v>
      </c>
      <c r="B296" s="31"/>
      <c r="C296" s="22">
        <f>ROUND(95.6410620848373,5)</f>
        <v>95.64106</v>
      </c>
      <c r="D296" s="22">
        <f>F296</f>
        <v>94.44978</v>
      </c>
      <c r="E296" s="22">
        <f>F296</f>
        <v>94.44978</v>
      </c>
      <c r="F296" s="22">
        <f>ROUND(94.4497799718402,5)</f>
        <v>94.44978</v>
      </c>
      <c r="G296" s="20"/>
      <c r="H296" s="28"/>
    </row>
    <row r="297" spans="1:8" ht="12.75" customHeight="1">
      <c r="A297" s="30" t="s">
        <v>75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44362</v>
      </c>
      <c r="B298" s="31"/>
      <c r="C298" s="22">
        <f>ROUND(95.6410620848373,5)</f>
        <v>95.64106</v>
      </c>
      <c r="D298" s="22">
        <f>F298</f>
        <v>93.4245</v>
      </c>
      <c r="E298" s="22">
        <f>F298</f>
        <v>93.4245</v>
      </c>
      <c r="F298" s="22">
        <f>ROUND(93.4245031234551,5)</f>
        <v>93.4245</v>
      </c>
      <c r="G298" s="20"/>
      <c r="H298" s="28"/>
    </row>
    <row r="299" spans="1:8" ht="12.75" customHeight="1">
      <c r="A299" s="30" t="s">
        <v>76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44460</v>
      </c>
      <c r="B300" s="31"/>
      <c r="C300" s="22">
        <f>ROUND(95.6410620848373,5)</f>
        <v>95.64106</v>
      </c>
      <c r="D300" s="22">
        <f>F300</f>
        <v>93.3621</v>
      </c>
      <c r="E300" s="22">
        <f>F300</f>
        <v>93.3621</v>
      </c>
      <c r="F300" s="22">
        <f>ROUND(93.3621015205377,5)</f>
        <v>93.3621</v>
      </c>
      <c r="G300" s="20"/>
      <c r="H300" s="28"/>
    </row>
    <row r="301" spans="1:8" ht="12.75" customHeight="1">
      <c r="A301" s="30" t="s">
        <v>77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44551</v>
      </c>
      <c r="B302" s="31"/>
      <c r="C302" s="22">
        <f>ROUND(95.6410620848373,5)</f>
        <v>95.64106</v>
      </c>
      <c r="D302" s="22">
        <f>F302</f>
        <v>95.35269</v>
      </c>
      <c r="E302" s="22">
        <f>F302</f>
        <v>95.35269</v>
      </c>
      <c r="F302" s="22">
        <f>ROUND(95.3526852689039,5)</f>
        <v>95.35269</v>
      </c>
      <c r="G302" s="20"/>
      <c r="H302" s="28"/>
    </row>
    <row r="303" spans="1:8" ht="12.75" customHeight="1">
      <c r="A303" s="30" t="s">
        <v>78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44635</v>
      </c>
      <c r="B304" s="31"/>
      <c r="C304" s="22">
        <f>ROUND(95.6410620848373,5)</f>
        <v>95.64106</v>
      </c>
      <c r="D304" s="22">
        <f>F304</f>
        <v>95.29551</v>
      </c>
      <c r="E304" s="22">
        <f>F304</f>
        <v>95.29551</v>
      </c>
      <c r="F304" s="22">
        <f>ROUND(95.2955072864372,5)</f>
        <v>95.29551</v>
      </c>
      <c r="G304" s="20"/>
      <c r="H304" s="28"/>
    </row>
    <row r="305" spans="1:8" ht="12.75" customHeight="1">
      <c r="A305" s="30" t="s">
        <v>79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44733</v>
      </c>
      <c r="B306" s="31"/>
      <c r="C306" s="22">
        <f>ROUND(95.6410620848373,5)</f>
        <v>95.64106</v>
      </c>
      <c r="D306" s="22">
        <f>F306</f>
        <v>96.29066</v>
      </c>
      <c r="E306" s="22">
        <f>F306</f>
        <v>96.29066</v>
      </c>
      <c r="F306" s="22">
        <f>ROUND(96.2906550824944,5)</f>
        <v>96.29066</v>
      </c>
      <c r="G306" s="20"/>
      <c r="H306" s="28"/>
    </row>
    <row r="307" spans="1:8" ht="12.75" customHeight="1">
      <c r="A307" s="30" t="s">
        <v>80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44824</v>
      </c>
      <c r="B308" s="31"/>
      <c r="C308" s="22">
        <f>ROUND(95.6410620848373,5)</f>
        <v>95.64106</v>
      </c>
      <c r="D308" s="22">
        <f>F308</f>
        <v>100.06767</v>
      </c>
      <c r="E308" s="22">
        <f>F308</f>
        <v>100.06767</v>
      </c>
      <c r="F308" s="22">
        <f>ROUND(100.067674264988,5)</f>
        <v>100.06767</v>
      </c>
      <c r="G308" s="20"/>
      <c r="H308" s="28"/>
    </row>
    <row r="309" spans="1:8" ht="12.75" customHeight="1">
      <c r="A309" s="30" t="s">
        <v>81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45097</v>
      </c>
      <c r="B310" s="31"/>
      <c r="C310" s="20">
        <f>ROUND(95.6410620848373,2)</f>
        <v>95.64</v>
      </c>
      <c r="D310" s="20">
        <f>F310</f>
        <v>100.31</v>
      </c>
      <c r="E310" s="20">
        <f>F310</f>
        <v>100.31</v>
      </c>
      <c r="F310" s="20">
        <f>ROUND(100.31212097805,2)</f>
        <v>100.31</v>
      </c>
      <c r="G310" s="20"/>
      <c r="H310" s="28"/>
    </row>
    <row r="311" spans="1:8" ht="12.75" customHeight="1">
      <c r="A311" s="30" t="s">
        <v>82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45188</v>
      </c>
      <c r="B312" s="31"/>
      <c r="C312" s="20">
        <f>ROUND(95.6410620848373,2)</f>
        <v>95.64</v>
      </c>
      <c r="D312" s="20">
        <f>F312</f>
        <v>95.64</v>
      </c>
      <c r="E312" s="20">
        <f>F312</f>
        <v>95.64</v>
      </c>
      <c r="F312" s="20">
        <f>ROUND(95.6410620848373,2)</f>
        <v>95.64</v>
      </c>
      <c r="G312" s="20"/>
      <c r="H312" s="28"/>
    </row>
    <row r="313" spans="1:8" ht="12.75" customHeight="1">
      <c r="A313" s="30" t="s">
        <v>83</v>
      </c>
      <c r="B313" s="31"/>
      <c r="C313" s="21"/>
      <c r="D313" s="21"/>
      <c r="E313" s="21"/>
      <c r="F313" s="21"/>
      <c r="G313" s="20"/>
      <c r="H313" s="28"/>
    </row>
    <row r="314" spans="1:8" ht="12.75" customHeight="1">
      <c r="A314" s="30">
        <v>46008</v>
      </c>
      <c r="B314" s="31"/>
      <c r="C314" s="22">
        <f>ROUND(93.4905535729337,5)</f>
        <v>93.49055</v>
      </c>
      <c r="D314" s="22">
        <f>F314</f>
        <v>91.47086</v>
      </c>
      <c r="E314" s="22">
        <f>F314</f>
        <v>91.47086</v>
      </c>
      <c r="F314" s="22">
        <f>ROUND(91.4708635918114,5)</f>
        <v>91.47086</v>
      </c>
      <c r="G314" s="20"/>
      <c r="H314" s="28"/>
    </row>
    <row r="315" spans="1:8" ht="12.75" customHeight="1">
      <c r="A315" s="30" t="s">
        <v>84</v>
      </c>
      <c r="B315" s="31"/>
      <c r="C315" s="21"/>
      <c r="D315" s="21"/>
      <c r="E315" s="21"/>
      <c r="F315" s="21"/>
      <c r="G315" s="20"/>
      <c r="H315" s="28"/>
    </row>
    <row r="316" spans="1:8" ht="12.75" customHeight="1">
      <c r="A316" s="30">
        <v>46097</v>
      </c>
      <c r="B316" s="31"/>
      <c r="C316" s="22">
        <f>ROUND(93.4905535729337,5)</f>
        <v>93.49055</v>
      </c>
      <c r="D316" s="22">
        <f>F316</f>
        <v>88.36473</v>
      </c>
      <c r="E316" s="22">
        <f>F316</f>
        <v>88.36473</v>
      </c>
      <c r="F316" s="22">
        <f>ROUND(88.3647287656189,5)</f>
        <v>88.36473</v>
      </c>
      <c r="G316" s="20"/>
      <c r="H316" s="28"/>
    </row>
    <row r="317" spans="1:8" ht="12.75" customHeight="1">
      <c r="A317" s="30" t="s">
        <v>85</v>
      </c>
      <c r="B317" s="31"/>
      <c r="C317" s="21"/>
      <c r="D317" s="21"/>
      <c r="E317" s="21"/>
      <c r="F317" s="21"/>
      <c r="G317" s="20"/>
      <c r="H317" s="28"/>
    </row>
    <row r="318" spans="1:8" ht="12.75" customHeight="1">
      <c r="A318" s="30">
        <v>46188</v>
      </c>
      <c r="B318" s="31"/>
      <c r="C318" s="22">
        <f>ROUND(93.4905535729337,5)</f>
        <v>93.49055</v>
      </c>
      <c r="D318" s="22">
        <f>F318</f>
        <v>87.02689</v>
      </c>
      <c r="E318" s="22">
        <f>F318</f>
        <v>87.02689</v>
      </c>
      <c r="F318" s="22">
        <f>ROUND(87.0268924496967,5)</f>
        <v>87.02689</v>
      </c>
      <c r="G318" s="20"/>
      <c r="H318" s="28"/>
    </row>
    <row r="319" spans="1:8" ht="12.75" customHeight="1">
      <c r="A319" s="30" t="s">
        <v>86</v>
      </c>
      <c r="B319" s="31"/>
      <c r="C319" s="21"/>
      <c r="D319" s="21"/>
      <c r="E319" s="21"/>
      <c r="F319" s="21"/>
      <c r="G319" s="20"/>
      <c r="H319" s="28"/>
    </row>
    <row r="320" spans="1:8" ht="12.75" customHeight="1">
      <c r="A320" s="30">
        <v>46286</v>
      </c>
      <c r="B320" s="31"/>
      <c r="C320" s="22">
        <f>ROUND(93.4905535729337,5)</f>
        <v>93.49055</v>
      </c>
      <c r="D320" s="22">
        <f>F320</f>
        <v>89.17672</v>
      </c>
      <c r="E320" s="22">
        <f>F320</f>
        <v>89.17672</v>
      </c>
      <c r="F320" s="22">
        <f>ROUND(89.1767239177227,5)</f>
        <v>89.17672</v>
      </c>
      <c r="G320" s="20"/>
      <c r="H320" s="28"/>
    </row>
    <row r="321" spans="1:8" ht="12.75" customHeight="1">
      <c r="A321" s="30" t="s">
        <v>87</v>
      </c>
      <c r="B321" s="31"/>
      <c r="C321" s="21"/>
      <c r="D321" s="21"/>
      <c r="E321" s="21"/>
      <c r="F321" s="21"/>
      <c r="G321" s="20"/>
      <c r="H321" s="28"/>
    </row>
    <row r="322" spans="1:8" ht="12.75" customHeight="1">
      <c r="A322" s="30">
        <v>46377</v>
      </c>
      <c r="B322" s="31"/>
      <c r="C322" s="22">
        <f>ROUND(93.4905535729337,5)</f>
        <v>93.49055</v>
      </c>
      <c r="D322" s="22">
        <f>F322</f>
        <v>93.00429</v>
      </c>
      <c r="E322" s="22">
        <f>F322</f>
        <v>93.00429</v>
      </c>
      <c r="F322" s="22">
        <f>ROUND(93.0042916923097,5)</f>
        <v>93.00429</v>
      </c>
      <c r="G322" s="20"/>
      <c r="H322" s="28"/>
    </row>
    <row r="323" spans="1:8" ht="12.75" customHeight="1">
      <c r="A323" s="30" t="s">
        <v>88</v>
      </c>
      <c r="B323" s="31"/>
      <c r="C323" s="21"/>
      <c r="D323" s="21"/>
      <c r="E323" s="21"/>
      <c r="F323" s="21"/>
      <c r="G323" s="20"/>
      <c r="H323" s="28"/>
    </row>
    <row r="324" spans="1:8" ht="12.75" customHeight="1">
      <c r="A324" s="30">
        <v>46461</v>
      </c>
      <c r="B324" s="31"/>
      <c r="C324" s="22">
        <f>ROUND(93.4905535729337,5)</f>
        <v>93.49055</v>
      </c>
      <c r="D324" s="22">
        <f>F324</f>
        <v>91.50095</v>
      </c>
      <c r="E324" s="22">
        <f>F324</f>
        <v>91.50095</v>
      </c>
      <c r="F324" s="22">
        <f>ROUND(91.5009534704914,5)</f>
        <v>91.50095</v>
      </c>
      <c r="G324" s="20"/>
      <c r="H324" s="28"/>
    </row>
    <row r="325" spans="1:8" ht="12.75" customHeight="1">
      <c r="A325" s="30" t="s">
        <v>89</v>
      </c>
      <c r="B325" s="31"/>
      <c r="C325" s="21"/>
      <c r="D325" s="21"/>
      <c r="E325" s="21"/>
      <c r="F325" s="21"/>
      <c r="G325" s="20"/>
      <c r="H325" s="28"/>
    </row>
    <row r="326" spans="1:8" ht="12.75" customHeight="1">
      <c r="A326" s="30">
        <v>46559</v>
      </c>
      <c r="B326" s="31"/>
      <c r="C326" s="22">
        <f>ROUND(93.4905535729337,5)</f>
        <v>93.49055</v>
      </c>
      <c r="D326" s="22">
        <f>F326</f>
        <v>93.5801</v>
      </c>
      <c r="E326" s="22">
        <f>F326</f>
        <v>93.5801</v>
      </c>
      <c r="F326" s="22">
        <f>ROUND(93.5801036056028,5)</f>
        <v>93.5801</v>
      </c>
      <c r="G326" s="20"/>
      <c r="H326" s="28"/>
    </row>
    <row r="327" spans="1:8" ht="12.75" customHeight="1">
      <c r="A327" s="30" t="s">
        <v>90</v>
      </c>
      <c r="B327" s="31"/>
      <c r="C327" s="21"/>
      <c r="D327" s="21"/>
      <c r="E327" s="21"/>
      <c r="F327" s="21"/>
      <c r="G327" s="20"/>
      <c r="H327" s="28"/>
    </row>
    <row r="328" spans="1:8" ht="12.75" customHeight="1">
      <c r="A328" s="30">
        <v>46650</v>
      </c>
      <c r="B328" s="31"/>
      <c r="C328" s="22">
        <f>ROUND(93.4905535729337,5)</f>
        <v>93.49055</v>
      </c>
      <c r="D328" s="22">
        <f>F328</f>
        <v>99.09178</v>
      </c>
      <c r="E328" s="22">
        <f>F328</f>
        <v>99.09178</v>
      </c>
      <c r="F328" s="22">
        <f>ROUND(99.091777016108,5)</f>
        <v>99.09178</v>
      </c>
      <c r="G328" s="20"/>
      <c r="H328" s="28"/>
    </row>
    <row r="329" spans="1:8" ht="12.75" customHeight="1">
      <c r="A329" s="30" t="s">
        <v>91</v>
      </c>
      <c r="B329" s="31"/>
      <c r="C329" s="21"/>
      <c r="D329" s="21"/>
      <c r="E329" s="21"/>
      <c r="F329" s="21"/>
      <c r="G329" s="20"/>
      <c r="H329" s="28"/>
    </row>
    <row r="330" spans="1:8" ht="12.75" customHeight="1">
      <c r="A330" s="30">
        <v>46924</v>
      </c>
      <c r="B330" s="31"/>
      <c r="C330" s="20">
        <f>ROUND(93.4905535729337,2)</f>
        <v>93.49</v>
      </c>
      <c r="D330" s="20">
        <f>F330</f>
        <v>100.09</v>
      </c>
      <c r="E330" s="20">
        <f>F330</f>
        <v>100.09</v>
      </c>
      <c r="F330" s="20">
        <f>ROUND(100.085010309968,2)</f>
        <v>100.09</v>
      </c>
      <c r="G330" s="20"/>
      <c r="H330" s="28"/>
    </row>
    <row r="331" spans="1:8" ht="12.75" customHeight="1">
      <c r="A331" s="30" t="s">
        <v>92</v>
      </c>
      <c r="B331" s="31"/>
      <c r="C331" s="21"/>
      <c r="D331" s="21"/>
      <c r="E331" s="21"/>
      <c r="F331" s="21"/>
      <c r="G331" s="20"/>
      <c r="H331" s="28"/>
    </row>
    <row r="332" spans="1:8" ht="12.75" customHeight="1" thickBot="1">
      <c r="A332" s="32">
        <v>47015</v>
      </c>
      <c r="B332" s="33"/>
      <c r="C332" s="26">
        <f>ROUND(93.4905535729337,2)</f>
        <v>93.49</v>
      </c>
      <c r="D332" s="26">
        <f>F332</f>
        <v>93.49</v>
      </c>
      <c r="E332" s="26">
        <f>F332</f>
        <v>93.49</v>
      </c>
      <c r="F332" s="26">
        <f>ROUND(93.4905535729337,2)</f>
        <v>93.49</v>
      </c>
      <c r="G332" s="26"/>
      <c r="H332" s="29"/>
    </row>
  </sheetData>
  <sheetProtection/>
  <mergeCells count="33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5:B235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27:B327"/>
    <mergeCell ref="A316:B316"/>
    <mergeCell ref="A317:B317"/>
    <mergeCell ref="A318:B318"/>
    <mergeCell ref="A319:B319"/>
    <mergeCell ref="A320:B320"/>
    <mergeCell ref="A321:B321"/>
    <mergeCell ref="A328:B328"/>
    <mergeCell ref="A329:B329"/>
    <mergeCell ref="A330:B330"/>
    <mergeCell ref="A331:B331"/>
    <mergeCell ref="A332:B332"/>
    <mergeCell ref="A322:B322"/>
    <mergeCell ref="A323:B323"/>
    <mergeCell ref="A324:B324"/>
    <mergeCell ref="A325:B325"/>
    <mergeCell ref="A326:B32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2019-06-11T15:57:30Z</dcterms:modified>
  <cp:category/>
  <cp:version/>
  <cp:contentType/>
  <cp:contentStatus/>
</cp:coreProperties>
</file>