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<sst xmlns="http://schemas.openxmlformats.org/spreadsheetml/2006/main" count="94" uniqueCount="91">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</sst>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43668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ROUND(99.8487547885254,2)</f>
        <v>99.85</v>
      </c>
      <c r="D6" s="28">
        <f>F6</f>
        <v>99.85</v>
      </c>
      <c r="E6" s="28">
        <f>F6</f>
        <v>99.85</v>
      </c>
      <c r="F6" s="28">
        <f>ROUND(99.8487547885254,2)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ROUND(98.8220610641365,2)</f>
        <v>98.82</v>
      </c>
      <c r="D8" s="28">
        <f>F8</f>
        <v>101.84</v>
      </c>
      <c r="E8" s="28">
        <f>F8</f>
        <v>101.84</v>
      </c>
      <c r="F8" s="28">
        <f>ROUND(101.843381390975,2)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ROUND(98.8220610641365,2)</f>
        <v>98.82</v>
      </c>
      <c r="D9" s="28">
        <f>F9</f>
        <v>102.69</v>
      </c>
      <c r="E9" s="28">
        <f>F9</f>
        <v>102.69</v>
      </c>
      <c r="F9" s="28">
        <f>ROUND(102.694107750558,2)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ROUND(98.8220610641365,2)</f>
        <v>98.82</v>
      </c>
      <c r="D10" s="28">
        <f>F10</f>
        <v>98.56</v>
      </c>
      <c r="E10" s="28">
        <f>F10</f>
        <v>98.56</v>
      </c>
      <c r="F10" s="28">
        <f>ROUND(98.5616346948526,2)</f>
        <v>98.56</v>
      </c>
      <c r="G10" s="28"/>
      <c r="H10" s="40"/>
    </row>
    <row r="11" spans="1:8" ht="12.75" customHeight="1">
      <c r="A11" s="26">
        <v>44004</v>
      </c>
      <c r="B11" s="27"/>
      <c r="C11" s="28">
        <f>ROUND(98.8220610641365,2)</f>
        <v>98.82</v>
      </c>
      <c r="D11" s="28">
        <f>F11</f>
        <v>101.98</v>
      </c>
      <c r="E11" s="28">
        <f>F11</f>
        <v>101.98</v>
      </c>
      <c r="F11" s="28">
        <f>ROUND(101.983131266508,2)</f>
        <v>101.98</v>
      </c>
      <c r="G11" s="28"/>
      <c r="H11" s="40"/>
    </row>
    <row r="12" spans="1:8" ht="12.75" customHeight="1">
      <c r="A12" s="26">
        <v>44095</v>
      </c>
      <c r="B12" s="27"/>
      <c r="C12" s="28">
        <f>ROUND(98.8220610641365,2)</f>
        <v>98.82</v>
      </c>
      <c r="D12" s="28">
        <f>F12</f>
        <v>98.82</v>
      </c>
      <c r="E12" s="28">
        <f>F12</f>
        <v>98.82</v>
      </c>
      <c r="F12" s="28">
        <f>ROUND(98.8220610641365,2)</f>
        <v>98.82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ROUND(95.3201219349497,2)</f>
        <v>95.32</v>
      </c>
      <c r="D14" s="28">
        <f>F14</f>
        <v>95.44</v>
      </c>
      <c r="E14" s="28">
        <f>F14</f>
        <v>95.44</v>
      </c>
      <c r="F14" s="28">
        <f>ROUND(95.4436917311264,2)</f>
        <v>95.44</v>
      </c>
      <c r="G14" s="28"/>
      <c r="H14" s="40"/>
    </row>
    <row r="15" spans="1:8" ht="12.75" customHeight="1">
      <c r="A15" s="26">
        <v>44271</v>
      </c>
      <c r="B15" s="27"/>
      <c r="C15" s="28">
        <f>ROUND(95.3201219349497,2)</f>
        <v>95.32</v>
      </c>
      <c r="D15" s="28">
        <f>F15</f>
        <v>94.44</v>
      </c>
      <c r="E15" s="28">
        <f>F15</f>
        <v>94.44</v>
      </c>
      <c r="F15" s="28">
        <f>ROUND(94.4401598054597,2)</f>
        <v>94.44</v>
      </c>
      <c r="G15" s="28"/>
      <c r="H15" s="40"/>
    </row>
    <row r="16" spans="1:8" ht="12.75" customHeight="1">
      <c r="A16" s="26">
        <v>44362</v>
      </c>
      <c r="B16" s="27"/>
      <c r="C16" s="28">
        <f>ROUND(95.3201219349497,2)</f>
        <v>95.32</v>
      </c>
      <c r="D16" s="28">
        <f>F16</f>
        <v>93.4</v>
      </c>
      <c r="E16" s="28">
        <f>F16</f>
        <v>93.4</v>
      </c>
      <c r="F16" s="28">
        <f>ROUND(93.3978863535436,2)</f>
        <v>93.4</v>
      </c>
      <c r="G16" s="28"/>
      <c r="H16" s="40"/>
    </row>
    <row r="17" spans="1:8" ht="12.75" customHeight="1">
      <c r="A17" s="26">
        <v>44460</v>
      </c>
      <c r="B17" s="27"/>
      <c r="C17" s="28">
        <f>ROUND(95.3201219349497,2)</f>
        <v>95.32</v>
      </c>
      <c r="D17" s="28">
        <f>F17</f>
        <v>93.32</v>
      </c>
      <c r="E17" s="28">
        <f>F17</f>
        <v>93.32</v>
      </c>
      <c r="F17" s="28">
        <f>ROUND(93.3178862649943,2)</f>
        <v>93.32</v>
      </c>
      <c r="G17" s="28"/>
      <c r="H17" s="40"/>
    </row>
    <row r="18" spans="1:8" ht="12.75" customHeight="1">
      <c r="A18" s="26">
        <v>44551</v>
      </c>
      <c r="B18" s="27"/>
      <c r="C18" s="28">
        <f>ROUND(95.3201219349497,2)</f>
        <v>95.32</v>
      </c>
      <c r="D18" s="28">
        <f>F18</f>
        <v>95.3</v>
      </c>
      <c r="E18" s="28">
        <f>F18</f>
        <v>95.3</v>
      </c>
      <c r="F18" s="28">
        <f>ROUND(95.2963835097494,2)</f>
        <v>95.3</v>
      </c>
      <c r="G18" s="28"/>
      <c r="H18" s="40"/>
    </row>
    <row r="19" spans="1:8" ht="12.75" customHeight="1">
      <c r="A19" s="26">
        <v>44635</v>
      </c>
      <c r="B19" s="27"/>
      <c r="C19" s="28">
        <f>ROUND(95.3201219349497,2)</f>
        <v>95.32</v>
      </c>
      <c r="D19" s="28">
        <f>F19</f>
        <v>95.23</v>
      </c>
      <c r="E19" s="28">
        <f>F19</f>
        <v>95.23</v>
      </c>
      <c r="F19" s="28">
        <f>ROUND(95.2273280662028,2)</f>
        <v>95.23</v>
      </c>
      <c r="G19" s="28"/>
      <c r="H19" s="40"/>
    </row>
    <row r="20" spans="1:8" ht="12.75" customHeight="1">
      <c r="A20" s="26">
        <v>44733</v>
      </c>
      <c r="B20" s="27"/>
      <c r="C20" s="28">
        <f>ROUND(95.3201219349497,2)</f>
        <v>95.32</v>
      </c>
      <c r="D20" s="28">
        <f>F20</f>
        <v>96.19</v>
      </c>
      <c r="E20" s="28">
        <f>F20</f>
        <v>96.19</v>
      </c>
      <c r="F20" s="28">
        <f>ROUND(96.186108055347,2)</f>
        <v>96.19</v>
      </c>
      <c r="G20" s="28"/>
      <c r="H20" s="40"/>
    </row>
    <row r="21" spans="1:8" ht="12.75" customHeight="1">
      <c r="A21" s="26">
        <v>44824</v>
      </c>
      <c r="B21" s="27"/>
      <c r="C21" s="28">
        <f>ROUND(95.3201219349497,2)</f>
        <v>95.32</v>
      </c>
      <c r="D21" s="28">
        <f>F21</f>
        <v>99.93</v>
      </c>
      <c r="E21" s="28">
        <f>F21</f>
        <v>99.93</v>
      </c>
      <c r="F21" s="28">
        <f>ROUND(99.9279298777924,2)</f>
        <v>99.93</v>
      </c>
      <c r="G21" s="28"/>
      <c r="H21" s="40"/>
    </row>
    <row r="22" spans="1:8" ht="12.75" customHeight="1">
      <c r="A22" s="26">
        <v>44915</v>
      </c>
      <c r="B22" s="27"/>
      <c r="C22" s="28">
        <f>ROUND(95.3201219349497,2)</f>
        <v>95.32</v>
      </c>
      <c r="D22" s="28">
        <f>F22</f>
        <v>101</v>
      </c>
      <c r="E22" s="28">
        <f>F22</f>
        <v>101</v>
      </c>
      <c r="F22" s="28">
        <f>ROUND(100.996705640781,2)</f>
        <v>101</v>
      </c>
      <c r="G22" s="28"/>
      <c r="H22" s="40"/>
    </row>
    <row r="23" spans="1:8" ht="12.75" customHeight="1">
      <c r="A23" s="26">
        <v>45007</v>
      </c>
      <c r="B23" s="27"/>
      <c r="C23" s="28">
        <f>ROUND(95.3201219349497,2)</f>
        <v>95.32</v>
      </c>
      <c r="D23" s="28">
        <f>F23</f>
        <v>94.11</v>
      </c>
      <c r="E23" s="28">
        <f>F23</f>
        <v>94.11</v>
      </c>
      <c r="F23" s="28">
        <f>ROUND(94.1115765416125,2)</f>
        <v>94.11</v>
      </c>
      <c r="G23" s="28"/>
      <c r="H23" s="40"/>
    </row>
    <row r="24" spans="1:8" ht="12.75" customHeight="1">
      <c r="A24" s="26">
        <v>45097</v>
      </c>
      <c r="B24" s="27"/>
      <c r="C24" s="28">
        <f>ROUND(95.3201219349497,2)</f>
        <v>95.32</v>
      </c>
      <c r="D24" s="28">
        <f>F24</f>
        <v>100.04</v>
      </c>
      <c r="E24" s="28">
        <f>F24</f>
        <v>100.04</v>
      </c>
      <c r="F24" s="28">
        <f>ROUND(100.03869639064,2)</f>
        <v>100.04</v>
      </c>
      <c r="G24" s="28"/>
      <c r="H24" s="40"/>
    </row>
    <row r="25" spans="1:8" ht="12.75" customHeight="1">
      <c r="A25" s="26">
        <v>45188</v>
      </c>
      <c r="B25" s="27"/>
      <c r="C25" s="28">
        <f>ROUND(95.3201219349497,2)</f>
        <v>95.32</v>
      </c>
      <c r="D25" s="28">
        <f>F25</f>
        <v>95.32</v>
      </c>
      <c r="E25" s="28">
        <f>F25</f>
        <v>95.32</v>
      </c>
      <c r="F25" s="28">
        <f>ROUND(95.3201219349497,2)</f>
        <v>95.32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ROUND(92.5465363270526,2)</f>
        <v>92.55</v>
      </c>
      <c r="D27" s="28">
        <f>F27</f>
        <v>90.79</v>
      </c>
      <c r="E27" s="28">
        <f>F27</f>
        <v>90.79</v>
      </c>
      <c r="F27" s="28">
        <f>ROUND(90.7905541644439,2)</f>
        <v>90.79</v>
      </c>
      <c r="G27" s="28"/>
      <c r="H27" s="40"/>
    </row>
    <row r="28" spans="1:8" ht="12.75" customHeight="1">
      <c r="A28" s="26">
        <v>46097</v>
      </c>
      <c r="B28" s="27"/>
      <c r="C28" s="28">
        <f>ROUND(92.5465363270526,2)</f>
        <v>92.55</v>
      </c>
      <c r="D28" s="28">
        <f>F28</f>
        <v>87.62</v>
      </c>
      <c r="E28" s="28">
        <f>F28</f>
        <v>87.62</v>
      </c>
      <c r="F28" s="28">
        <f>ROUND(87.6236566952043,2)</f>
        <v>87.62</v>
      </c>
      <c r="G28" s="28"/>
      <c r="H28" s="40"/>
    </row>
    <row r="29" spans="1:8" ht="12.75" customHeight="1">
      <c r="A29" s="26">
        <v>46188</v>
      </c>
      <c r="B29" s="27"/>
      <c r="C29" s="28">
        <f>ROUND(92.5465363270526,2)</f>
        <v>92.55</v>
      </c>
      <c r="D29" s="28">
        <f>F29</f>
        <v>86.24</v>
      </c>
      <c r="E29" s="28">
        <f>F29</f>
        <v>86.24</v>
      </c>
      <c r="F29" s="28">
        <f>ROUND(86.2364425700453,2)</f>
        <v>86.24</v>
      </c>
      <c r="G29" s="28"/>
      <c r="H29" s="40"/>
    </row>
    <row r="30" spans="1:8" ht="12.75" customHeight="1">
      <c r="A30" s="26">
        <v>46286</v>
      </c>
      <c r="B30" s="27"/>
      <c r="C30" s="28">
        <f>ROUND(92.5465363270526,2)</f>
        <v>92.55</v>
      </c>
      <c r="D30" s="28">
        <f>F30</f>
        <v>88.35</v>
      </c>
      <c r="E30" s="28">
        <f>F30</f>
        <v>88.35</v>
      </c>
      <c r="F30" s="28">
        <f>ROUND(88.346039114541,2)</f>
        <v>88.35</v>
      </c>
      <c r="G30" s="28"/>
      <c r="H30" s="40"/>
    </row>
    <row r="31" spans="1:8" ht="12.75" customHeight="1">
      <c r="A31" s="26">
        <v>46377</v>
      </c>
      <c r="B31" s="27"/>
      <c r="C31" s="28">
        <f>ROUND(92.5465363270526,2)</f>
        <v>92.55</v>
      </c>
      <c r="D31" s="28">
        <f>F31</f>
        <v>92.15</v>
      </c>
      <c r="E31" s="28">
        <f>F31</f>
        <v>92.15</v>
      </c>
      <c r="F31" s="28">
        <f>ROUND(92.1528819226647,2)</f>
        <v>92.15</v>
      </c>
      <c r="G31" s="28"/>
      <c r="H31" s="40"/>
    </row>
    <row r="32" spans="1:8" ht="12.75" customHeight="1">
      <c r="A32" s="26">
        <v>46461</v>
      </c>
      <c r="B32" s="27"/>
      <c r="C32" s="28">
        <f>ROUND(92.5465363270526,2)</f>
        <v>92.55</v>
      </c>
      <c r="D32" s="28">
        <f>F32</f>
        <v>90.62</v>
      </c>
      <c r="E32" s="28">
        <f>F32</f>
        <v>90.62</v>
      </c>
      <c r="F32" s="28">
        <f>ROUND(90.6234255218754,2)</f>
        <v>90.62</v>
      </c>
      <c r="G32" s="28"/>
      <c r="H32" s="40"/>
    </row>
    <row r="33" spans="1:8" ht="12.75" customHeight="1">
      <c r="A33" s="26">
        <v>46559</v>
      </c>
      <c r="B33" s="27"/>
      <c r="C33" s="28">
        <f>ROUND(92.5465363270526,2)</f>
        <v>92.55</v>
      </c>
      <c r="D33" s="28">
        <f>F33</f>
        <v>92.68</v>
      </c>
      <c r="E33" s="28">
        <f>F33</f>
        <v>92.68</v>
      </c>
      <c r="F33" s="28">
        <f>ROUND(92.6792611905966,2)</f>
        <v>92.68</v>
      </c>
      <c r="G33" s="28"/>
      <c r="H33" s="40"/>
    </row>
    <row r="34" spans="1:8" ht="12.75" customHeight="1">
      <c r="A34" s="26">
        <v>46650</v>
      </c>
      <c r="B34" s="27"/>
      <c r="C34" s="28">
        <f>ROUND(92.5465363270526,2)</f>
        <v>92.55</v>
      </c>
      <c r="D34" s="28">
        <f>F34</f>
        <v>98.19</v>
      </c>
      <c r="E34" s="28">
        <f>F34</f>
        <v>98.19</v>
      </c>
      <c r="F34" s="28">
        <f>ROUND(98.1904672763144,2)</f>
        <v>98.19</v>
      </c>
      <c r="G34" s="28"/>
      <c r="H34" s="40"/>
    </row>
    <row r="35" spans="1:8" ht="12.75" customHeight="1">
      <c r="A35" s="26">
        <v>46741</v>
      </c>
      <c r="B35" s="27"/>
      <c r="C35" s="28">
        <f>ROUND(92.5465363270526,2)</f>
        <v>92.55</v>
      </c>
      <c r="D35" s="28">
        <f>F35</f>
        <v>98.51</v>
      </c>
      <c r="E35" s="28">
        <f>F35</f>
        <v>98.51</v>
      </c>
      <c r="F35" s="28">
        <f>ROUND(98.5143457467862,2)</f>
        <v>98.51</v>
      </c>
      <c r="G35" s="28"/>
      <c r="H35" s="40"/>
    </row>
    <row r="36" spans="1:8" ht="12.75" customHeight="1">
      <c r="A36" s="26">
        <v>46834</v>
      </c>
      <c r="B36" s="27"/>
      <c r="C36" s="28">
        <f>ROUND(92.5465363270526,2)</f>
        <v>92.55</v>
      </c>
      <c r="D36" s="28">
        <f>F36</f>
        <v>91.84</v>
      </c>
      <c r="E36" s="28">
        <f>F36</f>
        <v>91.84</v>
      </c>
      <c r="F36" s="28">
        <f>ROUND(91.8377408446872,2)</f>
        <v>91.84</v>
      </c>
      <c r="G36" s="28"/>
      <c r="H36" s="40"/>
    </row>
    <row r="37" spans="1:8" ht="12.75" customHeight="1">
      <c r="A37" s="26">
        <v>46924</v>
      </c>
      <c r="B37" s="27"/>
      <c r="C37" s="28">
        <f>ROUND(92.5465363270526,2)</f>
        <v>92.55</v>
      </c>
      <c r="D37" s="28">
        <f>F37</f>
        <v>99.17</v>
      </c>
      <c r="E37" s="28">
        <f>F37</f>
        <v>99.17</v>
      </c>
      <c r="F37" s="28">
        <f>ROUND(99.1668923557346,2)</f>
        <v>99.17</v>
      </c>
      <c r="G37" s="28"/>
      <c r="H37" s="40"/>
    </row>
    <row r="38" spans="1:8" ht="12.75" customHeight="1">
      <c r="A38" s="26">
        <v>47015</v>
      </c>
      <c r="B38" s="27"/>
      <c r="C38" s="28">
        <f>ROUND(92.5465363270526,2)</f>
        <v>92.55</v>
      </c>
      <c r="D38" s="28">
        <f>F38</f>
        <v>92.55</v>
      </c>
      <c r="E38" s="28">
        <f>F38</f>
        <v>92.55</v>
      </c>
      <c r="F38" s="28">
        <f>ROUND(92.5465363270526,2)</f>
        <v>92.55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ROUND(3.02,5)</f>
        <v>3.02</v>
      </c>
      <c r="D40" s="30">
        <f>F40</f>
        <v>3.02</v>
      </c>
      <c r="E40" s="30">
        <f>F40</f>
        <v>3.02</v>
      </c>
      <c r="F40" s="30">
        <f>ROUND(3.02,5)</f>
        <v>3.02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ROUND(3.35,5)</f>
        <v>3.35</v>
      </c>
      <c r="D42" s="30">
        <f>F42</f>
        <v>3.35</v>
      </c>
      <c r="E42" s="30">
        <f>F42</f>
        <v>3.35</v>
      </c>
      <c r="F42" s="30">
        <f>ROUND(3.35,5)</f>
        <v>3.35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ROUND(3.42,5)</f>
        <v>3.42</v>
      </c>
      <c r="D44" s="30">
        <f>F44</f>
        <v>3.42</v>
      </c>
      <c r="E44" s="30">
        <f>F44</f>
        <v>3.42</v>
      </c>
      <c r="F44" s="30">
        <f>ROUND(3.42,5)</f>
        <v>3.42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ROUND(3.99,5)</f>
        <v>3.99</v>
      </c>
      <c r="D46" s="30">
        <f>F46</f>
        <v>3.99</v>
      </c>
      <c r="E46" s="30">
        <f>F46</f>
        <v>3.99</v>
      </c>
      <c r="F46" s="30">
        <f>ROUND(3.99,5)</f>
        <v>3.99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ROUND(10.525,5)</f>
        <v>10.525</v>
      </c>
      <c r="D48" s="30">
        <f>F48</f>
        <v>10.525</v>
      </c>
      <c r="E48" s="30">
        <f>F48</f>
        <v>10.525</v>
      </c>
      <c r="F48" s="30">
        <f>ROUND(10.525,5)</f>
        <v>10.525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ROUND(7.15,5)</f>
        <v>7.15</v>
      </c>
      <c r="D50" s="30">
        <f>F50</f>
        <v>7.15</v>
      </c>
      <c r="E50" s="30">
        <f>F50</f>
        <v>7.15</v>
      </c>
      <c r="F50" s="30">
        <f>ROUND(7.15,5)</f>
        <v>7.15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ROUND(8.015,3)</f>
        <v>8.015</v>
      </c>
      <c r="D52" s="31">
        <f>F52</f>
        <v>8.015</v>
      </c>
      <c r="E52" s="31">
        <f>F52</f>
        <v>8.015</v>
      </c>
      <c r="F52" s="31">
        <f>ROUND(8.015,3)</f>
        <v>8.015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ROUND(2.8,3)</f>
        <v>2.8</v>
      </c>
      <c r="D54" s="31">
        <f>F54</f>
        <v>2.8</v>
      </c>
      <c r="E54" s="31">
        <f>F54</f>
        <v>2.8</v>
      </c>
      <c r="F54" s="31">
        <f>ROUND(2.8,3)</f>
        <v>2.8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ROUND(3.33,3)</f>
        <v>3.33</v>
      </c>
      <c r="D56" s="31">
        <f>F56</f>
        <v>3.33</v>
      </c>
      <c r="E56" s="31">
        <f>F56</f>
        <v>3.33</v>
      </c>
      <c r="F56" s="31">
        <f>ROUND(3.33,3)</f>
        <v>3.33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ROUND(6.225,3)</f>
        <v>6.225</v>
      </c>
      <c r="D58" s="31">
        <f>F58</f>
        <v>6.225</v>
      </c>
      <c r="E58" s="31">
        <f>F58</f>
        <v>6.225</v>
      </c>
      <c r="F58" s="31">
        <f>ROUND(6.225,3)</f>
        <v>6.225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ROUND(6.225,3)</f>
        <v>6.225</v>
      </c>
      <c r="D60" s="31">
        <f>F60</f>
        <v>6.225</v>
      </c>
      <c r="E60" s="31">
        <f>F60</f>
        <v>6.225</v>
      </c>
      <c r="F60" s="31">
        <f>ROUND(6.225,3)</f>
        <v>6.225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ROUND(9.265,3)</f>
        <v>9.265</v>
      </c>
      <c r="D62" s="31">
        <f>F62</f>
        <v>9.265</v>
      </c>
      <c r="E62" s="31">
        <f>F62</f>
        <v>9.265</v>
      </c>
      <c r="F62" s="31">
        <f>ROUND(9.265,3)</f>
        <v>9.265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ROUND(3.15,3)</f>
        <v>3.15</v>
      </c>
      <c r="D64" s="31">
        <f>F64</f>
        <v>3.15</v>
      </c>
      <c r="E64" s="31">
        <f>F64</f>
        <v>3.15</v>
      </c>
      <c r="F64" s="31">
        <f>ROUND(3.15,3)</f>
        <v>3.15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ROUND(2.46,3)</f>
        <v>2.46</v>
      </c>
      <c r="D66" s="31">
        <f>F66</f>
        <v>2.46</v>
      </c>
      <c r="E66" s="31">
        <f>F66</f>
        <v>2.46</v>
      </c>
      <c r="F66" s="31">
        <f>ROUND(2.46,3)</f>
        <v>2.46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ROUND(8.845,3)</f>
        <v>8.845</v>
      </c>
      <c r="D68" s="31">
        <f>F68</f>
        <v>8.845</v>
      </c>
      <c r="E68" s="31">
        <f>F68</f>
        <v>8.845</v>
      </c>
      <c r="F68" s="31">
        <f>ROUND(8.845,3)</f>
        <v>8.845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ROUND(3.02,5)</f>
        <v>3.02</v>
      </c>
      <c r="D70" s="30">
        <f>F70</f>
        <v>136.56731</v>
      </c>
      <c r="E70" s="30">
        <f>F70</f>
        <v>136.56731</v>
      </c>
      <c r="F70" s="30">
        <f>ROUND(136.56731,5)</f>
        <v>136.56731</v>
      </c>
      <c r="G70" s="28"/>
      <c r="H70" s="40"/>
    </row>
    <row r="71" spans="1:8" ht="12.75" customHeight="1">
      <c r="A71" s="26">
        <v>43776</v>
      </c>
      <c r="B71" s="27"/>
      <c r="C71" s="30">
        <f>ROUND(3.02,5)</f>
        <v>3.02</v>
      </c>
      <c r="D71" s="30">
        <f>F71</f>
        <v>139.26451</v>
      </c>
      <c r="E71" s="30">
        <f>F71</f>
        <v>139.26451</v>
      </c>
      <c r="F71" s="30">
        <f>ROUND(139.26451,5)</f>
        <v>139.26451</v>
      </c>
      <c r="G71" s="28"/>
      <c r="H71" s="40"/>
    </row>
    <row r="72" spans="1:8" ht="12.75" customHeight="1">
      <c r="A72" s="26">
        <v>43867</v>
      </c>
      <c r="B72" s="27"/>
      <c r="C72" s="30">
        <f>ROUND(3.02,5)</f>
        <v>3.02</v>
      </c>
      <c r="D72" s="30">
        <f>F72</f>
        <v>140.39265</v>
      </c>
      <c r="E72" s="30">
        <f>F72</f>
        <v>140.39265</v>
      </c>
      <c r="F72" s="30">
        <f>ROUND(140.39265,5)</f>
        <v>140.39265</v>
      </c>
      <c r="G72" s="28"/>
      <c r="H72" s="40"/>
    </row>
    <row r="73" spans="1:8" ht="12.75" customHeight="1">
      <c r="A73" s="26">
        <v>43958</v>
      </c>
      <c r="B73" s="27"/>
      <c r="C73" s="30">
        <f>ROUND(3.02,5)</f>
        <v>3.02</v>
      </c>
      <c r="D73" s="30">
        <f>F73</f>
        <v>143.09152</v>
      </c>
      <c r="E73" s="30">
        <f>F73</f>
        <v>143.09152</v>
      </c>
      <c r="F73" s="30">
        <f>ROUND(143.09152,5)</f>
        <v>143.09152</v>
      </c>
      <c r="G73" s="28"/>
      <c r="H73" s="40"/>
    </row>
    <row r="74" spans="1:8" ht="12.75" customHeight="1">
      <c r="A74" s="26">
        <v>44049</v>
      </c>
      <c r="B74" s="27"/>
      <c r="C74" s="30">
        <f>ROUND(3.02,5)</f>
        <v>3.02</v>
      </c>
      <c r="D74" s="30">
        <f>F74</f>
        <v>144.16028</v>
      </c>
      <c r="E74" s="30">
        <f>F74</f>
        <v>144.16028</v>
      </c>
      <c r="F74" s="30">
        <f>ROUND(144.16028,5)</f>
        <v>144.16028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ROUND(103.0934,5)</f>
        <v>103.0934</v>
      </c>
      <c r="D76" s="30">
        <f>F76</f>
        <v>103.33803</v>
      </c>
      <c r="E76" s="30">
        <f>F76</f>
        <v>103.33803</v>
      </c>
      <c r="F76" s="30">
        <f>ROUND(103.33803,5)</f>
        <v>103.33803</v>
      </c>
      <c r="G76" s="28"/>
      <c r="H76" s="40"/>
    </row>
    <row r="77" spans="1:8" ht="12.75" customHeight="1">
      <c r="A77" s="26">
        <v>43776</v>
      </c>
      <c r="B77" s="27"/>
      <c r="C77" s="30">
        <f>ROUND(103.0934,5)</f>
        <v>103.0934</v>
      </c>
      <c r="D77" s="30">
        <f>F77</f>
        <v>104.28473</v>
      </c>
      <c r="E77" s="30">
        <f>F77</f>
        <v>104.28473</v>
      </c>
      <c r="F77" s="30">
        <f>ROUND(104.28473,5)</f>
        <v>104.28473</v>
      </c>
      <c r="G77" s="28"/>
      <c r="H77" s="40"/>
    </row>
    <row r="78" spans="1:8" ht="12.75" customHeight="1">
      <c r="A78" s="26">
        <v>43867</v>
      </c>
      <c r="B78" s="27"/>
      <c r="C78" s="30">
        <f>ROUND(103.0934,5)</f>
        <v>103.0934</v>
      </c>
      <c r="D78" s="30">
        <f>F78</f>
        <v>106.23339</v>
      </c>
      <c r="E78" s="30">
        <f>F78</f>
        <v>106.23339</v>
      </c>
      <c r="F78" s="30">
        <f>ROUND(106.23339,5)</f>
        <v>106.23339</v>
      </c>
      <c r="G78" s="28"/>
      <c r="H78" s="40"/>
    </row>
    <row r="79" spans="1:8" ht="12.75" customHeight="1">
      <c r="A79" s="26">
        <v>43958</v>
      </c>
      <c r="B79" s="27"/>
      <c r="C79" s="30">
        <f>ROUND(103.0934,5)</f>
        <v>103.0934</v>
      </c>
      <c r="D79" s="30">
        <f>F79</f>
        <v>107.16258</v>
      </c>
      <c r="E79" s="30">
        <f>F79</f>
        <v>107.16258</v>
      </c>
      <c r="F79" s="30">
        <f>ROUND(107.16258,5)</f>
        <v>107.16258</v>
      </c>
      <c r="G79" s="28"/>
      <c r="H79" s="40"/>
    </row>
    <row r="80" spans="1:8" ht="12.75" customHeight="1">
      <c r="A80" s="26">
        <v>44049</v>
      </c>
      <c r="B80" s="27"/>
      <c r="C80" s="30">
        <f>ROUND(103.0934,5)</f>
        <v>103.0934</v>
      </c>
      <c r="D80" s="30">
        <f>F80</f>
        <v>109.08982</v>
      </c>
      <c r="E80" s="30">
        <f>F80</f>
        <v>109.08982</v>
      </c>
      <c r="F80" s="30">
        <f>ROUND(109.08982,5)</f>
        <v>109.08982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ROUND(8.65,5)</f>
        <v>8.65</v>
      </c>
      <c r="D82" s="30">
        <f>F82</f>
        <v>8.65648</v>
      </c>
      <c r="E82" s="30">
        <f>F82</f>
        <v>8.65648</v>
      </c>
      <c r="F82" s="30">
        <f>ROUND(8.65648,5)</f>
        <v>8.65648</v>
      </c>
      <c r="G82" s="28"/>
      <c r="H82" s="40"/>
    </row>
    <row r="83" spans="1:8" ht="12.75" customHeight="1">
      <c r="A83" s="26">
        <v>43776</v>
      </c>
      <c r="B83" s="27"/>
      <c r="C83" s="30">
        <f>ROUND(8.65,5)</f>
        <v>8.65</v>
      </c>
      <c r="D83" s="30">
        <f>F83</f>
        <v>8.70577</v>
      </c>
      <c r="E83" s="30">
        <f>F83</f>
        <v>8.70577</v>
      </c>
      <c r="F83" s="30">
        <f>ROUND(8.70577,5)</f>
        <v>8.70577</v>
      </c>
      <c r="G83" s="28"/>
      <c r="H83" s="40"/>
    </row>
    <row r="84" spans="1:8" ht="12.75" customHeight="1">
      <c r="A84" s="26">
        <v>43867</v>
      </c>
      <c r="B84" s="27"/>
      <c r="C84" s="30">
        <f>ROUND(8.65,5)</f>
        <v>8.65</v>
      </c>
      <c r="D84" s="30">
        <f>F84</f>
        <v>8.74966</v>
      </c>
      <c r="E84" s="30">
        <f>F84</f>
        <v>8.74966</v>
      </c>
      <c r="F84" s="30">
        <f>ROUND(8.74966,5)</f>
        <v>8.74966</v>
      </c>
      <c r="G84" s="28"/>
      <c r="H84" s="40"/>
    </row>
    <row r="85" spans="1:8" ht="12.75" customHeight="1">
      <c r="A85" s="26">
        <v>43958</v>
      </c>
      <c r="B85" s="27"/>
      <c r="C85" s="30">
        <f>ROUND(8.65,5)</f>
        <v>8.65</v>
      </c>
      <c r="D85" s="30">
        <f>F85</f>
        <v>8.78999</v>
      </c>
      <c r="E85" s="30">
        <f>F85</f>
        <v>8.78999</v>
      </c>
      <c r="F85" s="30">
        <f>ROUND(8.78999,5)</f>
        <v>8.78999</v>
      </c>
      <c r="G85" s="28"/>
      <c r="H85" s="40"/>
    </row>
    <row r="86" spans="1:8" ht="12.75" customHeight="1">
      <c r="A86" s="26">
        <v>44049</v>
      </c>
      <c r="B86" s="27"/>
      <c r="C86" s="30">
        <f>ROUND(8.65,5)</f>
        <v>8.65</v>
      </c>
      <c r="D86" s="30">
        <f>F86</f>
        <v>8.85276</v>
      </c>
      <c r="E86" s="30">
        <f>F86</f>
        <v>8.85276</v>
      </c>
      <c r="F86" s="30">
        <f>ROUND(8.85276,5)</f>
        <v>8.85276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ROUND(8.99,5)</f>
        <v>8.99</v>
      </c>
      <c r="D88" s="30">
        <f>F88</f>
        <v>8.9974</v>
      </c>
      <c r="E88" s="30">
        <f>F88</f>
        <v>8.9974</v>
      </c>
      <c r="F88" s="30">
        <f>ROUND(8.9974,5)</f>
        <v>8.9974</v>
      </c>
      <c r="G88" s="28"/>
      <c r="H88" s="40"/>
    </row>
    <row r="89" spans="1:8" ht="12.75" customHeight="1">
      <c r="A89" s="26">
        <v>43776</v>
      </c>
      <c r="B89" s="27"/>
      <c r="C89" s="30">
        <f>ROUND(8.99,5)</f>
        <v>8.99</v>
      </c>
      <c r="D89" s="30">
        <f>F89</f>
        <v>9.05631</v>
      </c>
      <c r="E89" s="30">
        <f>F89</f>
        <v>9.05631</v>
      </c>
      <c r="F89" s="30">
        <f>ROUND(9.05631,5)</f>
        <v>9.05631</v>
      </c>
      <c r="G89" s="28"/>
      <c r="H89" s="40"/>
    </row>
    <row r="90" spans="1:8" ht="12.75" customHeight="1">
      <c r="A90" s="26">
        <v>43867</v>
      </c>
      <c r="B90" s="27"/>
      <c r="C90" s="30">
        <f>ROUND(8.99,5)</f>
        <v>8.99</v>
      </c>
      <c r="D90" s="30">
        <f>F90</f>
        <v>9.10844</v>
      </c>
      <c r="E90" s="30">
        <f>F90</f>
        <v>9.10844</v>
      </c>
      <c r="F90" s="30">
        <f>ROUND(9.10844,5)</f>
        <v>9.10844</v>
      </c>
      <c r="G90" s="28"/>
      <c r="H90" s="40"/>
    </row>
    <row r="91" spans="1:8" ht="12.75" customHeight="1">
      <c r="A91" s="26">
        <v>43958</v>
      </c>
      <c r="B91" s="27"/>
      <c r="C91" s="30">
        <f>ROUND(8.99,5)</f>
        <v>8.99</v>
      </c>
      <c r="D91" s="30">
        <f>F91</f>
        <v>9.15549</v>
      </c>
      <c r="E91" s="30">
        <f>F91</f>
        <v>9.15549</v>
      </c>
      <c r="F91" s="30">
        <f>ROUND(9.15549,5)</f>
        <v>9.15549</v>
      </c>
      <c r="G91" s="28"/>
      <c r="H91" s="40"/>
    </row>
    <row r="92" spans="1:8" ht="12.75" customHeight="1">
      <c r="A92" s="26">
        <v>44049</v>
      </c>
      <c r="B92" s="27"/>
      <c r="C92" s="30">
        <f>ROUND(8.99,5)</f>
        <v>8.99</v>
      </c>
      <c r="D92" s="30">
        <f>F92</f>
        <v>9.22255</v>
      </c>
      <c r="E92" s="30">
        <f>F92</f>
        <v>9.22255</v>
      </c>
      <c r="F92" s="30">
        <f>ROUND(9.22255,5)</f>
        <v>9.22255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ROUND(104.16326,5)</f>
        <v>104.16326</v>
      </c>
      <c r="D94" s="30">
        <f>F94</f>
        <v>104.41043</v>
      </c>
      <c r="E94" s="30">
        <f>F94</f>
        <v>104.41043</v>
      </c>
      <c r="F94" s="30">
        <f>ROUND(104.41043,5)</f>
        <v>104.41043</v>
      </c>
      <c r="G94" s="28"/>
      <c r="H94" s="40"/>
    </row>
    <row r="95" spans="1:8" ht="12.75" customHeight="1">
      <c r="A95" s="26">
        <v>43776</v>
      </c>
      <c r="B95" s="27"/>
      <c r="C95" s="30">
        <f>ROUND(104.16326,5)</f>
        <v>104.16326</v>
      </c>
      <c r="D95" s="30">
        <f>F95</f>
        <v>105.30264</v>
      </c>
      <c r="E95" s="30">
        <f>F95</f>
        <v>105.30264</v>
      </c>
      <c r="F95" s="30">
        <f>ROUND(105.30264,5)</f>
        <v>105.30264</v>
      </c>
      <c r="G95" s="28"/>
      <c r="H95" s="40"/>
    </row>
    <row r="96" spans="1:8" ht="12.75" customHeight="1">
      <c r="A96" s="26">
        <v>43867</v>
      </c>
      <c r="B96" s="27"/>
      <c r="C96" s="30">
        <f>ROUND(104.16326,5)</f>
        <v>104.16326</v>
      </c>
      <c r="D96" s="30">
        <f>F96</f>
        <v>107.27024</v>
      </c>
      <c r="E96" s="30">
        <f>F96</f>
        <v>107.27024</v>
      </c>
      <c r="F96" s="30">
        <f>ROUND(107.27024,5)</f>
        <v>107.27024</v>
      </c>
      <c r="G96" s="28"/>
      <c r="H96" s="40"/>
    </row>
    <row r="97" spans="1:8" ht="12.75" customHeight="1">
      <c r="A97" s="26">
        <v>43958</v>
      </c>
      <c r="B97" s="27"/>
      <c r="C97" s="30">
        <f>ROUND(104.16326,5)</f>
        <v>104.16326</v>
      </c>
      <c r="D97" s="30">
        <f>F97</f>
        <v>108.1362</v>
      </c>
      <c r="E97" s="30">
        <f>F97</f>
        <v>108.1362</v>
      </c>
      <c r="F97" s="30">
        <f>ROUND(108.1362,5)</f>
        <v>108.1362</v>
      </c>
      <c r="G97" s="28"/>
      <c r="H97" s="40"/>
    </row>
    <row r="98" spans="1:8" ht="12.75" customHeight="1">
      <c r="A98" s="26">
        <v>44049</v>
      </c>
      <c r="B98" s="27"/>
      <c r="C98" s="30">
        <f>ROUND(104.16326,5)</f>
        <v>104.16326</v>
      </c>
      <c r="D98" s="30">
        <f>F98</f>
        <v>110.08104</v>
      </c>
      <c r="E98" s="30">
        <f>F98</f>
        <v>110.08104</v>
      </c>
      <c r="F98" s="30">
        <f>ROUND(110.08104,5)</f>
        <v>110.08104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ROUND(9.38,5)</f>
        <v>9.38</v>
      </c>
      <c r="D100" s="30">
        <f>F100</f>
        <v>9.3878</v>
      </c>
      <c r="E100" s="30">
        <f>F100</f>
        <v>9.3878</v>
      </c>
      <c r="F100" s="30">
        <f>ROUND(9.3878,5)</f>
        <v>9.3878</v>
      </c>
      <c r="G100" s="28"/>
      <c r="H100" s="40"/>
    </row>
    <row r="101" spans="1:8" ht="12.75" customHeight="1">
      <c r="A101" s="26">
        <v>43776</v>
      </c>
      <c r="B101" s="27"/>
      <c r="C101" s="30">
        <f>ROUND(9.38,5)</f>
        <v>9.38</v>
      </c>
      <c r="D101" s="30">
        <f>F101</f>
        <v>9.44894</v>
      </c>
      <c r="E101" s="30">
        <f>F101</f>
        <v>9.44894</v>
      </c>
      <c r="F101" s="30">
        <f>ROUND(9.44894,5)</f>
        <v>9.44894</v>
      </c>
      <c r="G101" s="28"/>
      <c r="H101" s="40"/>
    </row>
    <row r="102" spans="1:8" ht="12.75" customHeight="1">
      <c r="A102" s="26">
        <v>43867</v>
      </c>
      <c r="B102" s="27"/>
      <c r="C102" s="30">
        <f>ROUND(9.38,5)</f>
        <v>9.38</v>
      </c>
      <c r="D102" s="30">
        <f>F102</f>
        <v>9.5049</v>
      </c>
      <c r="E102" s="30">
        <f>F102</f>
        <v>9.5049</v>
      </c>
      <c r="F102" s="30">
        <f>ROUND(9.5049,5)</f>
        <v>9.5049</v>
      </c>
      <c r="G102" s="28"/>
      <c r="H102" s="40"/>
    </row>
    <row r="103" spans="1:8" ht="12.75" customHeight="1">
      <c r="A103" s="26">
        <v>43958</v>
      </c>
      <c r="B103" s="27"/>
      <c r="C103" s="30">
        <f>ROUND(9.38,5)</f>
        <v>9.38</v>
      </c>
      <c r="D103" s="30">
        <f>F103</f>
        <v>9.55809</v>
      </c>
      <c r="E103" s="30">
        <f>F103</f>
        <v>9.55809</v>
      </c>
      <c r="F103" s="30">
        <f>ROUND(9.55809,5)</f>
        <v>9.55809</v>
      </c>
      <c r="G103" s="28"/>
      <c r="H103" s="40"/>
    </row>
    <row r="104" spans="1:8" ht="12.75" customHeight="1">
      <c r="A104" s="26">
        <v>44049</v>
      </c>
      <c r="B104" s="27"/>
      <c r="C104" s="30">
        <f>ROUND(9.38,5)</f>
        <v>9.38</v>
      </c>
      <c r="D104" s="30">
        <f>F104</f>
        <v>9.62933</v>
      </c>
      <c r="E104" s="30">
        <f>F104</f>
        <v>9.62933</v>
      </c>
      <c r="F104" s="30">
        <f>ROUND(9.62933,5)</f>
        <v>9.62933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ROUND(3.35,5)</f>
        <v>3.35</v>
      </c>
      <c r="D106" s="30">
        <f>F106</f>
        <v>122.24671</v>
      </c>
      <c r="E106" s="30">
        <f>F106</f>
        <v>122.24671</v>
      </c>
      <c r="F106" s="30">
        <f>ROUND(122.24671,5)</f>
        <v>122.24671</v>
      </c>
      <c r="G106" s="28"/>
      <c r="H106" s="40"/>
    </row>
    <row r="107" spans="1:8" ht="12.75" customHeight="1">
      <c r="A107" s="26">
        <v>43776</v>
      </c>
      <c r="B107" s="27"/>
      <c r="C107" s="30">
        <f>ROUND(3.35,5)</f>
        <v>3.35</v>
      </c>
      <c r="D107" s="30">
        <f>F107</f>
        <v>124.6611</v>
      </c>
      <c r="E107" s="30">
        <f>F107</f>
        <v>124.6611</v>
      </c>
      <c r="F107" s="30">
        <f>ROUND(124.6611,5)</f>
        <v>124.6611</v>
      </c>
      <c r="G107" s="28"/>
      <c r="H107" s="40"/>
    </row>
    <row r="108" spans="1:8" ht="12.75" customHeight="1">
      <c r="A108" s="26">
        <v>43867</v>
      </c>
      <c r="B108" s="27"/>
      <c r="C108" s="30">
        <f>ROUND(3.35,5)</f>
        <v>3.35</v>
      </c>
      <c r="D108" s="30">
        <f>F108</f>
        <v>125.33207</v>
      </c>
      <c r="E108" s="30">
        <f>F108</f>
        <v>125.33207</v>
      </c>
      <c r="F108" s="30">
        <f>ROUND(125.33207,5)</f>
        <v>125.33207</v>
      </c>
      <c r="G108" s="28"/>
      <c r="H108" s="40"/>
    </row>
    <row r="109" spans="1:8" ht="12.75" customHeight="1">
      <c r="A109" s="26">
        <v>43958</v>
      </c>
      <c r="B109" s="27"/>
      <c r="C109" s="30">
        <f>ROUND(3.35,5)</f>
        <v>3.35</v>
      </c>
      <c r="D109" s="30">
        <f>F109</f>
        <v>127.74132</v>
      </c>
      <c r="E109" s="30">
        <f>F109</f>
        <v>127.74132</v>
      </c>
      <c r="F109" s="30">
        <f>ROUND(127.74132,5)</f>
        <v>127.74132</v>
      </c>
      <c r="G109" s="28"/>
      <c r="H109" s="40"/>
    </row>
    <row r="110" spans="1:8" ht="12.75" customHeight="1">
      <c r="A110" s="26">
        <v>44049</v>
      </c>
      <c r="B110" s="27"/>
      <c r="C110" s="30">
        <f>ROUND(3.35,5)</f>
        <v>3.35</v>
      </c>
      <c r="D110" s="30">
        <f>F110</f>
        <v>128.34559</v>
      </c>
      <c r="E110" s="30">
        <f>F110</f>
        <v>128.34559</v>
      </c>
      <c r="F110" s="30">
        <f>ROUND(128.34559,5)</f>
        <v>128.34559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ROUND(9.505,5)</f>
        <v>9.505</v>
      </c>
      <c r="D112" s="30">
        <f>F112</f>
        <v>9.51293</v>
      </c>
      <c r="E112" s="30">
        <f>F112</f>
        <v>9.51293</v>
      </c>
      <c r="F112" s="30">
        <f>ROUND(9.51293,5)</f>
        <v>9.51293</v>
      </c>
      <c r="G112" s="28"/>
      <c r="H112" s="40"/>
    </row>
    <row r="113" spans="1:8" ht="12.75" customHeight="1">
      <c r="A113" s="26">
        <v>43776</v>
      </c>
      <c r="B113" s="27"/>
      <c r="C113" s="30">
        <f>ROUND(9.505,5)</f>
        <v>9.505</v>
      </c>
      <c r="D113" s="30">
        <f>F113</f>
        <v>9.57524</v>
      </c>
      <c r="E113" s="30">
        <f>F113</f>
        <v>9.57524</v>
      </c>
      <c r="F113" s="30">
        <f>ROUND(9.57524,5)</f>
        <v>9.57524</v>
      </c>
      <c r="G113" s="28"/>
      <c r="H113" s="40"/>
    </row>
    <row r="114" spans="1:8" ht="12.75" customHeight="1">
      <c r="A114" s="26">
        <v>43867</v>
      </c>
      <c r="B114" s="27"/>
      <c r="C114" s="30">
        <f>ROUND(9.505,5)</f>
        <v>9.505</v>
      </c>
      <c r="D114" s="30">
        <f>F114</f>
        <v>9.63241</v>
      </c>
      <c r="E114" s="30">
        <f>F114</f>
        <v>9.63241</v>
      </c>
      <c r="F114" s="30">
        <f>ROUND(9.63241,5)</f>
        <v>9.63241</v>
      </c>
      <c r="G114" s="28"/>
      <c r="H114" s="40"/>
    </row>
    <row r="115" spans="1:8" ht="12.75" customHeight="1">
      <c r="A115" s="26">
        <v>43958</v>
      </c>
      <c r="B115" s="27"/>
      <c r="C115" s="30">
        <f>ROUND(9.505,5)</f>
        <v>9.505</v>
      </c>
      <c r="D115" s="30">
        <f>F115</f>
        <v>9.68685</v>
      </c>
      <c r="E115" s="30">
        <f>F115</f>
        <v>9.68685</v>
      </c>
      <c r="F115" s="30">
        <f>ROUND(9.68685,5)</f>
        <v>9.68685</v>
      </c>
      <c r="G115" s="28"/>
      <c r="H115" s="40"/>
    </row>
    <row r="116" spans="1:8" ht="12.75" customHeight="1">
      <c r="A116" s="26">
        <v>44049</v>
      </c>
      <c r="B116" s="27"/>
      <c r="C116" s="30">
        <f>ROUND(9.505,5)</f>
        <v>9.505</v>
      </c>
      <c r="D116" s="30">
        <f>F116</f>
        <v>9.75866</v>
      </c>
      <c r="E116" s="30">
        <f>F116</f>
        <v>9.75866</v>
      </c>
      <c r="F116" s="30">
        <f>ROUND(9.75866,5)</f>
        <v>9.75866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ROUND(9.575,5)</f>
        <v>9.575</v>
      </c>
      <c r="D118" s="30">
        <f>F118</f>
        <v>9.58276</v>
      </c>
      <c r="E118" s="30">
        <f>F118</f>
        <v>9.58276</v>
      </c>
      <c r="F118" s="30">
        <f>ROUND(9.58276,5)</f>
        <v>9.58276</v>
      </c>
      <c r="G118" s="28"/>
      <c r="H118" s="40"/>
    </row>
    <row r="119" spans="1:8" ht="12.75" customHeight="1">
      <c r="A119" s="26">
        <v>43776</v>
      </c>
      <c r="B119" s="27"/>
      <c r="C119" s="30">
        <f>ROUND(9.575,5)</f>
        <v>9.575</v>
      </c>
      <c r="D119" s="30">
        <f>F119</f>
        <v>9.64379</v>
      </c>
      <c r="E119" s="30">
        <f>F119</f>
        <v>9.64379</v>
      </c>
      <c r="F119" s="30">
        <f>ROUND(9.64379,5)</f>
        <v>9.64379</v>
      </c>
      <c r="G119" s="28"/>
      <c r="H119" s="40"/>
    </row>
    <row r="120" spans="1:8" ht="12.75" customHeight="1">
      <c r="A120" s="26">
        <v>43867</v>
      </c>
      <c r="B120" s="27"/>
      <c r="C120" s="30">
        <f>ROUND(9.575,5)</f>
        <v>9.575</v>
      </c>
      <c r="D120" s="30">
        <f>F120</f>
        <v>9.69977</v>
      </c>
      <c r="E120" s="30">
        <f>F120</f>
        <v>9.69977</v>
      </c>
      <c r="F120" s="30">
        <f>ROUND(9.69977,5)</f>
        <v>9.69977</v>
      </c>
      <c r="G120" s="28"/>
      <c r="H120" s="40"/>
    </row>
    <row r="121" spans="1:8" ht="12.75" customHeight="1">
      <c r="A121" s="26">
        <v>43958</v>
      </c>
      <c r="B121" s="27"/>
      <c r="C121" s="30">
        <f>ROUND(9.575,5)</f>
        <v>9.575</v>
      </c>
      <c r="D121" s="30">
        <f>F121</f>
        <v>9.75306</v>
      </c>
      <c r="E121" s="30">
        <f>F121</f>
        <v>9.75306</v>
      </c>
      <c r="F121" s="30">
        <f>ROUND(9.75306,5)</f>
        <v>9.75306</v>
      </c>
      <c r="G121" s="28"/>
      <c r="H121" s="40"/>
    </row>
    <row r="122" spans="1:8" ht="12.75" customHeight="1">
      <c r="A122" s="26">
        <v>44049</v>
      </c>
      <c r="B122" s="27"/>
      <c r="C122" s="30">
        <f>ROUND(9.575,5)</f>
        <v>9.575</v>
      </c>
      <c r="D122" s="30">
        <f>F122</f>
        <v>9.82275</v>
      </c>
      <c r="E122" s="30">
        <f>F122</f>
        <v>9.82275</v>
      </c>
      <c r="F122" s="30">
        <f>ROUND(9.82275,5)</f>
        <v>9.82275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ROUND(114.8065,5)</f>
        <v>114.8065</v>
      </c>
      <c r="D124" s="30">
        <f>F124</f>
        <v>115.07894</v>
      </c>
      <c r="E124" s="30">
        <f>F124</f>
        <v>115.07894</v>
      </c>
      <c r="F124" s="30">
        <f>ROUND(115.07894,5)</f>
        <v>115.07894</v>
      </c>
      <c r="G124" s="28"/>
      <c r="H124" s="40"/>
    </row>
    <row r="125" spans="1:8" ht="12.75" customHeight="1">
      <c r="A125" s="26">
        <v>43776</v>
      </c>
      <c r="B125" s="27"/>
      <c r="C125" s="30">
        <f>ROUND(114.8065,5)</f>
        <v>114.8065</v>
      </c>
      <c r="D125" s="30">
        <f>F125</f>
        <v>115.63243</v>
      </c>
      <c r="E125" s="30">
        <f>F125</f>
        <v>115.63243</v>
      </c>
      <c r="F125" s="30">
        <f>ROUND(115.63243,5)</f>
        <v>115.63243</v>
      </c>
      <c r="G125" s="28"/>
      <c r="H125" s="40"/>
    </row>
    <row r="126" spans="1:8" ht="12.75" customHeight="1">
      <c r="A126" s="26">
        <v>43867</v>
      </c>
      <c r="B126" s="27"/>
      <c r="C126" s="30">
        <f>ROUND(114.8065,5)</f>
        <v>114.8065</v>
      </c>
      <c r="D126" s="30">
        <f>F126</f>
        <v>117.79304</v>
      </c>
      <c r="E126" s="30">
        <f>F126</f>
        <v>117.79304</v>
      </c>
      <c r="F126" s="30">
        <f>ROUND(117.79304,5)</f>
        <v>117.79304</v>
      </c>
      <c r="G126" s="28"/>
      <c r="H126" s="40"/>
    </row>
    <row r="127" spans="1:8" ht="12.75" customHeight="1">
      <c r="A127" s="26">
        <v>43958</v>
      </c>
      <c r="B127" s="27"/>
      <c r="C127" s="30">
        <f>ROUND(114.8065,5)</f>
        <v>114.8065</v>
      </c>
      <c r="D127" s="30">
        <f>F127</f>
        <v>118.30871</v>
      </c>
      <c r="E127" s="30">
        <f>F127</f>
        <v>118.30871</v>
      </c>
      <c r="F127" s="30">
        <f>ROUND(118.30871,5)</f>
        <v>118.30871</v>
      </c>
      <c r="G127" s="28"/>
      <c r="H127" s="40"/>
    </row>
    <row r="128" spans="1:8" ht="12.75" customHeight="1">
      <c r="A128" s="26">
        <v>44049</v>
      </c>
      <c r="B128" s="27"/>
      <c r="C128" s="30">
        <f>ROUND(114.8065,5)</f>
        <v>114.8065</v>
      </c>
      <c r="D128" s="30">
        <f>F128</f>
        <v>120.43572</v>
      </c>
      <c r="E128" s="30">
        <f>F128</f>
        <v>120.43572</v>
      </c>
      <c r="F128" s="30">
        <f>ROUND(120.43572,5)</f>
        <v>120.43572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ROUND(3.42,5)</f>
        <v>3.42</v>
      </c>
      <c r="D130" s="30">
        <f>F130</f>
        <v>118.76214</v>
      </c>
      <c r="E130" s="30">
        <f>F130</f>
        <v>118.76214</v>
      </c>
      <c r="F130" s="30">
        <f>ROUND(118.76214,5)</f>
        <v>118.76214</v>
      </c>
      <c r="G130" s="28"/>
      <c r="H130" s="40"/>
    </row>
    <row r="131" spans="1:8" ht="12.75" customHeight="1">
      <c r="A131" s="26">
        <v>43776</v>
      </c>
      <c r="B131" s="27"/>
      <c r="C131" s="30">
        <f>ROUND(3.42,5)</f>
        <v>3.42</v>
      </c>
      <c r="D131" s="30">
        <f>F131</f>
        <v>121.1075</v>
      </c>
      <c r="E131" s="30">
        <f>F131</f>
        <v>121.1075</v>
      </c>
      <c r="F131" s="30">
        <f>ROUND(121.1075,5)</f>
        <v>121.1075</v>
      </c>
      <c r="G131" s="28"/>
      <c r="H131" s="40"/>
    </row>
    <row r="132" spans="1:8" ht="12.75" customHeight="1">
      <c r="A132" s="26">
        <v>43867</v>
      </c>
      <c r="B132" s="27"/>
      <c r="C132" s="30">
        <f>ROUND(3.42,5)</f>
        <v>3.42</v>
      </c>
      <c r="D132" s="30">
        <f>F132</f>
        <v>121.53463</v>
      </c>
      <c r="E132" s="30">
        <f>F132</f>
        <v>121.53463</v>
      </c>
      <c r="F132" s="30">
        <f>ROUND(121.53463,5)</f>
        <v>121.53463</v>
      </c>
      <c r="G132" s="28"/>
      <c r="H132" s="40"/>
    </row>
    <row r="133" spans="1:8" ht="12.75" customHeight="1">
      <c r="A133" s="26">
        <v>43958</v>
      </c>
      <c r="B133" s="27"/>
      <c r="C133" s="30">
        <f>ROUND(3.42,5)</f>
        <v>3.42</v>
      </c>
      <c r="D133" s="30">
        <f>F133</f>
        <v>123.87084</v>
      </c>
      <c r="E133" s="30">
        <f>F133</f>
        <v>123.87084</v>
      </c>
      <c r="F133" s="30">
        <f>ROUND(123.87084,5)</f>
        <v>123.87084</v>
      </c>
      <c r="G133" s="28"/>
      <c r="H133" s="40"/>
    </row>
    <row r="134" spans="1:8" ht="12.75" customHeight="1">
      <c r="A134" s="26">
        <v>44049</v>
      </c>
      <c r="B134" s="27"/>
      <c r="C134" s="30">
        <f>ROUND(3.42,5)</f>
        <v>3.42</v>
      </c>
      <c r="D134" s="30">
        <f>F134</f>
        <v>124.21906</v>
      </c>
      <c r="E134" s="30">
        <f>F134</f>
        <v>124.21906</v>
      </c>
      <c r="F134" s="30">
        <f>ROUND(124.21906,5)</f>
        <v>124.21906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ROUND(3.99,5)</f>
        <v>3.99</v>
      </c>
      <c r="D136" s="30">
        <f>F136</f>
        <v>131.816</v>
      </c>
      <c r="E136" s="30">
        <f>F136</f>
        <v>131.816</v>
      </c>
      <c r="F136" s="30">
        <f>ROUND(131.816,5)</f>
        <v>131.816</v>
      </c>
      <c r="G136" s="28"/>
      <c r="H136" s="40"/>
    </row>
    <row r="137" spans="1:8" ht="12.75" customHeight="1">
      <c r="A137" s="26">
        <v>43776</v>
      </c>
      <c r="B137" s="27"/>
      <c r="C137" s="30">
        <f>ROUND(3.99,5)</f>
        <v>3.99</v>
      </c>
      <c r="D137" s="30">
        <f>F137</f>
        <v>132.52409</v>
      </c>
      <c r="E137" s="30">
        <f>F137</f>
        <v>132.52409</v>
      </c>
      <c r="F137" s="30">
        <f>ROUND(132.52409,5)</f>
        <v>132.52409</v>
      </c>
      <c r="G137" s="28"/>
      <c r="H137" s="40"/>
    </row>
    <row r="138" spans="1:8" ht="12.75" customHeight="1">
      <c r="A138" s="26">
        <v>43867</v>
      </c>
      <c r="B138" s="27"/>
      <c r="C138" s="30">
        <f>ROUND(3.99,5)</f>
        <v>3.99</v>
      </c>
      <c r="D138" s="30">
        <f>F138</f>
        <v>135.00032</v>
      </c>
      <c r="E138" s="30">
        <f>F138</f>
        <v>135.00032</v>
      </c>
      <c r="F138" s="30">
        <f>ROUND(135.00032,5)</f>
        <v>135.00032</v>
      </c>
      <c r="G138" s="28"/>
      <c r="H138" s="40"/>
    </row>
    <row r="139" spans="1:8" ht="12.75" customHeight="1">
      <c r="A139" s="26">
        <v>43958</v>
      </c>
      <c r="B139" s="27"/>
      <c r="C139" s="30">
        <f>ROUND(3.99,5)</f>
        <v>3.99</v>
      </c>
      <c r="D139" s="30">
        <f>F139</f>
        <v>135.68713</v>
      </c>
      <c r="E139" s="30">
        <f>F139</f>
        <v>135.68713</v>
      </c>
      <c r="F139" s="30">
        <f>ROUND(135.68713,5)</f>
        <v>135.68713</v>
      </c>
      <c r="G139" s="28"/>
      <c r="H139" s="40"/>
    </row>
    <row r="140" spans="1:8" ht="12.75" customHeight="1">
      <c r="A140" s="26">
        <v>44049</v>
      </c>
      <c r="B140" s="27"/>
      <c r="C140" s="30">
        <f>ROUND(3.99,5)</f>
        <v>3.99</v>
      </c>
      <c r="D140" s="30">
        <f>F140</f>
        <v>138.12625</v>
      </c>
      <c r="E140" s="30">
        <f>F140</f>
        <v>138.12625</v>
      </c>
      <c r="F140" s="30">
        <f>ROUND(138.12625,5)</f>
        <v>138.12625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ROUND(10.525,5)</f>
        <v>10.525</v>
      </c>
      <c r="D142" s="30">
        <f>F142</f>
        <v>10.5384</v>
      </c>
      <c r="E142" s="30">
        <f>F142</f>
        <v>10.5384</v>
      </c>
      <c r="F142" s="30">
        <f>ROUND(10.5384,5)</f>
        <v>10.5384</v>
      </c>
      <c r="G142" s="28"/>
      <c r="H142" s="40"/>
    </row>
    <row r="143" spans="1:8" ht="12.75" customHeight="1">
      <c r="A143" s="26">
        <v>43776</v>
      </c>
      <c r="B143" s="27"/>
      <c r="C143" s="30">
        <f>ROUND(10.525,5)</f>
        <v>10.525</v>
      </c>
      <c r="D143" s="30">
        <f>F143</f>
        <v>10.6488</v>
      </c>
      <c r="E143" s="30">
        <f>F143</f>
        <v>10.6488</v>
      </c>
      <c r="F143" s="30">
        <f>ROUND(10.6488,5)</f>
        <v>10.6488</v>
      </c>
      <c r="G143" s="28"/>
      <c r="H143" s="40"/>
    </row>
    <row r="144" spans="1:8" ht="12.75" customHeight="1">
      <c r="A144" s="26">
        <v>43867</v>
      </c>
      <c r="B144" s="27"/>
      <c r="C144" s="30">
        <f>ROUND(10.525,5)</f>
        <v>10.525</v>
      </c>
      <c r="D144" s="30">
        <f>F144</f>
        <v>10.75318</v>
      </c>
      <c r="E144" s="30">
        <f>F144</f>
        <v>10.75318</v>
      </c>
      <c r="F144" s="30">
        <f>ROUND(10.75318,5)</f>
        <v>10.75318</v>
      </c>
      <c r="G144" s="28"/>
      <c r="H144" s="40"/>
    </row>
    <row r="145" spans="1:8" ht="12.75" customHeight="1">
      <c r="A145" s="26">
        <v>43958</v>
      </c>
      <c r="B145" s="27"/>
      <c r="C145" s="30">
        <f>ROUND(10.525,5)</f>
        <v>10.525</v>
      </c>
      <c r="D145" s="30">
        <f>F145</f>
        <v>10.85167</v>
      </c>
      <c r="E145" s="30">
        <f>F145</f>
        <v>10.85167</v>
      </c>
      <c r="F145" s="30">
        <f>ROUND(10.85167,5)</f>
        <v>10.85167</v>
      </c>
      <c r="G145" s="28"/>
      <c r="H145" s="40"/>
    </row>
    <row r="146" spans="1:8" ht="12.75" customHeight="1">
      <c r="A146" s="26">
        <v>44049</v>
      </c>
      <c r="B146" s="27"/>
      <c r="C146" s="30">
        <f>ROUND(10.525,5)</f>
        <v>10.525</v>
      </c>
      <c r="D146" s="30">
        <f>F146</f>
        <v>10.97116</v>
      </c>
      <c r="E146" s="30">
        <f>F146</f>
        <v>10.97116</v>
      </c>
      <c r="F146" s="30">
        <f>ROUND(10.97116,5)</f>
        <v>10.97116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ROUND(10.875,5)</f>
        <v>10.875</v>
      </c>
      <c r="D148" s="30">
        <f>F148</f>
        <v>10.88844</v>
      </c>
      <c r="E148" s="30">
        <f>F148</f>
        <v>10.88844</v>
      </c>
      <c r="F148" s="30">
        <f>ROUND(10.88844,5)</f>
        <v>10.88844</v>
      </c>
      <c r="G148" s="28"/>
      <c r="H148" s="40"/>
    </row>
    <row r="149" spans="1:8" ht="12.75" customHeight="1">
      <c r="A149" s="26">
        <v>43776</v>
      </c>
      <c r="B149" s="27"/>
      <c r="C149" s="30">
        <f>ROUND(10.875,5)</f>
        <v>10.875</v>
      </c>
      <c r="D149" s="30">
        <f>F149</f>
        <v>10.9989</v>
      </c>
      <c r="E149" s="30">
        <f>F149</f>
        <v>10.9989</v>
      </c>
      <c r="F149" s="30">
        <f>ROUND(10.9989,5)</f>
        <v>10.9989</v>
      </c>
      <c r="G149" s="28"/>
      <c r="H149" s="40"/>
    </row>
    <row r="150" spans="1:8" ht="12.75" customHeight="1">
      <c r="A150" s="26">
        <v>43867</v>
      </c>
      <c r="B150" s="27"/>
      <c r="C150" s="30">
        <f>ROUND(10.875,5)</f>
        <v>10.875</v>
      </c>
      <c r="D150" s="30">
        <f>F150</f>
        <v>11.09937</v>
      </c>
      <c r="E150" s="30">
        <f>F150</f>
        <v>11.09937</v>
      </c>
      <c r="F150" s="30">
        <f>ROUND(11.09937,5)</f>
        <v>11.09937</v>
      </c>
      <c r="G150" s="28"/>
      <c r="H150" s="40"/>
    </row>
    <row r="151" spans="1:8" ht="12.75" customHeight="1">
      <c r="A151" s="26">
        <v>43958</v>
      </c>
      <c r="B151" s="27"/>
      <c r="C151" s="30">
        <f>ROUND(10.875,5)</f>
        <v>10.875</v>
      </c>
      <c r="D151" s="30">
        <f>F151</f>
        <v>11.19865</v>
      </c>
      <c r="E151" s="30">
        <f>F151</f>
        <v>11.19865</v>
      </c>
      <c r="F151" s="30">
        <f>ROUND(11.19865,5)</f>
        <v>11.19865</v>
      </c>
      <c r="G151" s="28"/>
      <c r="H151" s="40"/>
    </row>
    <row r="152" spans="1:8" ht="12.75" customHeight="1">
      <c r="A152" s="26">
        <v>44049</v>
      </c>
      <c r="B152" s="27"/>
      <c r="C152" s="30">
        <f>ROUND(10.875,5)</f>
        <v>10.875</v>
      </c>
      <c r="D152" s="30">
        <f>F152</f>
        <v>11.31554</v>
      </c>
      <c r="E152" s="30">
        <f>F152</f>
        <v>11.31554</v>
      </c>
      <c r="F152" s="30">
        <f>ROUND(11.31554,5)</f>
        <v>11.31554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ROUND(7.15,5)</f>
        <v>7.15</v>
      </c>
      <c r="D154" s="30">
        <f>F154</f>
        <v>7.14844</v>
      </c>
      <c r="E154" s="30">
        <f>F154</f>
        <v>7.14844</v>
      </c>
      <c r="F154" s="30">
        <f>ROUND(7.14844,5)</f>
        <v>7.14844</v>
      </c>
      <c r="G154" s="28"/>
      <c r="H154" s="40"/>
    </row>
    <row r="155" spans="1:8" ht="12.75" customHeight="1">
      <c r="A155" s="26">
        <v>43776</v>
      </c>
      <c r="B155" s="27"/>
      <c r="C155" s="30">
        <f>ROUND(7.15,5)</f>
        <v>7.15</v>
      </c>
      <c r="D155" s="30">
        <f>F155</f>
        <v>7.13556</v>
      </c>
      <c r="E155" s="30">
        <f>F155</f>
        <v>7.13556</v>
      </c>
      <c r="F155" s="30">
        <f>ROUND(7.13556,5)</f>
        <v>7.13556</v>
      </c>
      <c r="G155" s="28"/>
      <c r="H155" s="40"/>
    </row>
    <row r="156" spans="1:8" ht="12.75" customHeight="1">
      <c r="A156" s="26">
        <v>43867</v>
      </c>
      <c r="B156" s="27"/>
      <c r="C156" s="30">
        <f>ROUND(7.15,5)</f>
        <v>7.15</v>
      </c>
      <c r="D156" s="30">
        <f>F156</f>
        <v>7.11032</v>
      </c>
      <c r="E156" s="30">
        <f>F156</f>
        <v>7.11032</v>
      </c>
      <c r="F156" s="30">
        <f>ROUND(7.11032,5)</f>
        <v>7.11032</v>
      </c>
      <c r="G156" s="28"/>
      <c r="H156" s="40"/>
    </row>
    <row r="157" spans="1:8" ht="12.75" customHeight="1">
      <c r="A157" s="26">
        <v>43958</v>
      </c>
      <c r="B157" s="27"/>
      <c r="C157" s="30">
        <f>ROUND(7.15,5)</f>
        <v>7.15</v>
      </c>
      <c r="D157" s="30">
        <f>F157</f>
        <v>7.04609</v>
      </c>
      <c r="E157" s="30">
        <f>F157</f>
        <v>7.04609</v>
      </c>
      <c r="F157" s="30">
        <f>ROUND(7.04609,5)</f>
        <v>7.04609</v>
      </c>
      <c r="G157" s="28"/>
      <c r="H157" s="40"/>
    </row>
    <row r="158" spans="1:8" ht="12.75" customHeight="1">
      <c r="A158" s="26">
        <v>44049</v>
      </c>
      <c r="B158" s="27"/>
      <c r="C158" s="30">
        <f>ROUND(7.15,5)</f>
        <v>7.15</v>
      </c>
      <c r="D158" s="30">
        <f>F158</f>
        <v>7.02111</v>
      </c>
      <c r="E158" s="30">
        <f>F158</f>
        <v>7.02111</v>
      </c>
      <c r="F158" s="30">
        <f>ROUND(7.02111,5)</f>
        <v>7.02111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ROUND(9.235,5)</f>
        <v>9.235</v>
      </c>
      <c r="D160" s="30">
        <f>F160</f>
        <v>9.24265</v>
      </c>
      <c r="E160" s="30">
        <f>F160</f>
        <v>9.24265</v>
      </c>
      <c r="F160" s="30">
        <f>ROUND(9.24265,5)</f>
        <v>9.24265</v>
      </c>
      <c r="G160" s="28"/>
      <c r="H160" s="40"/>
    </row>
    <row r="161" spans="1:8" ht="12.75" customHeight="1">
      <c r="A161" s="26">
        <v>43776</v>
      </c>
      <c r="B161" s="27"/>
      <c r="C161" s="30">
        <f>ROUND(9.235,5)</f>
        <v>9.235</v>
      </c>
      <c r="D161" s="30">
        <f>F161</f>
        <v>9.30652</v>
      </c>
      <c r="E161" s="30">
        <f>F161</f>
        <v>9.30652</v>
      </c>
      <c r="F161" s="30">
        <f>ROUND(9.30652,5)</f>
        <v>9.30652</v>
      </c>
      <c r="G161" s="28"/>
      <c r="H161" s="40"/>
    </row>
    <row r="162" spans="1:8" ht="12.75" customHeight="1">
      <c r="A162" s="26">
        <v>43867</v>
      </c>
      <c r="B162" s="27"/>
      <c r="C162" s="30">
        <f>ROUND(9.235,5)</f>
        <v>9.235</v>
      </c>
      <c r="D162" s="30">
        <f>F162</f>
        <v>9.36566</v>
      </c>
      <c r="E162" s="30">
        <f>F162</f>
        <v>9.36566</v>
      </c>
      <c r="F162" s="30">
        <f>ROUND(9.36566,5)</f>
        <v>9.36566</v>
      </c>
      <c r="G162" s="28"/>
      <c r="H162" s="40"/>
    </row>
    <row r="163" spans="1:8" ht="12.75" customHeight="1">
      <c r="A163" s="26">
        <v>43958</v>
      </c>
      <c r="B163" s="27"/>
      <c r="C163" s="30">
        <f>ROUND(9.235,5)</f>
        <v>9.235</v>
      </c>
      <c r="D163" s="30">
        <f>F163</f>
        <v>9.41425</v>
      </c>
      <c r="E163" s="30">
        <f>F163</f>
        <v>9.41425</v>
      </c>
      <c r="F163" s="30">
        <f>ROUND(9.41425,5)</f>
        <v>9.41425</v>
      </c>
      <c r="G163" s="28"/>
      <c r="H163" s="40"/>
    </row>
    <row r="164" spans="1:8" ht="12.75" customHeight="1">
      <c r="A164" s="26">
        <v>44049</v>
      </c>
      <c r="B164" s="27"/>
      <c r="C164" s="30">
        <f>ROUND(9.235,5)</f>
        <v>9.235</v>
      </c>
      <c r="D164" s="30">
        <f>F164</f>
        <v>9.4806</v>
      </c>
      <c r="E164" s="30">
        <f>F164</f>
        <v>9.4806</v>
      </c>
      <c r="F164" s="30">
        <f>ROUND(9.4806,5)</f>
        <v>9.4806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ROUND(8.015,5)</f>
        <v>8.015</v>
      </c>
      <c r="D166" s="30">
        <f>F166</f>
        <v>8.01961</v>
      </c>
      <c r="E166" s="30">
        <f>F166</f>
        <v>8.01961</v>
      </c>
      <c r="F166" s="30">
        <f>ROUND(8.01961,5)</f>
        <v>8.01961</v>
      </c>
      <c r="G166" s="28"/>
      <c r="H166" s="40"/>
    </row>
    <row r="167" spans="1:8" ht="12.75" customHeight="1">
      <c r="A167" s="26">
        <v>43776</v>
      </c>
      <c r="B167" s="27"/>
      <c r="C167" s="30">
        <f>ROUND(8.015,5)</f>
        <v>8.015</v>
      </c>
      <c r="D167" s="30">
        <f>F167</f>
        <v>8.05531</v>
      </c>
      <c r="E167" s="30">
        <f>F167</f>
        <v>8.05531</v>
      </c>
      <c r="F167" s="30">
        <f>ROUND(8.05531,5)</f>
        <v>8.05531</v>
      </c>
      <c r="G167" s="28"/>
      <c r="H167" s="40"/>
    </row>
    <row r="168" spans="1:8" ht="12.75" customHeight="1">
      <c r="A168" s="26">
        <v>43867</v>
      </c>
      <c r="B168" s="27"/>
      <c r="C168" s="30">
        <f>ROUND(8.015,5)</f>
        <v>8.015</v>
      </c>
      <c r="D168" s="30">
        <f>F168</f>
        <v>8.08353</v>
      </c>
      <c r="E168" s="30">
        <f>F168</f>
        <v>8.08353</v>
      </c>
      <c r="F168" s="30">
        <f>ROUND(8.08353,5)</f>
        <v>8.08353</v>
      </c>
      <c r="G168" s="28"/>
      <c r="H168" s="40"/>
    </row>
    <row r="169" spans="1:8" ht="12.75" customHeight="1">
      <c r="A169" s="26">
        <v>43958</v>
      </c>
      <c r="B169" s="27"/>
      <c r="C169" s="30">
        <f>ROUND(8.015,5)</f>
        <v>8.015</v>
      </c>
      <c r="D169" s="30">
        <f>F169</f>
        <v>8.10244</v>
      </c>
      <c r="E169" s="30">
        <f>F169</f>
        <v>8.10244</v>
      </c>
      <c r="F169" s="30">
        <f>ROUND(8.10244,5)</f>
        <v>8.10244</v>
      </c>
      <c r="G169" s="28"/>
      <c r="H169" s="40"/>
    </row>
    <row r="170" spans="1:8" ht="12.75" customHeight="1">
      <c r="A170" s="26">
        <v>44049</v>
      </c>
      <c r="B170" s="27"/>
      <c r="C170" s="30">
        <f>ROUND(8.015,5)</f>
        <v>8.015</v>
      </c>
      <c r="D170" s="30">
        <f>F170</f>
        <v>8.15046</v>
      </c>
      <c r="E170" s="30">
        <f>F170</f>
        <v>8.15046</v>
      </c>
      <c r="F170" s="30">
        <f>ROUND(8.15046,5)</f>
        <v>8.15046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ROUND(2.8,5)</f>
        <v>2.8</v>
      </c>
      <c r="D172" s="30">
        <f>F172</f>
        <v>303.45964</v>
      </c>
      <c r="E172" s="30">
        <f>F172</f>
        <v>303.45964</v>
      </c>
      <c r="F172" s="30">
        <f>ROUND(303.45964,5)</f>
        <v>303.45964</v>
      </c>
      <c r="G172" s="28"/>
      <c r="H172" s="40"/>
    </row>
    <row r="173" spans="1:8" ht="12.75" customHeight="1">
      <c r="A173" s="26">
        <v>43776</v>
      </c>
      <c r="B173" s="27"/>
      <c r="C173" s="30">
        <f>ROUND(2.8,5)</f>
        <v>2.8</v>
      </c>
      <c r="D173" s="30">
        <f>F173</f>
        <v>309.45304</v>
      </c>
      <c r="E173" s="30">
        <f>F173</f>
        <v>309.45304</v>
      </c>
      <c r="F173" s="30">
        <f>ROUND(309.45304,5)</f>
        <v>309.45304</v>
      </c>
      <c r="G173" s="28"/>
      <c r="H173" s="40"/>
    </row>
    <row r="174" spans="1:8" ht="12.75" customHeight="1">
      <c r="A174" s="26">
        <v>43867</v>
      </c>
      <c r="B174" s="27"/>
      <c r="C174" s="30">
        <f>ROUND(2.8,5)</f>
        <v>2.8</v>
      </c>
      <c r="D174" s="30">
        <f>F174</f>
        <v>307.57469</v>
      </c>
      <c r="E174" s="30">
        <f>F174</f>
        <v>307.57469</v>
      </c>
      <c r="F174" s="30">
        <f>ROUND(307.57469,5)</f>
        <v>307.57469</v>
      </c>
      <c r="G174" s="28"/>
      <c r="H174" s="40"/>
    </row>
    <row r="175" spans="1:8" ht="12.75" customHeight="1">
      <c r="A175" s="26">
        <v>43958</v>
      </c>
      <c r="B175" s="27"/>
      <c r="C175" s="30">
        <f>ROUND(2.8,5)</f>
        <v>2.8</v>
      </c>
      <c r="D175" s="30">
        <f>F175</f>
        <v>313.48767</v>
      </c>
      <c r="E175" s="30">
        <f>F175</f>
        <v>313.48767</v>
      </c>
      <c r="F175" s="30">
        <f>ROUND(313.48767,5)</f>
        <v>313.48767</v>
      </c>
      <c r="G175" s="28"/>
      <c r="H175" s="40"/>
    </row>
    <row r="176" spans="1:8" ht="12.75" customHeight="1">
      <c r="A176" s="26">
        <v>44049</v>
      </c>
      <c r="B176" s="27"/>
      <c r="C176" s="30">
        <f>ROUND(2.8,5)</f>
        <v>2.8</v>
      </c>
      <c r="D176" s="30">
        <f>F176</f>
        <v>311.33119</v>
      </c>
      <c r="E176" s="30">
        <f>F176</f>
        <v>311.33119</v>
      </c>
      <c r="F176" s="30">
        <f>ROUND(311.33119,5)</f>
        <v>311.33119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ROUND(3.33,5)</f>
        <v>3.33</v>
      </c>
      <c r="D178" s="30">
        <f>F178</f>
        <v>234.10881</v>
      </c>
      <c r="E178" s="30">
        <f>F178</f>
        <v>234.10881</v>
      </c>
      <c r="F178" s="30">
        <f>ROUND(234.10881,5)</f>
        <v>234.10881</v>
      </c>
      <c r="G178" s="28"/>
      <c r="H178" s="40"/>
    </row>
    <row r="179" spans="1:8" ht="12.75" customHeight="1">
      <c r="A179" s="26">
        <v>43776</v>
      </c>
      <c r="B179" s="27"/>
      <c r="C179" s="30">
        <f>ROUND(3.33,5)</f>
        <v>3.33</v>
      </c>
      <c r="D179" s="30">
        <f>F179</f>
        <v>238.73229</v>
      </c>
      <c r="E179" s="30">
        <f>F179</f>
        <v>238.73229</v>
      </c>
      <c r="F179" s="30">
        <f>ROUND(238.73229,5)</f>
        <v>238.73229</v>
      </c>
      <c r="G179" s="28"/>
      <c r="H179" s="40"/>
    </row>
    <row r="180" spans="1:8" ht="12.75" customHeight="1">
      <c r="A180" s="26">
        <v>43867</v>
      </c>
      <c r="B180" s="27"/>
      <c r="C180" s="30">
        <f>ROUND(3.33,5)</f>
        <v>3.33</v>
      </c>
      <c r="D180" s="30">
        <f>F180</f>
        <v>239.12424</v>
      </c>
      <c r="E180" s="30">
        <f>F180</f>
        <v>239.12424</v>
      </c>
      <c r="F180" s="30">
        <f>ROUND(239.12424,5)</f>
        <v>239.12424</v>
      </c>
      <c r="G180" s="28"/>
      <c r="H180" s="40"/>
    </row>
    <row r="181" spans="1:8" ht="12.75" customHeight="1">
      <c r="A181" s="26">
        <v>43958</v>
      </c>
      <c r="B181" s="27"/>
      <c r="C181" s="30">
        <f>ROUND(3.33,5)</f>
        <v>3.33</v>
      </c>
      <c r="D181" s="30">
        <f>F181</f>
        <v>243.72118</v>
      </c>
      <c r="E181" s="30">
        <f>F181</f>
        <v>243.72118</v>
      </c>
      <c r="F181" s="30">
        <f>ROUND(243.72118,5)</f>
        <v>243.72118</v>
      </c>
      <c r="G181" s="28"/>
      <c r="H181" s="40"/>
    </row>
    <row r="182" spans="1:8" ht="12.75" customHeight="1">
      <c r="A182" s="26">
        <v>44049</v>
      </c>
      <c r="B182" s="27"/>
      <c r="C182" s="30">
        <f>ROUND(3.33,5)</f>
        <v>3.33</v>
      </c>
      <c r="D182" s="30">
        <f>F182</f>
        <v>243.96516</v>
      </c>
      <c r="E182" s="30">
        <f>F182</f>
        <v>243.96516</v>
      </c>
      <c r="F182" s="30">
        <f>ROUND(243.96516,5)</f>
        <v>243.96516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ROUND(0,5)</f>
        <v>0</v>
      </c>
      <c r="D184" s="30">
        <f>F184</f>
        <v>1.03146</v>
      </c>
      <c r="E184" s="30">
        <f>F184</f>
        <v>1.03146</v>
      </c>
      <c r="F184" s="30">
        <f>ROUND(1.03146,5)</f>
        <v>1.03146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43776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>
        <v>43867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43958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44049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43678</v>
      </c>
      <c r="B192" s="27"/>
      <c r="C192" s="30">
        <f>ROUND(6.225,5)</f>
        <v>6.225</v>
      </c>
      <c r="D192" s="30">
        <f>F192</f>
        <v>6.14449</v>
      </c>
      <c r="E192" s="30">
        <f>F192</f>
        <v>6.14449</v>
      </c>
      <c r="F192" s="30">
        <f>ROUND(6.14449,5)</f>
        <v>6.14449</v>
      </c>
      <c r="G192" s="28"/>
      <c r="H192" s="40"/>
    </row>
    <row r="193" spans="1:8" ht="12.75" customHeight="1">
      <c r="A193" s="26">
        <v>43776</v>
      </c>
      <c r="B193" s="27"/>
      <c r="C193" s="30">
        <f>ROUND(6.225,5)</f>
        <v>6.225</v>
      </c>
      <c r="D193" s="30">
        <f>F193</f>
        <v>4.35691</v>
      </c>
      <c r="E193" s="30">
        <f>F193</f>
        <v>4.35691</v>
      </c>
      <c r="F193" s="30">
        <f>ROUND(4.35691,5)</f>
        <v>4.35691</v>
      </c>
      <c r="G193" s="28"/>
      <c r="H193" s="40"/>
    </row>
    <row r="194" spans="1:8" ht="12.75" customHeight="1">
      <c r="A194" s="26">
        <v>43867</v>
      </c>
      <c r="B194" s="27"/>
      <c r="C194" s="30">
        <f>ROUND(6.225,5)</f>
        <v>6.225</v>
      </c>
      <c r="D194" s="30">
        <f>F194</f>
        <v>4.35691</v>
      </c>
      <c r="E194" s="30">
        <f>F194</f>
        <v>4.35691</v>
      </c>
      <c r="F194" s="30">
        <f>ROUND(4.35691,5)</f>
        <v>4.35691</v>
      </c>
      <c r="G194" s="28"/>
      <c r="H194" s="40"/>
    </row>
    <row r="195" spans="1:8" ht="12.75" customHeight="1">
      <c r="A195" s="26">
        <v>43958</v>
      </c>
      <c r="B195" s="27"/>
      <c r="C195" s="30">
        <f>ROUND(6.225,5)</f>
        <v>6.225</v>
      </c>
      <c r="D195" s="30">
        <f>F195</f>
        <v>4.35691</v>
      </c>
      <c r="E195" s="30">
        <f>F195</f>
        <v>4.35691</v>
      </c>
      <c r="F195" s="30">
        <f>ROUND(4.35691,5)</f>
        <v>4.35691</v>
      </c>
      <c r="G195" s="28"/>
      <c r="H195" s="40"/>
    </row>
    <row r="196" spans="1:8" ht="12.75" customHeight="1">
      <c r="A196" s="26">
        <v>44049</v>
      </c>
      <c r="B196" s="27"/>
      <c r="C196" s="30">
        <f>ROUND(6.225,5)</f>
        <v>6.225</v>
      </c>
      <c r="D196" s="30">
        <f>F196</f>
        <v>4.35691</v>
      </c>
      <c r="E196" s="30">
        <f>F196</f>
        <v>4.35691</v>
      </c>
      <c r="F196" s="30">
        <f>ROUND(4.35691,5)</f>
        <v>4.35691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43678</v>
      </c>
      <c r="B198" s="27"/>
      <c r="C198" s="30">
        <f>ROUND(6.225,5)</f>
        <v>6.225</v>
      </c>
      <c r="D198" s="30">
        <f>F198</f>
        <v>6.20328</v>
      </c>
      <c r="E198" s="30">
        <f>F198</f>
        <v>6.20328</v>
      </c>
      <c r="F198" s="30">
        <f>ROUND(6.20328,5)</f>
        <v>6.20328</v>
      </c>
      <c r="G198" s="28"/>
      <c r="H198" s="40"/>
    </row>
    <row r="199" spans="1:8" ht="12.75" customHeight="1">
      <c r="A199" s="26">
        <v>43776</v>
      </c>
      <c r="B199" s="27"/>
      <c r="C199" s="30">
        <f>ROUND(6.225,5)</f>
        <v>6.225</v>
      </c>
      <c r="D199" s="30">
        <f>F199</f>
        <v>5.97223</v>
      </c>
      <c r="E199" s="30">
        <f>F199</f>
        <v>5.97223</v>
      </c>
      <c r="F199" s="30">
        <f>ROUND(5.97223,5)</f>
        <v>5.97223</v>
      </c>
      <c r="G199" s="28"/>
      <c r="H199" s="40"/>
    </row>
    <row r="200" spans="1:8" ht="12.75" customHeight="1">
      <c r="A200" s="26">
        <v>43867</v>
      </c>
      <c r="B200" s="27"/>
      <c r="C200" s="30">
        <f>ROUND(6.225,5)</f>
        <v>6.225</v>
      </c>
      <c r="D200" s="30">
        <f>F200</f>
        <v>5.62659</v>
      </c>
      <c r="E200" s="30">
        <f>F200</f>
        <v>5.62659</v>
      </c>
      <c r="F200" s="30">
        <f>ROUND(5.62659,5)</f>
        <v>5.62659</v>
      </c>
      <c r="G200" s="28"/>
      <c r="H200" s="40"/>
    </row>
    <row r="201" spans="1:8" ht="12.75" customHeight="1">
      <c r="A201" s="26">
        <v>43958</v>
      </c>
      <c r="B201" s="27"/>
      <c r="C201" s="30">
        <f>ROUND(6.225,5)</f>
        <v>6.225</v>
      </c>
      <c r="D201" s="30">
        <f>F201</f>
        <v>5.02282</v>
      </c>
      <c r="E201" s="30">
        <f>F201</f>
        <v>5.02282</v>
      </c>
      <c r="F201" s="30">
        <f>ROUND(5.02282,5)</f>
        <v>5.02282</v>
      </c>
      <c r="G201" s="28"/>
      <c r="H201" s="40"/>
    </row>
    <row r="202" spans="1:8" ht="12.75" customHeight="1">
      <c r="A202" s="26">
        <v>44049</v>
      </c>
      <c r="B202" s="27"/>
      <c r="C202" s="30">
        <f>ROUND(6.225,5)</f>
        <v>6.225</v>
      </c>
      <c r="D202" s="30">
        <f>F202</f>
        <v>4.15779</v>
      </c>
      <c r="E202" s="30">
        <f>F202</f>
        <v>4.15779</v>
      </c>
      <c r="F202" s="30">
        <f>ROUND(4.15779,5)</f>
        <v>4.15779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43678</v>
      </c>
      <c r="B204" s="27"/>
      <c r="C204" s="30">
        <f>ROUND(9.265,5)</f>
        <v>9.265</v>
      </c>
      <c r="D204" s="30">
        <f>F204</f>
        <v>9.27212</v>
      </c>
      <c r="E204" s="30">
        <f>F204</f>
        <v>9.27212</v>
      </c>
      <c r="F204" s="30">
        <f>ROUND(9.27212,5)</f>
        <v>9.27212</v>
      </c>
      <c r="G204" s="28"/>
      <c r="H204" s="40"/>
    </row>
    <row r="205" spans="1:8" ht="12.75" customHeight="1">
      <c r="A205" s="26">
        <v>43776</v>
      </c>
      <c r="B205" s="27"/>
      <c r="C205" s="30">
        <f>ROUND(9.265,5)</f>
        <v>9.265</v>
      </c>
      <c r="D205" s="30">
        <f>F205</f>
        <v>9.3289</v>
      </c>
      <c r="E205" s="30">
        <f>F205</f>
        <v>9.3289</v>
      </c>
      <c r="F205" s="30">
        <f>ROUND(9.3289,5)</f>
        <v>9.3289</v>
      </c>
      <c r="G205" s="28"/>
      <c r="H205" s="40"/>
    </row>
    <row r="206" spans="1:8" ht="12.75" customHeight="1">
      <c r="A206" s="26">
        <v>43867</v>
      </c>
      <c r="B206" s="27"/>
      <c r="C206" s="30">
        <f>ROUND(9.265,5)</f>
        <v>9.265</v>
      </c>
      <c r="D206" s="30">
        <f>F206</f>
        <v>9.3793</v>
      </c>
      <c r="E206" s="30">
        <f>F206</f>
        <v>9.3793</v>
      </c>
      <c r="F206" s="30">
        <f>ROUND(9.3793,5)</f>
        <v>9.3793</v>
      </c>
      <c r="G206" s="28"/>
      <c r="H206" s="40"/>
    </row>
    <row r="207" spans="1:8" ht="12.75" customHeight="1">
      <c r="A207" s="26">
        <v>43958</v>
      </c>
      <c r="B207" s="27"/>
      <c r="C207" s="30">
        <f>ROUND(9.265,5)</f>
        <v>9.265</v>
      </c>
      <c r="D207" s="30">
        <f>F207</f>
        <v>9.42537</v>
      </c>
      <c r="E207" s="30">
        <f>F207</f>
        <v>9.42537</v>
      </c>
      <c r="F207" s="30">
        <f>ROUND(9.42537,5)</f>
        <v>9.42537</v>
      </c>
      <c r="G207" s="28"/>
      <c r="H207" s="40"/>
    </row>
    <row r="208" spans="1:8" ht="12.75" customHeight="1">
      <c r="A208" s="26">
        <v>44049</v>
      </c>
      <c r="B208" s="27"/>
      <c r="C208" s="30">
        <f>ROUND(9.265,5)</f>
        <v>9.265</v>
      </c>
      <c r="D208" s="30">
        <f>F208</f>
        <v>9.48761</v>
      </c>
      <c r="E208" s="30">
        <f>F208</f>
        <v>9.48761</v>
      </c>
      <c r="F208" s="30">
        <f>ROUND(9.48761,5)</f>
        <v>9.48761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43678</v>
      </c>
      <c r="B210" s="27"/>
      <c r="C210" s="30">
        <f>ROUND(3.15,5)</f>
        <v>3.15</v>
      </c>
      <c r="D210" s="30">
        <f>F210</f>
        <v>191.28476</v>
      </c>
      <c r="E210" s="30">
        <f>F210</f>
        <v>191.28476</v>
      </c>
      <c r="F210" s="30">
        <f>ROUND(191.28476,5)</f>
        <v>191.28476</v>
      </c>
      <c r="G210" s="28"/>
      <c r="H210" s="40"/>
    </row>
    <row r="211" spans="1:8" ht="12.75" customHeight="1">
      <c r="A211" s="26">
        <v>43776</v>
      </c>
      <c r="B211" s="27"/>
      <c r="C211" s="30">
        <f>ROUND(3.15,5)</f>
        <v>3.15</v>
      </c>
      <c r="D211" s="30">
        <f>F211</f>
        <v>192.45631</v>
      </c>
      <c r="E211" s="30">
        <f>F211</f>
        <v>192.45631</v>
      </c>
      <c r="F211" s="30">
        <f>ROUND(192.45631,5)</f>
        <v>192.45631</v>
      </c>
      <c r="G211" s="28"/>
      <c r="H211" s="40"/>
    </row>
    <row r="212" spans="1:8" ht="12.75" customHeight="1">
      <c r="A212" s="26">
        <v>43867</v>
      </c>
      <c r="B212" s="27"/>
      <c r="C212" s="30">
        <f>ROUND(3.15,5)</f>
        <v>3.15</v>
      </c>
      <c r="D212" s="30">
        <f>F212</f>
        <v>196.05228</v>
      </c>
      <c r="E212" s="30">
        <f>F212</f>
        <v>196.05228</v>
      </c>
      <c r="F212" s="30">
        <f>ROUND(196.05228,5)</f>
        <v>196.05228</v>
      </c>
      <c r="G212" s="28"/>
      <c r="H212" s="40"/>
    </row>
    <row r="213" spans="1:8" ht="12.75" customHeight="1">
      <c r="A213" s="26">
        <v>43958</v>
      </c>
      <c r="B213" s="27"/>
      <c r="C213" s="30">
        <f>ROUND(3.15,5)</f>
        <v>3.15</v>
      </c>
      <c r="D213" s="30">
        <f>F213</f>
        <v>197.17023</v>
      </c>
      <c r="E213" s="30">
        <f>F213</f>
        <v>197.17023</v>
      </c>
      <c r="F213" s="30">
        <f>ROUND(197.17023,5)</f>
        <v>197.17023</v>
      </c>
      <c r="G213" s="28"/>
      <c r="H213" s="40"/>
    </row>
    <row r="214" spans="1:8" ht="12.75" customHeight="1">
      <c r="A214" s="26">
        <v>44049</v>
      </c>
      <c r="B214" s="27"/>
      <c r="C214" s="30">
        <f>ROUND(3.15,5)</f>
        <v>3.15</v>
      </c>
      <c r="D214" s="30">
        <f>F214</f>
        <v>200.71545</v>
      </c>
      <c r="E214" s="30">
        <f>F214</f>
        <v>200.71545</v>
      </c>
      <c r="F214" s="30">
        <f>ROUND(200.71545,5)</f>
        <v>200.71545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43678</v>
      </c>
      <c r="B216" s="27"/>
      <c r="C216" s="30">
        <f>ROUND(2.46,5)</f>
        <v>2.46</v>
      </c>
      <c r="D216" s="30">
        <f>F216</f>
        <v>160.65364</v>
      </c>
      <c r="E216" s="30">
        <f>F216</f>
        <v>160.65364</v>
      </c>
      <c r="F216" s="30">
        <f>ROUND(160.65364,5)</f>
        <v>160.65364</v>
      </c>
      <c r="G216" s="28"/>
      <c r="H216" s="40"/>
    </row>
    <row r="217" spans="1:8" ht="12.75" customHeight="1">
      <c r="A217" s="26">
        <v>43776</v>
      </c>
      <c r="B217" s="27"/>
      <c r="C217" s="30">
        <f>ROUND(2.46,5)</f>
        <v>2.46</v>
      </c>
      <c r="D217" s="30">
        <f>F217</f>
        <v>163.82661</v>
      </c>
      <c r="E217" s="30">
        <f>F217</f>
        <v>163.82661</v>
      </c>
      <c r="F217" s="30">
        <f>ROUND(163.82661,5)</f>
        <v>163.82661</v>
      </c>
      <c r="G217" s="28"/>
      <c r="H217" s="40"/>
    </row>
    <row r="218" spans="1:8" ht="12.75" customHeight="1">
      <c r="A218" s="26">
        <v>43867</v>
      </c>
      <c r="B218" s="27"/>
      <c r="C218" s="30">
        <f>ROUND(2.46,5)</f>
        <v>2.46</v>
      </c>
      <c r="D218" s="30">
        <f>F218</f>
        <v>164.64171</v>
      </c>
      <c r="E218" s="30">
        <f>F218</f>
        <v>164.64171</v>
      </c>
      <c r="F218" s="30">
        <f>ROUND(164.64171,5)</f>
        <v>164.64171</v>
      </c>
      <c r="G218" s="28"/>
      <c r="H218" s="40"/>
    </row>
    <row r="219" spans="1:8" ht="12.75" customHeight="1">
      <c r="A219" s="26">
        <v>43958</v>
      </c>
      <c r="B219" s="27"/>
      <c r="C219" s="30">
        <f>ROUND(2.46,5)</f>
        <v>2.46</v>
      </c>
      <c r="D219" s="30">
        <f>F219</f>
        <v>167.80679</v>
      </c>
      <c r="E219" s="30">
        <f>F219</f>
        <v>167.80679</v>
      </c>
      <c r="F219" s="30">
        <f>ROUND(167.80679,5)</f>
        <v>167.80679</v>
      </c>
      <c r="G219" s="28"/>
      <c r="H219" s="40"/>
    </row>
    <row r="220" spans="1:8" ht="12.75" customHeight="1">
      <c r="A220" s="26">
        <v>44049</v>
      </c>
      <c r="B220" s="27"/>
      <c r="C220" s="30">
        <f>ROUND(2.46,5)</f>
        <v>2.46</v>
      </c>
      <c r="D220" s="30">
        <f>F220</f>
        <v>168.53149</v>
      </c>
      <c r="E220" s="30">
        <f>F220</f>
        <v>168.53149</v>
      </c>
      <c r="F220" s="30">
        <f>ROUND(168.53149,5)</f>
        <v>168.53149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43678</v>
      </c>
      <c r="B222" s="27"/>
      <c r="C222" s="30">
        <f>ROUND(8.845,5)</f>
        <v>8.845</v>
      </c>
      <c r="D222" s="30">
        <f>F222</f>
        <v>8.85169</v>
      </c>
      <c r="E222" s="30">
        <f>F222</f>
        <v>8.85169</v>
      </c>
      <c r="F222" s="30">
        <f>ROUND(8.85169,5)</f>
        <v>8.85169</v>
      </c>
      <c r="G222" s="28"/>
      <c r="H222" s="40"/>
    </row>
    <row r="223" spans="1:8" ht="12.75" customHeight="1">
      <c r="A223" s="26">
        <v>43776</v>
      </c>
      <c r="B223" s="27"/>
      <c r="C223" s="30">
        <f>ROUND(8.845,5)</f>
        <v>8.845</v>
      </c>
      <c r="D223" s="30">
        <f>F223</f>
        <v>8.908</v>
      </c>
      <c r="E223" s="30">
        <f>F223</f>
        <v>8.908</v>
      </c>
      <c r="F223" s="30">
        <f>ROUND(8.908,5)</f>
        <v>8.908</v>
      </c>
      <c r="G223" s="28"/>
      <c r="H223" s="40"/>
    </row>
    <row r="224" spans="1:8" ht="12.75" customHeight="1">
      <c r="A224" s="26">
        <v>43867</v>
      </c>
      <c r="B224" s="27"/>
      <c r="C224" s="30">
        <f>ROUND(8.845,5)</f>
        <v>8.845</v>
      </c>
      <c r="D224" s="30">
        <f>F224</f>
        <v>8.95969</v>
      </c>
      <c r="E224" s="30">
        <f>F224</f>
        <v>8.95969</v>
      </c>
      <c r="F224" s="30">
        <f>ROUND(8.95969,5)</f>
        <v>8.95969</v>
      </c>
      <c r="G224" s="28"/>
      <c r="H224" s="40"/>
    </row>
    <row r="225" spans="1:8" ht="12.75" customHeight="1">
      <c r="A225" s="26">
        <v>43958</v>
      </c>
      <c r="B225" s="27"/>
      <c r="C225" s="30">
        <f>ROUND(8.845,5)</f>
        <v>8.845</v>
      </c>
      <c r="D225" s="30">
        <f>F225</f>
        <v>9.00006</v>
      </c>
      <c r="E225" s="30">
        <f>F225</f>
        <v>9.00006</v>
      </c>
      <c r="F225" s="30">
        <f>ROUND(9.00006,5)</f>
        <v>9.00006</v>
      </c>
      <c r="G225" s="28"/>
      <c r="H225" s="40"/>
    </row>
    <row r="226" spans="1:8" ht="12.75" customHeight="1">
      <c r="A226" s="26">
        <v>44049</v>
      </c>
      <c r="B226" s="27"/>
      <c r="C226" s="30">
        <f>ROUND(8.845,5)</f>
        <v>8.845</v>
      </c>
      <c r="D226" s="30">
        <f>F226</f>
        <v>9.05977</v>
      </c>
      <c r="E226" s="30">
        <f>F226</f>
        <v>9.05977</v>
      </c>
      <c r="F226" s="30">
        <f>ROUND(9.05977,5)</f>
        <v>9.05977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43678</v>
      </c>
      <c r="B228" s="27"/>
      <c r="C228" s="30">
        <f>ROUND(9.535,5)</f>
        <v>9.535</v>
      </c>
      <c r="D228" s="30">
        <f>F228</f>
        <v>9.54245</v>
      </c>
      <c r="E228" s="30">
        <f>F228</f>
        <v>9.54245</v>
      </c>
      <c r="F228" s="30">
        <f>ROUND(9.54245,5)</f>
        <v>9.54245</v>
      </c>
      <c r="G228" s="28"/>
      <c r="H228" s="40"/>
    </row>
    <row r="229" spans="1:8" ht="12.75" customHeight="1">
      <c r="A229" s="26">
        <v>43776</v>
      </c>
      <c r="B229" s="27"/>
      <c r="C229" s="30">
        <f>ROUND(9.535,5)</f>
        <v>9.535</v>
      </c>
      <c r="D229" s="30">
        <f>F229</f>
        <v>9.60431</v>
      </c>
      <c r="E229" s="30">
        <f>F229</f>
        <v>9.60431</v>
      </c>
      <c r="F229" s="30">
        <f>ROUND(9.60431,5)</f>
        <v>9.60431</v>
      </c>
      <c r="G229" s="28"/>
      <c r="H229" s="40"/>
    </row>
    <row r="230" spans="1:8" ht="12.75" customHeight="1">
      <c r="A230" s="26">
        <v>43867</v>
      </c>
      <c r="B230" s="27"/>
      <c r="C230" s="30">
        <f>ROUND(9.535,5)</f>
        <v>9.535</v>
      </c>
      <c r="D230" s="30">
        <f>F230</f>
        <v>9.66155</v>
      </c>
      <c r="E230" s="30">
        <f>F230</f>
        <v>9.66155</v>
      </c>
      <c r="F230" s="30">
        <f>ROUND(9.66155,5)</f>
        <v>9.66155</v>
      </c>
      <c r="G230" s="28"/>
      <c r="H230" s="40"/>
    </row>
    <row r="231" spans="1:8" ht="12.75" customHeight="1">
      <c r="A231" s="26">
        <v>43958</v>
      </c>
      <c r="B231" s="27"/>
      <c r="C231" s="30">
        <f>ROUND(9.535,5)</f>
        <v>9.535</v>
      </c>
      <c r="D231" s="30">
        <f>F231</f>
        <v>9.70957</v>
      </c>
      <c r="E231" s="30">
        <f>F231</f>
        <v>9.70957</v>
      </c>
      <c r="F231" s="30">
        <f>ROUND(9.70957,5)</f>
        <v>9.70957</v>
      </c>
      <c r="G231" s="28"/>
      <c r="H231" s="40"/>
    </row>
    <row r="232" spans="1:8" ht="12.75" customHeight="1">
      <c r="A232" s="26">
        <v>44049</v>
      </c>
      <c r="B232" s="27"/>
      <c r="C232" s="30">
        <f>ROUND(9.535,5)</f>
        <v>9.535</v>
      </c>
      <c r="D232" s="30">
        <f>F232</f>
        <v>9.77229</v>
      </c>
      <c r="E232" s="30">
        <f>F232</f>
        <v>9.77229</v>
      </c>
      <c r="F232" s="30">
        <f>ROUND(9.77229,5)</f>
        <v>9.77229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0">
        <f>ROUND(9.555,5)</f>
        <v>9.555</v>
      </c>
      <c r="D234" s="30">
        <f>F234</f>
        <v>9.56246</v>
      </c>
      <c r="E234" s="30">
        <f>F234</f>
        <v>9.56246</v>
      </c>
      <c r="F234" s="30">
        <f>ROUND(9.56246,5)</f>
        <v>9.56246</v>
      </c>
      <c r="G234" s="28"/>
      <c r="H234" s="40"/>
    </row>
    <row r="235" spans="1:8" ht="12.75" customHeight="1">
      <c r="A235" s="26">
        <v>43776</v>
      </c>
      <c r="B235" s="27"/>
      <c r="C235" s="30">
        <f>ROUND(9.555,5)</f>
        <v>9.555</v>
      </c>
      <c r="D235" s="30">
        <f>F235</f>
        <v>9.62434</v>
      </c>
      <c r="E235" s="30">
        <f>F235</f>
        <v>9.62434</v>
      </c>
      <c r="F235" s="30">
        <f>ROUND(9.62434,5)</f>
        <v>9.62434</v>
      </c>
      <c r="G235" s="28"/>
      <c r="H235" s="40"/>
    </row>
    <row r="236" spans="1:8" ht="12.75" customHeight="1">
      <c r="A236" s="26">
        <v>43867</v>
      </c>
      <c r="B236" s="27"/>
      <c r="C236" s="30">
        <f>ROUND(9.555,5)</f>
        <v>9.555</v>
      </c>
      <c r="D236" s="30">
        <f>F236</f>
        <v>9.6816</v>
      </c>
      <c r="E236" s="30">
        <f>F236</f>
        <v>9.6816</v>
      </c>
      <c r="F236" s="30">
        <f>ROUND(9.6816,5)</f>
        <v>9.6816</v>
      </c>
      <c r="G236" s="28"/>
      <c r="H236" s="40"/>
    </row>
    <row r="237" spans="1:8" ht="12.75" customHeight="1">
      <c r="A237" s="26">
        <v>43958</v>
      </c>
      <c r="B237" s="27"/>
      <c r="C237" s="30">
        <f>ROUND(9.555,5)</f>
        <v>9.555</v>
      </c>
      <c r="D237" s="30">
        <f>F237</f>
        <v>9.72965</v>
      </c>
      <c r="E237" s="30">
        <f>F237</f>
        <v>9.72965</v>
      </c>
      <c r="F237" s="30">
        <f>ROUND(9.72965,5)</f>
        <v>9.72965</v>
      </c>
      <c r="G237" s="28"/>
      <c r="H237" s="40"/>
    </row>
    <row r="238" spans="1:8" ht="12.75" customHeight="1">
      <c r="A238" s="26">
        <v>44049</v>
      </c>
      <c r="B238" s="27"/>
      <c r="C238" s="30">
        <f>ROUND(9.555,5)</f>
        <v>9.555</v>
      </c>
      <c r="D238" s="30">
        <f>F238</f>
        <v>9.79229</v>
      </c>
      <c r="E238" s="30">
        <f>F238</f>
        <v>9.79229</v>
      </c>
      <c r="F238" s="30">
        <f>ROUND(9.79229,5)</f>
        <v>9.79229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43678</v>
      </c>
      <c r="B240" s="27"/>
      <c r="C240" s="31">
        <f>ROUND(752.146,3)</f>
        <v>752.146</v>
      </c>
      <c r="D240" s="31">
        <f>F240</f>
        <v>753.613</v>
      </c>
      <c r="E240" s="31">
        <f>F240</f>
        <v>753.613</v>
      </c>
      <c r="F240" s="31">
        <f>ROUND(753.613,3)</f>
        <v>753.613</v>
      </c>
      <c r="G240" s="28"/>
      <c r="H240" s="40"/>
    </row>
    <row r="241" spans="1:8" ht="12.75" customHeight="1">
      <c r="A241" s="26">
        <v>43776</v>
      </c>
      <c r="B241" s="27"/>
      <c r="C241" s="31">
        <f>ROUND(752.146,3)</f>
        <v>752.146</v>
      </c>
      <c r="D241" s="31">
        <f>F241</f>
        <v>768.295</v>
      </c>
      <c r="E241" s="31">
        <f>F241</f>
        <v>768.295</v>
      </c>
      <c r="F241" s="31">
        <f>ROUND(768.295,3)</f>
        <v>768.295</v>
      </c>
      <c r="G241" s="28"/>
      <c r="H241" s="40"/>
    </row>
    <row r="242" spans="1:8" ht="12.75" customHeight="1">
      <c r="A242" s="26">
        <v>43867</v>
      </c>
      <c r="B242" s="27"/>
      <c r="C242" s="31">
        <f>ROUND(752.146,3)</f>
        <v>752.146</v>
      </c>
      <c r="D242" s="31">
        <f>F242</f>
        <v>782.468</v>
      </c>
      <c r="E242" s="31">
        <f>F242</f>
        <v>782.468</v>
      </c>
      <c r="F242" s="31">
        <f>ROUND(782.468,3)</f>
        <v>782.468</v>
      </c>
      <c r="G242" s="28"/>
      <c r="H242" s="40"/>
    </row>
    <row r="243" spans="1:8" ht="12.75" customHeight="1">
      <c r="A243" s="26">
        <v>43958</v>
      </c>
      <c r="B243" s="27"/>
      <c r="C243" s="31">
        <f>ROUND(752.146,3)</f>
        <v>752.146</v>
      </c>
      <c r="D243" s="31">
        <f>F243</f>
        <v>797.328</v>
      </c>
      <c r="E243" s="31">
        <f>F243</f>
        <v>797.328</v>
      </c>
      <c r="F243" s="31">
        <f>ROUND(797.328,3)</f>
        <v>797.328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43678</v>
      </c>
      <c r="B245" s="27"/>
      <c r="C245" s="31">
        <f>ROUND(656.327,3)</f>
        <v>656.327</v>
      </c>
      <c r="D245" s="31">
        <f>F245</f>
        <v>657.607</v>
      </c>
      <c r="E245" s="31">
        <f>F245</f>
        <v>657.607</v>
      </c>
      <c r="F245" s="31">
        <f>ROUND(657.607,3)</f>
        <v>657.607</v>
      </c>
      <c r="G245" s="28"/>
      <c r="H245" s="40"/>
    </row>
    <row r="246" spans="1:8" ht="12.75" customHeight="1">
      <c r="A246" s="26">
        <v>43776</v>
      </c>
      <c r="B246" s="27"/>
      <c r="C246" s="31">
        <f>ROUND(656.327,3)</f>
        <v>656.327</v>
      </c>
      <c r="D246" s="31">
        <f>F246</f>
        <v>670.419</v>
      </c>
      <c r="E246" s="31">
        <f>F246</f>
        <v>670.419</v>
      </c>
      <c r="F246" s="31">
        <f>ROUND(670.419,3)</f>
        <v>670.419</v>
      </c>
      <c r="G246" s="28"/>
      <c r="H246" s="40"/>
    </row>
    <row r="247" spans="1:8" ht="12.75" customHeight="1">
      <c r="A247" s="26">
        <v>43867</v>
      </c>
      <c r="B247" s="27"/>
      <c r="C247" s="31">
        <f>ROUND(656.327,3)</f>
        <v>656.327</v>
      </c>
      <c r="D247" s="31">
        <f>F247</f>
        <v>682.786</v>
      </c>
      <c r="E247" s="31">
        <f>F247</f>
        <v>682.786</v>
      </c>
      <c r="F247" s="31">
        <f>ROUND(682.786,3)</f>
        <v>682.786</v>
      </c>
      <c r="G247" s="28"/>
      <c r="H247" s="40"/>
    </row>
    <row r="248" spans="1:8" ht="12.75" customHeight="1">
      <c r="A248" s="26">
        <v>43958</v>
      </c>
      <c r="B248" s="27"/>
      <c r="C248" s="31">
        <f>ROUND(656.327,3)</f>
        <v>656.327</v>
      </c>
      <c r="D248" s="31">
        <f>F248</f>
        <v>695.753</v>
      </c>
      <c r="E248" s="31">
        <f>F248</f>
        <v>695.753</v>
      </c>
      <c r="F248" s="31">
        <f>ROUND(695.753,3)</f>
        <v>695.753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43678</v>
      </c>
      <c r="B250" s="27"/>
      <c r="C250" s="31">
        <f>ROUND(769.495,3)</f>
        <v>769.495</v>
      </c>
      <c r="D250" s="31">
        <f>F250</f>
        <v>770.996</v>
      </c>
      <c r="E250" s="31">
        <f>F250</f>
        <v>770.996</v>
      </c>
      <c r="F250" s="31">
        <f>ROUND(770.996,3)</f>
        <v>770.996</v>
      </c>
      <c r="G250" s="28"/>
      <c r="H250" s="40"/>
    </row>
    <row r="251" spans="1:8" ht="12.75" customHeight="1">
      <c r="A251" s="26">
        <v>43776</v>
      </c>
      <c r="B251" s="27"/>
      <c r="C251" s="31">
        <f>ROUND(769.495,3)</f>
        <v>769.495</v>
      </c>
      <c r="D251" s="31">
        <f>F251</f>
        <v>786.017</v>
      </c>
      <c r="E251" s="31">
        <f>F251</f>
        <v>786.017</v>
      </c>
      <c r="F251" s="31">
        <f>ROUND(786.017,3)</f>
        <v>786.017</v>
      </c>
      <c r="G251" s="28"/>
      <c r="H251" s="40"/>
    </row>
    <row r="252" spans="1:8" ht="12.75" customHeight="1">
      <c r="A252" s="26">
        <v>43867</v>
      </c>
      <c r="B252" s="27"/>
      <c r="C252" s="31">
        <f>ROUND(769.495,3)</f>
        <v>769.495</v>
      </c>
      <c r="D252" s="31">
        <f>F252</f>
        <v>800.516</v>
      </c>
      <c r="E252" s="31">
        <f>F252</f>
        <v>800.516</v>
      </c>
      <c r="F252" s="31">
        <f>ROUND(800.516,3)</f>
        <v>800.516</v>
      </c>
      <c r="G252" s="28"/>
      <c r="H252" s="40"/>
    </row>
    <row r="253" spans="1:8" ht="12.75" customHeight="1">
      <c r="A253" s="26">
        <v>43958</v>
      </c>
      <c r="B253" s="27"/>
      <c r="C253" s="31">
        <f>ROUND(769.495,3)</f>
        <v>769.495</v>
      </c>
      <c r="D253" s="31">
        <f>F253</f>
        <v>815.719</v>
      </c>
      <c r="E253" s="31">
        <f>F253</f>
        <v>815.719</v>
      </c>
      <c r="F253" s="31">
        <f>ROUND(815.719,3)</f>
        <v>815.719</v>
      </c>
      <c r="G253" s="28"/>
      <c r="H253" s="40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0"/>
    </row>
    <row r="255" spans="1:8" ht="12.75" customHeight="1">
      <c r="A255" s="26">
        <v>43678</v>
      </c>
      <c r="B255" s="27"/>
      <c r="C255" s="31">
        <f>ROUND(691.791,3)</f>
        <v>691.791</v>
      </c>
      <c r="D255" s="31">
        <f>F255</f>
        <v>693.14</v>
      </c>
      <c r="E255" s="31">
        <f>F255</f>
        <v>693.14</v>
      </c>
      <c r="F255" s="31">
        <f>ROUND(693.14,3)</f>
        <v>693.14</v>
      </c>
      <c r="G255" s="28"/>
      <c r="H255" s="40"/>
    </row>
    <row r="256" spans="1:8" ht="12.75" customHeight="1">
      <c r="A256" s="26">
        <v>43776</v>
      </c>
      <c r="B256" s="27"/>
      <c r="C256" s="31">
        <f>ROUND(691.791,3)</f>
        <v>691.791</v>
      </c>
      <c r="D256" s="31">
        <f>F256</f>
        <v>706.645</v>
      </c>
      <c r="E256" s="31">
        <f>F256</f>
        <v>706.645</v>
      </c>
      <c r="F256" s="31">
        <f>ROUND(706.645,3)</f>
        <v>706.645</v>
      </c>
      <c r="G256" s="28"/>
      <c r="H256" s="40"/>
    </row>
    <row r="257" spans="1:8" ht="12.75" customHeight="1">
      <c r="A257" s="26">
        <v>43867</v>
      </c>
      <c r="B257" s="27"/>
      <c r="C257" s="31">
        <f>ROUND(691.791,3)</f>
        <v>691.791</v>
      </c>
      <c r="D257" s="31">
        <f>F257</f>
        <v>719.68</v>
      </c>
      <c r="E257" s="31">
        <f>F257</f>
        <v>719.68</v>
      </c>
      <c r="F257" s="31">
        <f>ROUND(719.68,3)</f>
        <v>719.68</v>
      </c>
      <c r="G257" s="28"/>
      <c r="H257" s="40"/>
    </row>
    <row r="258" spans="1:8" ht="12.75" customHeight="1">
      <c r="A258" s="26">
        <v>43958</v>
      </c>
      <c r="B258" s="27"/>
      <c r="C258" s="31">
        <f>ROUND(691.791,3)</f>
        <v>691.791</v>
      </c>
      <c r="D258" s="31">
        <f>F258</f>
        <v>733.348</v>
      </c>
      <c r="E258" s="31">
        <f>F258</f>
        <v>733.348</v>
      </c>
      <c r="F258" s="31">
        <f>ROUND(733.348,3)</f>
        <v>733.348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ROUND(261.900799291802,3)</f>
        <v>261.901</v>
      </c>
      <c r="D260" s="31">
        <f>F260</f>
        <v>262.419</v>
      </c>
      <c r="E260" s="31">
        <f>F260</f>
        <v>262.419</v>
      </c>
      <c r="F260" s="31">
        <f>ROUND(262.419,3)</f>
        <v>262.419</v>
      </c>
      <c r="G260" s="28"/>
      <c r="H260" s="40"/>
    </row>
    <row r="261" spans="1:8" ht="12.75" customHeight="1">
      <c r="A261" s="26">
        <v>43776</v>
      </c>
      <c r="B261" s="27"/>
      <c r="C261" s="31">
        <f>ROUND(261.900799291802,3)</f>
        <v>261.901</v>
      </c>
      <c r="D261" s="31">
        <f>F261</f>
        <v>267.602</v>
      </c>
      <c r="E261" s="31">
        <f>F261</f>
        <v>267.602</v>
      </c>
      <c r="F261" s="31">
        <f>ROUND(267.602,3)</f>
        <v>267.602</v>
      </c>
      <c r="G261" s="28"/>
      <c r="H261" s="40"/>
    </row>
    <row r="262" spans="1:8" ht="12.75" customHeight="1">
      <c r="A262" s="26">
        <v>43867</v>
      </c>
      <c r="B262" s="27"/>
      <c r="C262" s="31">
        <f>ROUND(261.900799291802,3)</f>
        <v>261.901</v>
      </c>
      <c r="D262" s="31">
        <f>F262</f>
        <v>272.602</v>
      </c>
      <c r="E262" s="31">
        <f>F262</f>
        <v>272.602</v>
      </c>
      <c r="F262" s="31">
        <f>ROUND(272.602,3)</f>
        <v>272.602</v>
      </c>
      <c r="G262" s="28"/>
      <c r="H262" s="40"/>
    </row>
    <row r="263" spans="1:8" ht="12.75" customHeight="1">
      <c r="A263" s="26">
        <v>43958</v>
      </c>
      <c r="B263" s="27"/>
      <c r="C263" s="31">
        <f>ROUND(261.900799291802,3)</f>
        <v>261.901</v>
      </c>
      <c r="D263" s="31">
        <f>F263</f>
        <v>277.842</v>
      </c>
      <c r="E263" s="31">
        <f>F263</f>
        <v>277.842</v>
      </c>
      <c r="F263" s="31">
        <f>ROUND(277.842,3)</f>
        <v>277.842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43726</v>
      </c>
      <c r="B265" s="27"/>
      <c r="C265" s="31">
        <f>ROUND(6.875,3)</f>
        <v>6.875</v>
      </c>
      <c r="D265" s="31">
        <f>ROUND(7.12,3)</f>
        <v>7.12</v>
      </c>
      <c r="E265" s="31">
        <f>ROUND(7.02,3)</f>
        <v>7.02</v>
      </c>
      <c r="F265" s="31">
        <f>ROUND(7.07,3)</f>
        <v>7.07</v>
      </c>
      <c r="G265" s="28"/>
      <c r="H265" s="40"/>
    </row>
    <row r="266" spans="1:8" ht="12.75" customHeight="1">
      <c r="A266" s="26">
        <v>43817</v>
      </c>
      <c r="B266" s="27"/>
      <c r="C266" s="31">
        <f>ROUND(6.875,3)</f>
        <v>6.875</v>
      </c>
      <c r="D266" s="31">
        <f>ROUND(7.18,3)</f>
        <v>7.18</v>
      </c>
      <c r="E266" s="31">
        <f>ROUND(7.08,3)</f>
        <v>7.08</v>
      </c>
      <c r="F266" s="31">
        <f>ROUND(7.13,3)</f>
        <v>7.13</v>
      </c>
      <c r="G266" s="28"/>
      <c r="H266" s="40"/>
    </row>
    <row r="267" spans="1:8" ht="12.75" customHeight="1">
      <c r="A267" s="26" t="s">
        <v>66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43678</v>
      </c>
      <c r="B268" s="27"/>
      <c r="C268" s="31">
        <f>ROUND(685.296,3)</f>
        <v>685.296</v>
      </c>
      <c r="D268" s="31">
        <f>F268</f>
        <v>686.632</v>
      </c>
      <c r="E268" s="31">
        <f>F268</f>
        <v>686.632</v>
      </c>
      <c r="F268" s="31">
        <f>ROUND(686.632,3)</f>
        <v>686.632</v>
      </c>
      <c r="G268" s="28"/>
      <c r="H268" s="40"/>
    </row>
    <row r="269" spans="1:8" ht="12.75" customHeight="1">
      <c r="A269" s="26">
        <v>43776</v>
      </c>
      <c r="B269" s="27"/>
      <c r="C269" s="31">
        <f>ROUND(685.296,3)</f>
        <v>685.296</v>
      </c>
      <c r="D269" s="31">
        <f>F269</f>
        <v>700.01</v>
      </c>
      <c r="E269" s="31">
        <f>F269</f>
        <v>700.01</v>
      </c>
      <c r="F269" s="31">
        <f>ROUND(700.01,3)</f>
        <v>700.01</v>
      </c>
      <c r="G269" s="28"/>
      <c r="H269" s="40"/>
    </row>
    <row r="270" spans="1:8" ht="12.75" customHeight="1">
      <c r="A270" s="26">
        <v>43867</v>
      </c>
      <c r="B270" s="27"/>
      <c r="C270" s="31">
        <f>ROUND(685.296,3)</f>
        <v>685.296</v>
      </c>
      <c r="D270" s="31">
        <f>F270</f>
        <v>712.923</v>
      </c>
      <c r="E270" s="31">
        <f>F270</f>
        <v>712.923</v>
      </c>
      <c r="F270" s="31">
        <f>ROUND(712.923,3)</f>
        <v>712.923</v>
      </c>
      <c r="G270" s="28"/>
      <c r="H270" s="40"/>
    </row>
    <row r="271" spans="1:8" ht="12.75" customHeight="1">
      <c r="A271" s="26">
        <v>43958</v>
      </c>
      <c r="B271" s="27"/>
      <c r="C271" s="31">
        <f>ROUND(685.296,3)</f>
        <v>685.296</v>
      </c>
      <c r="D271" s="31">
        <f>F271</f>
        <v>726.462</v>
      </c>
      <c r="E271" s="31">
        <f>F271</f>
        <v>726.462</v>
      </c>
      <c r="F271" s="31">
        <f>ROUND(726.462,3)</f>
        <v>726.462</v>
      </c>
      <c r="G271" s="28"/>
      <c r="H271" s="40"/>
    </row>
    <row r="272" spans="1:8" ht="12.75" customHeight="1">
      <c r="A272" s="26" t="s">
        <v>13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43913</v>
      </c>
      <c r="B273" s="27"/>
      <c r="C273" s="28">
        <f>ROUND(98.8220610641365,2)</f>
        <v>98.82</v>
      </c>
      <c r="D273" s="28">
        <f>F273</f>
        <v>98.56</v>
      </c>
      <c r="E273" s="28">
        <f>F273</f>
        <v>98.56</v>
      </c>
      <c r="F273" s="28">
        <f>ROUND(98.5616346948526,2)</f>
        <v>98.56</v>
      </c>
      <c r="G273" s="28"/>
      <c r="H273" s="40"/>
    </row>
    <row r="274" spans="1:8" ht="12.75" customHeight="1">
      <c r="A274" s="26" t="s">
        <v>14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45007</v>
      </c>
      <c r="B275" s="27"/>
      <c r="C275" s="28">
        <f>ROUND(95.3201219349497,2)</f>
        <v>95.32</v>
      </c>
      <c r="D275" s="28">
        <f>F275</f>
        <v>94.11</v>
      </c>
      <c r="E275" s="28">
        <f>F275</f>
        <v>94.11</v>
      </c>
      <c r="F275" s="28">
        <f>ROUND(94.1115765416125,2)</f>
        <v>94.11</v>
      </c>
      <c r="G275" s="28"/>
      <c r="H275" s="40"/>
    </row>
    <row r="276" spans="1:8" ht="12.75" customHeight="1">
      <c r="A276" s="26" t="s">
        <v>15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46834</v>
      </c>
      <c r="B277" s="27"/>
      <c r="C277" s="28">
        <f>ROUND(92.5465363270526,2)</f>
        <v>92.55</v>
      </c>
      <c r="D277" s="28">
        <f>F277</f>
        <v>91.84</v>
      </c>
      <c r="E277" s="28">
        <f>F277</f>
        <v>91.84</v>
      </c>
      <c r="F277" s="28">
        <f>ROUND(91.8377408446872,2)</f>
        <v>91.84</v>
      </c>
      <c r="G277" s="28"/>
      <c r="H277" s="40"/>
    </row>
    <row r="278" spans="1:8" ht="12.75" customHeight="1">
      <c r="A278" s="26" t="s">
        <v>67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43727</v>
      </c>
      <c r="B279" s="27"/>
      <c r="C279" s="28">
        <f>ROUND(99.8487547885254,2)</f>
        <v>99.85</v>
      </c>
      <c r="D279" s="28">
        <f>F279</f>
        <v>99.85</v>
      </c>
      <c r="E279" s="28">
        <f>F279</f>
        <v>99.85</v>
      </c>
      <c r="F279" s="28">
        <f>ROUND(99.8487547885254,2)</f>
        <v>99.85</v>
      </c>
      <c r="G279" s="28"/>
      <c r="H279" s="40"/>
    </row>
    <row r="280" spans="1:8" ht="12.75" customHeight="1">
      <c r="A280" s="26" t="s">
        <v>68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43728</v>
      </c>
      <c r="B281" s="27"/>
      <c r="C281" s="30">
        <f>ROUND(98.8220610641365,5)</f>
        <v>98.82206</v>
      </c>
      <c r="D281" s="30">
        <f>F281</f>
        <v>101.84338</v>
      </c>
      <c r="E281" s="30">
        <f>F281</f>
        <v>101.84338</v>
      </c>
      <c r="F281" s="30">
        <f>ROUND(101.843381390975,5)</f>
        <v>101.84338</v>
      </c>
      <c r="G281" s="28"/>
      <c r="H281" s="40"/>
    </row>
    <row r="282" spans="1:8" ht="12.75" customHeight="1">
      <c r="A282" s="26" t="s">
        <v>69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44004</v>
      </c>
      <c r="B283" s="27"/>
      <c r="C283" s="28">
        <f>ROUND(98.8220610641365,2)</f>
        <v>98.82</v>
      </c>
      <c r="D283" s="28">
        <f>F283</f>
        <v>101.98</v>
      </c>
      <c r="E283" s="28">
        <f>F283</f>
        <v>101.98</v>
      </c>
      <c r="F283" s="28">
        <f>ROUND(101.983131266508,2)</f>
        <v>101.98</v>
      </c>
      <c r="G283" s="28"/>
      <c r="H283" s="40"/>
    </row>
    <row r="284" spans="1:8" ht="12.75" customHeight="1">
      <c r="A284" s="26" t="s">
        <v>70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44095</v>
      </c>
      <c r="B285" s="27"/>
      <c r="C285" s="28">
        <f>ROUND(98.8220610641365,2)</f>
        <v>98.82</v>
      </c>
      <c r="D285" s="28">
        <f>F285</f>
        <v>98.82</v>
      </c>
      <c r="E285" s="28">
        <f>F285</f>
        <v>98.82</v>
      </c>
      <c r="F285" s="28">
        <f>ROUND(98.8220610641365,2)</f>
        <v>98.82</v>
      </c>
      <c r="G285" s="28"/>
      <c r="H285" s="40"/>
    </row>
    <row r="286" spans="1:8" ht="12.75" customHeight="1">
      <c r="A286" s="26" t="s">
        <v>71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44182</v>
      </c>
      <c r="B287" s="27"/>
      <c r="C287" s="30">
        <f>ROUND(95.3201219349497,5)</f>
        <v>95.32012</v>
      </c>
      <c r="D287" s="30">
        <f>F287</f>
        <v>95.44369</v>
      </c>
      <c r="E287" s="30">
        <f>F287</f>
        <v>95.44369</v>
      </c>
      <c r="F287" s="30">
        <f>ROUND(95.4436917311264,5)</f>
        <v>95.44369</v>
      </c>
      <c r="G287" s="28"/>
      <c r="H287" s="40"/>
    </row>
    <row r="288" spans="1:8" ht="12.75" customHeight="1">
      <c r="A288" s="26" t="s">
        <v>72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44271</v>
      </c>
      <c r="B289" s="27"/>
      <c r="C289" s="30">
        <f>ROUND(95.3201219349497,5)</f>
        <v>95.32012</v>
      </c>
      <c r="D289" s="30">
        <f>F289</f>
        <v>94.44016</v>
      </c>
      <c r="E289" s="30">
        <f>F289</f>
        <v>94.44016</v>
      </c>
      <c r="F289" s="30">
        <f>ROUND(94.4401598054597,5)</f>
        <v>94.44016</v>
      </c>
      <c r="G289" s="28"/>
      <c r="H289" s="40"/>
    </row>
    <row r="290" spans="1:8" ht="12.75" customHeight="1">
      <c r="A290" s="26" t="s">
        <v>73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44362</v>
      </c>
      <c r="B291" s="27"/>
      <c r="C291" s="30">
        <f>ROUND(95.3201219349497,5)</f>
        <v>95.32012</v>
      </c>
      <c r="D291" s="30">
        <f>F291</f>
        <v>93.39789</v>
      </c>
      <c r="E291" s="30">
        <f>F291</f>
        <v>93.39789</v>
      </c>
      <c r="F291" s="30">
        <f>ROUND(93.3978863535436,5)</f>
        <v>93.39789</v>
      </c>
      <c r="G291" s="28"/>
      <c r="H291" s="40"/>
    </row>
    <row r="292" spans="1:8" ht="12.75" customHeight="1">
      <c r="A292" s="26" t="s">
        <v>74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44460</v>
      </c>
      <c r="B293" s="27"/>
      <c r="C293" s="30">
        <f>ROUND(95.3201219349497,5)</f>
        <v>95.32012</v>
      </c>
      <c r="D293" s="30">
        <f>F293</f>
        <v>93.31789</v>
      </c>
      <c r="E293" s="30">
        <f>F293</f>
        <v>93.31789</v>
      </c>
      <c r="F293" s="30">
        <f>ROUND(93.3178862649943,5)</f>
        <v>93.31789</v>
      </c>
      <c r="G293" s="28"/>
      <c r="H293" s="40"/>
    </row>
    <row r="294" spans="1:8" ht="12.75" customHeight="1">
      <c r="A294" s="26" t="s">
        <v>75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44551</v>
      </c>
      <c r="B295" s="27"/>
      <c r="C295" s="30">
        <f>ROUND(95.3201219349497,5)</f>
        <v>95.32012</v>
      </c>
      <c r="D295" s="30">
        <f>F295</f>
        <v>95.29638</v>
      </c>
      <c r="E295" s="30">
        <f>F295</f>
        <v>95.29638</v>
      </c>
      <c r="F295" s="30">
        <f>ROUND(95.2963835097494,5)</f>
        <v>95.29638</v>
      </c>
      <c r="G295" s="28"/>
      <c r="H295" s="40"/>
    </row>
    <row r="296" spans="1:8" ht="12.75" customHeight="1">
      <c r="A296" s="26" t="s">
        <v>76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44635</v>
      </c>
      <c r="B297" s="27"/>
      <c r="C297" s="30">
        <f>ROUND(95.3201219349497,5)</f>
        <v>95.32012</v>
      </c>
      <c r="D297" s="30">
        <f>F297</f>
        <v>95.22733</v>
      </c>
      <c r="E297" s="30">
        <f>F297</f>
        <v>95.22733</v>
      </c>
      <c r="F297" s="30">
        <f>ROUND(95.2273280662028,5)</f>
        <v>95.22733</v>
      </c>
      <c r="G297" s="28"/>
      <c r="H297" s="40"/>
    </row>
    <row r="298" spans="1:8" ht="12.75" customHeight="1">
      <c r="A298" s="26" t="s">
        <v>77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44733</v>
      </c>
      <c r="B299" s="27"/>
      <c r="C299" s="30">
        <f>ROUND(95.3201219349497,5)</f>
        <v>95.32012</v>
      </c>
      <c r="D299" s="30">
        <f>F299</f>
        <v>96.18611</v>
      </c>
      <c r="E299" s="30">
        <f>F299</f>
        <v>96.18611</v>
      </c>
      <c r="F299" s="30">
        <f>ROUND(96.186108055347,5)</f>
        <v>96.18611</v>
      </c>
      <c r="G299" s="28"/>
      <c r="H299" s="40"/>
    </row>
    <row r="300" spans="1:8" ht="12.75" customHeight="1">
      <c r="A300" s="26" t="s">
        <v>78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44824</v>
      </c>
      <c r="B301" s="27"/>
      <c r="C301" s="30">
        <f>ROUND(95.3201219349497,5)</f>
        <v>95.32012</v>
      </c>
      <c r="D301" s="30">
        <f>F301</f>
        <v>99.92793</v>
      </c>
      <c r="E301" s="30">
        <f>F301</f>
        <v>99.92793</v>
      </c>
      <c r="F301" s="30">
        <f>ROUND(99.9279298777924,5)</f>
        <v>99.92793</v>
      </c>
      <c r="G301" s="28"/>
      <c r="H301" s="40"/>
    </row>
    <row r="302" spans="1:8" ht="12.75" customHeight="1">
      <c r="A302" s="26" t="s">
        <v>79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45097</v>
      </c>
      <c r="B303" s="27"/>
      <c r="C303" s="28">
        <f>ROUND(95.3201219349497,2)</f>
        <v>95.32</v>
      </c>
      <c r="D303" s="28">
        <f>F303</f>
        <v>100.04</v>
      </c>
      <c r="E303" s="28">
        <f>F303</f>
        <v>100.04</v>
      </c>
      <c r="F303" s="28">
        <f>ROUND(100.03869639064,2)</f>
        <v>100.04</v>
      </c>
      <c r="G303" s="28"/>
      <c r="H303" s="40"/>
    </row>
    <row r="304" spans="1:8" ht="12.75" customHeight="1">
      <c r="A304" s="26" t="s">
        <v>80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45188</v>
      </c>
      <c r="B305" s="27"/>
      <c r="C305" s="28">
        <f>ROUND(95.3201219349497,2)</f>
        <v>95.32</v>
      </c>
      <c r="D305" s="28">
        <f>F305</f>
        <v>95.32</v>
      </c>
      <c r="E305" s="28">
        <f>F305</f>
        <v>95.32</v>
      </c>
      <c r="F305" s="28">
        <f>ROUND(95.3201219349497,2)</f>
        <v>95.32</v>
      </c>
      <c r="G305" s="28"/>
      <c r="H305" s="40"/>
    </row>
    <row r="306" spans="1:8" ht="12.75" customHeight="1">
      <c r="A306" s="26" t="s">
        <v>81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46008</v>
      </c>
      <c r="B307" s="27"/>
      <c r="C307" s="30">
        <f>ROUND(92.5465363270526,5)</f>
        <v>92.54654</v>
      </c>
      <c r="D307" s="30">
        <f>F307</f>
        <v>90.79055</v>
      </c>
      <c r="E307" s="30">
        <f>F307</f>
        <v>90.79055</v>
      </c>
      <c r="F307" s="30">
        <f>ROUND(90.7905541644439,5)</f>
        <v>90.79055</v>
      </c>
      <c r="G307" s="28"/>
      <c r="H307" s="40"/>
    </row>
    <row r="308" spans="1:8" ht="12.75" customHeight="1">
      <c r="A308" s="26" t="s">
        <v>82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46097</v>
      </c>
      <c r="B309" s="27"/>
      <c r="C309" s="30">
        <f>ROUND(92.5465363270526,5)</f>
        <v>92.54654</v>
      </c>
      <c r="D309" s="30">
        <f>F309</f>
        <v>87.62366</v>
      </c>
      <c r="E309" s="30">
        <f>F309</f>
        <v>87.62366</v>
      </c>
      <c r="F309" s="30">
        <f>ROUND(87.6236566952043,5)</f>
        <v>87.62366</v>
      </c>
      <c r="G309" s="28"/>
      <c r="H309" s="40"/>
    </row>
    <row r="310" spans="1:8" ht="12.75" customHeight="1">
      <c r="A310" s="26" t="s">
        <v>83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46188</v>
      </c>
      <c r="B311" s="27"/>
      <c r="C311" s="30">
        <f>ROUND(92.5465363270526,5)</f>
        <v>92.54654</v>
      </c>
      <c r="D311" s="30">
        <f>F311</f>
        <v>86.23644</v>
      </c>
      <c r="E311" s="30">
        <f>F311</f>
        <v>86.23644</v>
      </c>
      <c r="F311" s="30">
        <f>ROUND(86.2364425700453,5)</f>
        <v>86.23644</v>
      </c>
      <c r="G311" s="28"/>
      <c r="H311" s="40"/>
    </row>
    <row r="312" spans="1:8" ht="12.75" customHeight="1">
      <c r="A312" s="26" t="s">
        <v>84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46286</v>
      </c>
      <c r="B313" s="27"/>
      <c r="C313" s="30">
        <f>ROUND(92.5465363270526,5)</f>
        <v>92.54654</v>
      </c>
      <c r="D313" s="30">
        <f>F313</f>
        <v>88.34604</v>
      </c>
      <c r="E313" s="30">
        <f>F313</f>
        <v>88.34604</v>
      </c>
      <c r="F313" s="30">
        <f>ROUND(88.346039114541,5)</f>
        <v>88.34604</v>
      </c>
      <c r="G313" s="28"/>
      <c r="H313" s="40"/>
    </row>
    <row r="314" spans="1:8" ht="12.75" customHeight="1">
      <c r="A314" s="26" t="s">
        <v>85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46377</v>
      </c>
      <c r="B315" s="27"/>
      <c r="C315" s="30">
        <f>ROUND(92.5465363270526,5)</f>
        <v>92.54654</v>
      </c>
      <c r="D315" s="30">
        <f>F315</f>
        <v>92.15288</v>
      </c>
      <c r="E315" s="30">
        <f>F315</f>
        <v>92.15288</v>
      </c>
      <c r="F315" s="30">
        <f>ROUND(92.1528819226647,5)</f>
        <v>92.15288</v>
      </c>
      <c r="G315" s="28"/>
      <c r="H315" s="40"/>
    </row>
    <row r="316" spans="1:8" ht="12.75" customHeight="1">
      <c r="A316" s="26" t="s">
        <v>86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46461</v>
      </c>
      <c r="B317" s="27"/>
      <c r="C317" s="30">
        <f>ROUND(92.5465363270526,5)</f>
        <v>92.54654</v>
      </c>
      <c r="D317" s="30">
        <f>F317</f>
        <v>90.62343</v>
      </c>
      <c r="E317" s="30">
        <f>F317</f>
        <v>90.62343</v>
      </c>
      <c r="F317" s="30">
        <f>ROUND(90.6234255218754,5)</f>
        <v>90.62343</v>
      </c>
      <c r="G317" s="28"/>
      <c r="H317" s="40"/>
    </row>
    <row r="318" spans="1:8" ht="12.75" customHeight="1">
      <c r="A318" s="26" t="s">
        <v>87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46559</v>
      </c>
      <c r="B319" s="27"/>
      <c r="C319" s="30">
        <f>ROUND(92.5465363270526,5)</f>
        <v>92.54654</v>
      </c>
      <c r="D319" s="30">
        <f>F319</f>
        <v>92.67926</v>
      </c>
      <c r="E319" s="30">
        <f>F319</f>
        <v>92.67926</v>
      </c>
      <c r="F319" s="30">
        <f>ROUND(92.6792611905966,5)</f>
        <v>92.67926</v>
      </c>
      <c r="G319" s="28"/>
      <c r="H319" s="40"/>
    </row>
    <row r="320" spans="1:8" ht="12.75" customHeight="1">
      <c r="A320" s="26" t="s">
        <v>88</v>
      </c>
      <c r="B320" s="27"/>
      <c r="C320" s="29"/>
      <c r="D320" s="29"/>
      <c r="E320" s="29"/>
      <c r="F320" s="29"/>
      <c r="G320" s="28"/>
      <c r="H320" s="40"/>
    </row>
    <row r="321" spans="1:8" ht="12.75" customHeight="1">
      <c r="A321" s="26">
        <v>46650</v>
      </c>
      <c r="B321" s="27"/>
      <c r="C321" s="30">
        <f>ROUND(92.5465363270526,5)</f>
        <v>92.54654</v>
      </c>
      <c r="D321" s="30">
        <f>F321</f>
        <v>98.19047</v>
      </c>
      <c r="E321" s="30">
        <f>F321</f>
        <v>98.19047</v>
      </c>
      <c r="F321" s="30">
        <f>ROUND(98.1904672763144,5)</f>
        <v>98.19047</v>
      </c>
      <c r="G321" s="28"/>
      <c r="H321" s="40"/>
    </row>
    <row r="322" spans="1:8" ht="12.75" customHeight="1">
      <c r="A322" s="26" t="s">
        <v>89</v>
      </c>
      <c r="B322" s="27"/>
      <c r="C322" s="29"/>
      <c r="D322" s="29"/>
      <c r="E322" s="29"/>
      <c r="F322" s="29"/>
      <c r="G322" s="28"/>
      <c r="H322" s="40"/>
    </row>
    <row r="323" spans="1:8" ht="12.75" customHeight="1">
      <c r="A323" s="26">
        <v>46924</v>
      </c>
      <c r="B323" s="27"/>
      <c r="C323" s="28">
        <f>ROUND(92.5465363270526,2)</f>
        <v>92.55</v>
      </c>
      <c r="D323" s="28">
        <f>F323</f>
        <v>99.17</v>
      </c>
      <c r="E323" s="28">
        <f>F323</f>
        <v>99.17</v>
      </c>
      <c r="F323" s="28">
        <f>ROUND(99.1668923557346,2)</f>
        <v>99.17</v>
      </c>
      <c r="G323" s="28"/>
      <c r="H323" s="40"/>
    </row>
    <row r="324" spans="1:8" ht="12.75" customHeight="1">
      <c r="A324" s="26" t="s">
        <v>90</v>
      </c>
      <c r="B324" s="27"/>
      <c r="C324" s="29"/>
      <c r="D324" s="29"/>
      <c r="E324" s="29"/>
      <c r="F324" s="29"/>
      <c r="G324" s="28"/>
      <c r="H324" s="40"/>
    </row>
    <row r="325" spans="1:8" ht="12.75" customHeight="1" thickBot="1">
      <c r="A325" s="36">
        <v>47015</v>
      </c>
      <c r="B325" s="37"/>
      <c r="C325" s="38">
        <f>ROUND(92.5465363270526,2)</f>
        <v>92.55</v>
      </c>
      <c r="D325" s="38">
        <f>F325</f>
        <v>92.55</v>
      </c>
      <c r="E325" s="38">
        <f>F325</f>
        <v>92.55</v>
      </c>
      <c r="F325" s="38">
        <f>ROUND(92.5465363270526,2)</f>
        <v>92.55</v>
      </c>
      <c r="G325" s="38"/>
      <c r="H325" s="41"/>
    </row>
  </sheetData>
  <sheetProtection/>
  <mergeCells count="324"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9:B239"/>
    <mergeCell ref="A240:B240"/>
    <mergeCell ref="A241:B241"/>
    <mergeCell ref="A242:B242"/>
    <mergeCell ref="A243:B243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2019-07-22T16:04:56Z</dcterms:modified>
  <cp:category/>
  <cp:version/>
  <cp:contentType/>
  <cp:contentStatus/>
</cp:coreProperties>
</file>