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<sst xmlns="http://schemas.openxmlformats.org/spreadsheetml/2006/main" count="94" uniqueCount="91">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</sst>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43672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ROUND(99.8487480734002,2)</f>
        <v>99.85</v>
      </c>
      <c r="D6" s="20">
        <f>F6</f>
        <v>99.85</v>
      </c>
      <c r="E6" s="20">
        <f>F6</f>
        <v>99.85</v>
      </c>
      <c r="F6" s="20">
        <f>ROUND(99.8487480734002,2)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ROUND(98.8850359226314,2)</f>
        <v>98.89</v>
      </c>
      <c r="D8" s="20">
        <f>F8</f>
        <v>101.84</v>
      </c>
      <c r="E8" s="20">
        <f>F8</f>
        <v>101.84</v>
      </c>
      <c r="F8" s="20">
        <f>ROUND(101.843382522242,2)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ROUND(98.8850359226314,2)</f>
        <v>98.89</v>
      </c>
      <c r="D9" s="20">
        <f>F9</f>
        <v>102.7</v>
      </c>
      <c r="E9" s="20">
        <f>F9</f>
        <v>102.7</v>
      </c>
      <c r="F9" s="20">
        <f>ROUND(102.703761233811,2)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ROUND(98.8850359226314,2)</f>
        <v>98.89</v>
      </c>
      <c r="D10" s="20">
        <f>F10</f>
        <v>98.59</v>
      </c>
      <c r="E10" s="20">
        <f>F10</f>
        <v>98.59</v>
      </c>
      <c r="F10" s="20">
        <f>ROUND(98.5899747629901,2)</f>
        <v>98.59</v>
      </c>
      <c r="G10" s="20"/>
      <c r="H10" s="28"/>
    </row>
    <row r="11" spans="1:8" ht="12.75" customHeight="1">
      <c r="A11" s="30">
        <v>44004</v>
      </c>
      <c r="B11" s="31"/>
      <c r="C11" s="20">
        <f>ROUND(98.8850359226314,2)</f>
        <v>98.89</v>
      </c>
      <c r="D11" s="20">
        <f>F11</f>
        <v>102.03</v>
      </c>
      <c r="E11" s="20">
        <f>F11</f>
        <v>102.03</v>
      </c>
      <c r="F11" s="20">
        <f>ROUND(102.02982166634,2)</f>
        <v>102.03</v>
      </c>
      <c r="G11" s="20"/>
      <c r="H11" s="28"/>
    </row>
    <row r="12" spans="1:8" ht="12.75" customHeight="1">
      <c r="A12" s="30">
        <v>44095</v>
      </c>
      <c r="B12" s="31"/>
      <c r="C12" s="20">
        <f>ROUND(98.8850359226314,2)</f>
        <v>98.89</v>
      </c>
      <c r="D12" s="20">
        <f>F12</f>
        <v>98.89</v>
      </c>
      <c r="E12" s="20">
        <f>F12</f>
        <v>98.89</v>
      </c>
      <c r="F12" s="20">
        <f>ROUND(98.8850359226314,2)</f>
        <v>98.89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ROUND(95.9222805685338,2)</f>
        <v>95.92</v>
      </c>
      <c r="D14" s="20">
        <f aca="true" t="shared" si="1" ref="D14:D25">F14</f>
        <v>95.53</v>
      </c>
      <c r="E14" s="20">
        <f aca="true" t="shared" si="2" ref="E14:E25">F14</f>
        <v>95.53</v>
      </c>
      <c r="F14" s="20">
        <f>ROUND(95.530577083439,2)</f>
        <v>95.53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95.92</v>
      </c>
      <c r="D15" s="20">
        <f t="shared" si="1"/>
        <v>94.55</v>
      </c>
      <c r="E15" s="20">
        <f t="shared" si="2"/>
        <v>94.55</v>
      </c>
      <c r="F15" s="20">
        <f>ROUND(94.552585743834,2)</f>
        <v>94.55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95.92</v>
      </c>
      <c r="D16" s="20">
        <f t="shared" si="1"/>
        <v>93.54</v>
      </c>
      <c r="E16" s="20">
        <f t="shared" si="2"/>
        <v>93.54</v>
      </c>
      <c r="F16" s="20">
        <f>ROUND(93.5444648170708,2)</f>
        <v>93.54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95.92</v>
      </c>
      <c r="D17" s="20">
        <f t="shared" si="1"/>
        <v>93.51</v>
      </c>
      <c r="E17" s="20">
        <f t="shared" si="2"/>
        <v>93.51</v>
      </c>
      <c r="F17" s="20">
        <f>ROUND(93.5117875191199,2)</f>
        <v>93.51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95.92</v>
      </c>
      <c r="D18" s="20">
        <f t="shared" si="1"/>
        <v>95.54</v>
      </c>
      <c r="E18" s="20">
        <f t="shared" si="2"/>
        <v>95.54</v>
      </c>
      <c r="F18" s="20">
        <f>ROUND(95.5352717478105,2)</f>
        <v>95.54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95.92</v>
      </c>
      <c r="D19" s="20">
        <f t="shared" si="1"/>
        <v>95.51</v>
      </c>
      <c r="E19" s="20">
        <f t="shared" si="2"/>
        <v>95.51</v>
      </c>
      <c r="F19" s="20">
        <f>ROUND(95.5092632107501,2)</f>
        <v>95.51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95.92</v>
      </c>
      <c r="D20" s="20">
        <f t="shared" si="1"/>
        <v>96.52</v>
      </c>
      <c r="E20" s="20">
        <f t="shared" si="2"/>
        <v>96.52</v>
      </c>
      <c r="F20" s="20">
        <f>ROUND(96.5221311511649,2)</f>
        <v>96.52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95.92</v>
      </c>
      <c r="D21" s="20">
        <f t="shared" si="1"/>
        <v>100.31</v>
      </c>
      <c r="E21" s="20">
        <f t="shared" si="2"/>
        <v>100.31</v>
      </c>
      <c r="F21" s="20">
        <f>ROUND(100.312920204422,2)</f>
        <v>100.31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95.92</v>
      </c>
      <c r="D22" s="20">
        <f t="shared" si="1"/>
        <v>101.43</v>
      </c>
      <c r="E22" s="20">
        <f t="shared" si="2"/>
        <v>101.43</v>
      </c>
      <c r="F22" s="20">
        <f>ROUND(101.434331288242,2)</f>
        <v>101.43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95.92</v>
      </c>
      <c r="D23" s="20">
        <f t="shared" si="1"/>
        <v>94.61</v>
      </c>
      <c r="E23" s="20">
        <f t="shared" si="2"/>
        <v>94.61</v>
      </c>
      <c r="F23" s="20">
        <f>ROUND(94.6118646824135,2)</f>
        <v>94.61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95.92</v>
      </c>
      <c r="D24" s="20">
        <f t="shared" si="1"/>
        <v>100.59</v>
      </c>
      <c r="E24" s="20">
        <f t="shared" si="2"/>
        <v>100.59</v>
      </c>
      <c r="F24" s="20">
        <f>ROUND(100.585013987109,2)</f>
        <v>100.59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95.92</v>
      </c>
      <c r="D25" s="20">
        <f t="shared" si="1"/>
        <v>95.92</v>
      </c>
      <c r="E25" s="20">
        <f t="shared" si="2"/>
        <v>95.92</v>
      </c>
      <c r="F25" s="20">
        <f>ROUND(95.9222805685338,2)</f>
        <v>95.92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ROUND(93.9018209297764,2)</f>
        <v>93.9</v>
      </c>
      <c r="D27" s="20">
        <f aca="true" t="shared" si="4" ref="D27:D38">F27</f>
        <v>91.76</v>
      </c>
      <c r="E27" s="20">
        <f aca="true" t="shared" si="5" ref="E27:E38">F27</f>
        <v>91.76</v>
      </c>
      <c r="F27" s="20">
        <f>ROUND(91.7631463528048,2)</f>
        <v>91.76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93.9</v>
      </c>
      <c r="D28" s="20">
        <f t="shared" si="4"/>
        <v>88.65</v>
      </c>
      <c r="E28" s="20">
        <f t="shared" si="5"/>
        <v>88.65</v>
      </c>
      <c r="F28" s="20">
        <f>ROUND(88.6534570282712,2)</f>
        <v>88.65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93.9</v>
      </c>
      <c r="D29" s="20">
        <f t="shared" si="4"/>
        <v>87.32</v>
      </c>
      <c r="E29" s="20">
        <f t="shared" si="5"/>
        <v>87.32</v>
      </c>
      <c r="F29" s="20">
        <f>ROUND(87.3157173076618,2)</f>
        <v>87.32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93.9</v>
      </c>
      <c r="D30" s="20">
        <f t="shared" si="4"/>
        <v>89.46</v>
      </c>
      <c r="E30" s="20">
        <f t="shared" si="5"/>
        <v>89.46</v>
      </c>
      <c r="F30" s="20">
        <f>ROUND(89.4581541473709,2)</f>
        <v>89.46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93.9</v>
      </c>
      <c r="D31" s="20">
        <f t="shared" si="4"/>
        <v>93.28</v>
      </c>
      <c r="E31" s="20">
        <f t="shared" si="5"/>
        <v>93.28</v>
      </c>
      <c r="F31" s="20">
        <f>ROUND(93.2779273064353,2)</f>
        <v>93.28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93.9</v>
      </c>
      <c r="D32" s="20">
        <f t="shared" si="4"/>
        <v>91.78</v>
      </c>
      <c r="E32" s="20">
        <f t="shared" si="5"/>
        <v>91.78</v>
      </c>
      <c r="F32" s="20">
        <f>ROUND(91.7790866112971,2)</f>
        <v>91.78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93.9</v>
      </c>
      <c r="D33" s="20">
        <f t="shared" si="4"/>
        <v>93.86</v>
      </c>
      <c r="E33" s="20">
        <f t="shared" si="5"/>
        <v>93.86</v>
      </c>
      <c r="F33" s="20">
        <f>ROUND(93.8567632637918,2)</f>
        <v>93.86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93.9</v>
      </c>
      <c r="D34" s="20">
        <f t="shared" si="4"/>
        <v>99.38</v>
      </c>
      <c r="E34" s="20">
        <f t="shared" si="5"/>
        <v>99.38</v>
      </c>
      <c r="F34" s="20">
        <f>ROUND(99.380027190573,2)</f>
        <v>99.38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93.9</v>
      </c>
      <c r="D35" s="20">
        <f t="shared" si="4"/>
        <v>99.74</v>
      </c>
      <c r="E35" s="20">
        <f t="shared" si="5"/>
        <v>99.74</v>
      </c>
      <c r="F35" s="20">
        <f>ROUND(99.7376667457996,2)</f>
        <v>99.74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93.9</v>
      </c>
      <c r="D36" s="20">
        <f t="shared" si="4"/>
        <v>93.13</v>
      </c>
      <c r="E36" s="20">
        <f t="shared" si="5"/>
        <v>93.13</v>
      </c>
      <c r="F36" s="20">
        <f>ROUND(93.1284848814114,2)</f>
        <v>93.13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93.9</v>
      </c>
      <c r="D37" s="20">
        <f t="shared" si="4"/>
        <v>100.46</v>
      </c>
      <c r="E37" s="20">
        <f t="shared" si="5"/>
        <v>100.46</v>
      </c>
      <c r="F37" s="20">
        <f>ROUND(100.457617603581,2)</f>
        <v>100.46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93.9</v>
      </c>
      <c r="D38" s="20">
        <f t="shared" si="4"/>
        <v>93.9</v>
      </c>
      <c r="E38" s="20">
        <f t="shared" si="5"/>
        <v>93.9</v>
      </c>
      <c r="F38" s="20">
        <f>ROUND(93.9018209297764,2)</f>
        <v>93.9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ROUND(3.03,5)</f>
        <v>3.03</v>
      </c>
      <c r="D40" s="22">
        <f>F40</f>
        <v>3.03</v>
      </c>
      <c r="E40" s="22">
        <f>F40</f>
        <v>3.03</v>
      </c>
      <c r="F40" s="22">
        <f>ROUND(3.03,5)</f>
        <v>3.03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ROUND(3.39,5)</f>
        <v>3.39</v>
      </c>
      <c r="D42" s="22">
        <f>F42</f>
        <v>3.39</v>
      </c>
      <c r="E42" s="22">
        <f>F42</f>
        <v>3.39</v>
      </c>
      <c r="F42" s="22">
        <f>ROUND(3.39,5)</f>
        <v>3.39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ROUND(3.46,5)</f>
        <v>3.46</v>
      </c>
      <c r="D44" s="22">
        <f>F44</f>
        <v>3.46</v>
      </c>
      <c r="E44" s="22">
        <f>F44</f>
        <v>3.46</v>
      </c>
      <c r="F44" s="22">
        <f>ROUND(3.46,5)</f>
        <v>3.46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ROUND(4,5)</f>
        <v>4</v>
      </c>
      <c r="D46" s="22">
        <f>F46</f>
        <v>4</v>
      </c>
      <c r="E46" s="22">
        <f>F46</f>
        <v>4</v>
      </c>
      <c r="F46" s="22">
        <f>ROUND(4,5)</f>
        <v>4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ROUND(10.88,5)</f>
        <v>10.88</v>
      </c>
      <c r="D48" s="22">
        <f>F48</f>
        <v>10.88</v>
      </c>
      <c r="E48" s="22">
        <f>F48</f>
        <v>10.88</v>
      </c>
      <c r="F48" s="22">
        <f>ROUND(10.88,5)</f>
        <v>10.88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ROUND(7.435,5)</f>
        <v>7.435</v>
      </c>
      <c r="D50" s="22">
        <f>F50</f>
        <v>7.435</v>
      </c>
      <c r="E50" s="22">
        <f>F50</f>
        <v>7.435</v>
      </c>
      <c r="F50" s="22">
        <f>ROUND(7.435,5)</f>
        <v>7.435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ROUND(8.34,3)</f>
        <v>8.34</v>
      </c>
      <c r="D52" s="23">
        <f>F52</f>
        <v>8.34</v>
      </c>
      <c r="E52" s="23">
        <f>F52</f>
        <v>8.34</v>
      </c>
      <c r="F52" s="23">
        <f>ROUND(8.34,3)</f>
        <v>8.34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ROUND(3.35,3)</f>
        <v>3.35</v>
      </c>
      <c r="D56" s="23">
        <f>F56</f>
        <v>3.35</v>
      </c>
      <c r="E56" s="23">
        <f>F56</f>
        <v>3.35</v>
      </c>
      <c r="F56" s="23">
        <f>ROUND(3.35,3)</f>
        <v>3.35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ROUND(6.3,3)</f>
        <v>6.3</v>
      </c>
      <c r="D60" s="23">
        <f>F60</f>
        <v>6.3</v>
      </c>
      <c r="E60" s="23">
        <f>F60</f>
        <v>6.3</v>
      </c>
      <c r="F60" s="23">
        <f>ROUND(6.3,3)</f>
        <v>6.3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ROUND(9.64,3)</f>
        <v>9.64</v>
      </c>
      <c r="D62" s="23">
        <f>F62</f>
        <v>9.64</v>
      </c>
      <c r="E62" s="23">
        <f>F62</f>
        <v>9.64</v>
      </c>
      <c r="F62" s="23">
        <f>ROUND(9.64,3)</f>
        <v>9.64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ROUND(3.14,3)</f>
        <v>3.14</v>
      </c>
      <c r="D64" s="23">
        <f>F64</f>
        <v>3.14</v>
      </c>
      <c r="E64" s="23">
        <f>F64</f>
        <v>3.14</v>
      </c>
      <c r="F64" s="23">
        <f>ROUND(3.14,3)</f>
        <v>3.14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ROUND(2.49,3)</f>
        <v>2.49</v>
      </c>
      <c r="D66" s="23">
        <f>F66</f>
        <v>2.49</v>
      </c>
      <c r="E66" s="23">
        <f>F66</f>
        <v>2.49</v>
      </c>
      <c r="F66" s="23">
        <f>ROUND(2.49,3)</f>
        <v>2.49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ROUND(9.24,3)</f>
        <v>9.24</v>
      </c>
      <c r="D68" s="23">
        <f>F68</f>
        <v>9.24</v>
      </c>
      <c r="E68" s="23">
        <f>F68</f>
        <v>9.24</v>
      </c>
      <c r="F68" s="23">
        <f>ROUND(9.24,3)</f>
        <v>9.24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ROUND(3.03,5)</f>
        <v>3.03</v>
      </c>
      <c r="D70" s="22">
        <f>F70</f>
        <v>136.56675</v>
      </c>
      <c r="E70" s="22">
        <f>F70</f>
        <v>136.56675</v>
      </c>
      <c r="F70" s="22">
        <f>ROUND(136.56675,5)</f>
        <v>136.56675</v>
      </c>
      <c r="G70" s="20"/>
      <c r="H70" s="28"/>
    </row>
    <row r="71" spans="1:8" ht="12.75" customHeight="1">
      <c r="A71" s="30">
        <v>43776</v>
      </c>
      <c r="B71" s="31"/>
      <c r="C71" s="22">
        <f>ROUND(3.03,5)</f>
        <v>3.03</v>
      </c>
      <c r="D71" s="22">
        <f>F71</f>
        <v>139.22187</v>
      </c>
      <c r="E71" s="22">
        <f>F71</f>
        <v>139.22187</v>
      </c>
      <c r="F71" s="22">
        <f>ROUND(139.22187,5)</f>
        <v>139.22187</v>
      </c>
      <c r="G71" s="20"/>
      <c r="H71" s="28"/>
    </row>
    <row r="72" spans="1:8" ht="12.75" customHeight="1">
      <c r="A72" s="30">
        <v>43867</v>
      </c>
      <c r="B72" s="31"/>
      <c r="C72" s="22">
        <f>ROUND(3.03,5)</f>
        <v>3.03</v>
      </c>
      <c r="D72" s="22">
        <f>F72</f>
        <v>140.29554</v>
      </c>
      <c r="E72" s="22">
        <f>F72</f>
        <v>140.29554</v>
      </c>
      <c r="F72" s="22">
        <f>ROUND(140.29554,5)</f>
        <v>140.29554</v>
      </c>
      <c r="G72" s="20"/>
      <c r="H72" s="28"/>
    </row>
    <row r="73" spans="1:8" ht="12.75" customHeight="1">
      <c r="A73" s="30">
        <v>43958</v>
      </c>
      <c r="B73" s="31"/>
      <c r="C73" s="22">
        <f>ROUND(3.03,5)</f>
        <v>3.03</v>
      </c>
      <c r="D73" s="22">
        <f>F73</f>
        <v>142.95226</v>
      </c>
      <c r="E73" s="22">
        <f>F73</f>
        <v>142.95226</v>
      </c>
      <c r="F73" s="22">
        <f>ROUND(142.95226,5)</f>
        <v>142.95226</v>
      </c>
      <c r="G73" s="20"/>
      <c r="H73" s="28"/>
    </row>
    <row r="74" spans="1:8" ht="12.75" customHeight="1">
      <c r="A74" s="30">
        <v>44049</v>
      </c>
      <c r="B74" s="31"/>
      <c r="C74" s="22">
        <f>ROUND(3.03,5)</f>
        <v>3.03</v>
      </c>
      <c r="D74" s="22">
        <f>F74</f>
        <v>143.97982</v>
      </c>
      <c r="E74" s="22">
        <f>F74</f>
        <v>143.97982</v>
      </c>
      <c r="F74" s="22">
        <f>ROUND(143.97982,5)</f>
        <v>143.97982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ROUND(102.65051,5)</f>
        <v>102.65051</v>
      </c>
      <c r="D76" s="22">
        <f>F76</f>
        <v>102.77073</v>
      </c>
      <c r="E76" s="22">
        <f>F76</f>
        <v>102.77073</v>
      </c>
      <c r="F76" s="22">
        <f>ROUND(102.77073,5)</f>
        <v>102.77073</v>
      </c>
      <c r="G76" s="20"/>
      <c r="H76" s="28"/>
    </row>
    <row r="77" spans="1:8" ht="12.75" customHeight="1">
      <c r="A77" s="30">
        <v>43776</v>
      </c>
      <c r="B77" s="31"/>
      <c r="C77" s="22">
        <f>ROUND(102.65051,5)</f>
        <v>102.65051</v>
      </c>
      <c r="D77" s="22">
        <f>F77</f>
        <v>103.67472</v>
      </c>
      <c r="E77" s="22">
        <f>F77</f>
        <v>103.67472</v>
      </c>
      <c r="F77" s="22">
        <f>ROUND(103.67472,5)</f>
        <v>103.67472</v>
      </c>
      <c r="G77" s="20"/>
      <c r="H77" s="28"/>
    </row>
    <row r="78" spans="1:8" ht="12.75" customHeight="1">
      <c r="A78" s="30">
        <v>43867</v>
      </c>
      <c r="B78" s="31"/>
      <c r="C78" s="22">
        <f>ROUND(102.65051,5)</f>
        <v>102.65051</v>
      </c>
      <c r="D78" s="22">
        <f>F78</f>
        <v>105.57185</v>
      </c>
      <c r="E78" s="22">
        <f>F78</f>
        <v>105.57185</v>
      </c>
      <c r="F78" s="22">
        <f>ROUND(105.57185,5)</f>
        <v>105.57185</v>
      </c>
      <c r="G78" s="20"/>
      <c r="H78" s="28"/>
    </row>
    <row r="79" spans="1:8" ht="12.75" customHeight="1">
      <c r="A79" s="30">
        <v>43958</v>
      </c>
      <c r="B79" s="31"/>
      <c r="C79" s="22">
        <f>ROUND(102.65051,5)</f>
        <v>102.65051</v>
      </c>
      <c r="D79" s="22">
        <f>F79</f>
        <v>106.45824</v>
      </c>
      <c r="E79" s="22">
        <f>F79</f>
        <v>106.45824</v>
      </c>
      <c r="F79" s="22">
        <f>ROUND(106.45824,5)</f>
        <v>106.45824</v>
      </c>
      <c r="G79" s="20"/>
      <c r="H79" s="28"/>
    </row>
    <row r="80" spans="1:8" ht="12.75" customHeight="1">
      <c r="A80" s="30">
        <v>44049</v>
      </c>
      <c r="B80" s="31"/>
      <c r="C80" s="22">
        <f>ROUND(102.65051,5)</f>
        <v>102.65051</v>
      </c>
      <c r="D80" s="22">
        <f>F80</f>
        <v>108.34394</v>
      </c>
      <c r="E80" s="22">
        <f>F80</f>
        <v>108.34394</v>
      </c>
      <c r="F80" s="22">
        <f>ROUND(108.34394,5)</f>
        <v>108.34394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ROUND(9.025,5)</f>
        <v>9.025</v>
      </c>
      <c r="D82" s="22">
        <f>F82</f>
        <v>9.02917</v>
      </c>
      <c r="E82" s="22">
        <f>F82</f>
        <v>9.02917</v>
      </c>
      <c r="F82" s="22">
        <f>ROUND(9.02917,5)</f>
        <v>9.02917</v>
      </c>
      <c r="G82" s="20"/>
      <c r="H82" s="28"/>
    </row>
    <row r="83" spans="1:8" ht="12.75" customHeight="1">
      <c r="A83" s="30">
        <v>43776</v>
      </c>
      <c r="B83" s="31"/>
      <c r="C83" s="22">
        <f>ROUND(9.025,5)</f>
        <v>9.025</v>
      </c>
      <c r="D83" s="22">
        <f>F83</f>
        <v>9.09795</v>
      </c>
      <c r="E83" s="22">
        <f>F83</f>
        <v>9.09795</v>
      </c>
      <c r="F83" s="22">
        <f>ROUND(9.09795,5)</f>
        <v>9.09795</v>
      </c>
      <c r="G83" s="20"/>
      <c r="H83" s="28"/>
    </row>
    <row r="84" spans="1:8" ht="12.75" customHeight="1">
      <c r="A84" s="30">
        <v>43867</v>
      </c>
      <c r="B84" s="31"/>
      <c r="C84" s="22">
        <f>ROUND(9.025,5)</f>
        <v>9.025</v>
      </c>
      <c r="D84" s="22">
        <f>F84</f>
        <v>9.16284</v>
      </c>
      <c r="E84" s="22">
        <f>F84</f>
        <v>9.16284</v>
      </c>
      <c r="F84" s="22">
        <f>ROUND(9.16284,5)</f>
        <v>9.16284</v>
      </c>
      <c r="G84" s="20"/>
      <c r="H84" s="28"/>
    </row>
    <row r="85" spans="1:8" ht="12.75" customHeight="1">
      <c r="A85" s="30">
        <v>43958</v>
      </c>
      <c r="B85" s="31"/>
      <c r="C85" s="22">
        <f>ROUND(9.025,5)</f>
        <v>9.025</v>
      </c>
      <c r="D85" s="22">
        <f>F85</f>
        <v>9.2235</v>
      </c>
      <c r="E85" s="22">
        <f>F85</f>
        <v>9.2235</v>
      </c>
      <c r="F85" s="22">
        <f>ROUND(9.2235,5)</f>
        <v>9.2235</v>
      </c>
      <c r="G85" s="20"/>
      <c r="H85" s="28"/>
    </row>
    <row r="86" spans="1:8" ht="12.75" customHeight="1">
      <c r="A86" s="30">
        <v>44049</v>
      </c>
      <c r="B86" s="31"/>
      <c r="C86" s="22">
        <f>ROUND(9.025,5)</f>
        <v>9.025</v>
      </c>
      <c r="D86" s="22">
        <f>F86</f>
        <v>9.3081</v>
      </c>
      <c r="E86" s="22">
        <f>F86</f>
        <v>9.3081</v>
      </c>
      <c r="F86" s="22">
        <f>ROUND(9.3081,5)</f>
        <v>9.3081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ROUND(9.38,5)</f>
        <v>9.38</v>
      </c>
      <c r="D88" s="22">
        <f>F88</f>
        <v>9.38479</v>
      </c>
      <c r="E88" s="22">
        <f>F88</f>
        <v>9.38479</v>
      </c>
      <c r="F88" s="22">
        <f>ROUND(9.38479,5)</f>
        <v>9.38479</v>
      </c>
      <c r="G88" s="20"/>
      <c r="H88" s="28"/>
    </row>
    <row r="89" spans="1:8" ht="12.75" customHeight="1">
      <c r="A89" s="30">
        <v>43776</v>
      </c>
      <c r="B89" s="31"/>
      <c r="C89" s="22">
        <f>ROUND(9.38,5)</f>
        <v>9.38</v>
      </c>
      <c r="D89" s="22">
        <f>F89</f>
        <v>9.46249</v>
      </c>
      <c r="E89" s="22">
        <f>F89</f>
        <v>9.46249</v>
      </c>
      <c r="F89" s="22">
        <f>ROUND(9.46249,5)</f>
        <v>9.46249</v>
      </c>
      <c r="G89" s="20"/>
      <c r="H89" s="28"/>
    </row>
    <row r="90" spans="1:8" ht="12.75" customHeight="1">
      <c r="A90" s="30">
        <v>43867</v>
      </c>
      <c r="B90" s="31"/>
      <c r="C90" s="22">
        <f>ROUND(9.38,5)</f>
        <v>9.38</v>
      </c>
      <c r="D90" s="22">
        <f>F90</f>
        <v>9.53426</v>
      </c>
      <c r="E90" s="22">
        <f>F90</f>
        <v>9.53426</v>
      </c>
      <c r="F90" s="22">
        <f>ROUND(9.53426,5)</f>
        <v>9.53426</v>
      </c>
      <c r="G90" s="20"/>
      <c r="H90" s="28"/>
    </row>
    <row r="91" spans="1:8" ht="12.75" customHeight="1">
      <c r="A91" s="30">
        <v>43958</v>
      </c>
      <c r="B91" s="31"/>
      <c r="C91" s="22">
        <f>ROUND(9.38,5)</f>
        <v>9.38</v>
      </c>
      <c r="D91" s="22">
        <f>F91</f>
        <v>9.60043</v>
      </c>
      <c r="E91" s="22">
        <f>F91</f>
        <v>9.60043</v>
      </c>
      <c r="F91" s="22">
        <f>ROUND(9.60043,5)</f>
        <v>9.60043</v>
      </c>
      <c r="G91" s="20"/>
      <c r="H91" s="28"/>
    </row>
    <row r="92" spans="1:8" ht="12.75" customHeight="1">
      <c r="A92" s="30">
        <v>44049</v>
      </c>
      <c r="B92" s="31"/>
      <c r="C92" s="22">
        <f>ROUND(9.38,5)</f>
        <v>9.38</v>
      </c>
      <c r="D92" s="22">
        <f>F92</f>
        <v>9.68752</v>
      </c>
      <c r="E92" s="22">
        <f>F92</f>
        <v>9.68752</v>
      </c>
      <c r="F92" s="22">
        <f>ROUND(9.68752,5)</f>
        <v>9.68752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ROUND(103.50377,5)</f>
        <v>103.50377</v>
      </c>
      <c r="D94" s="22">
        <f>F94</f>
        <v>103.62489</v>
      </c>
      <c r="E94" s="22">
        <f>F94</f>
        <v>103.62489</v>
      </c>
      <c r="F94" s="22">
        <f>ROUND(103.62489,5)</f>
        <v>103.62489</v>
      </c>
      <c r="G94" s="20"/>
      <c r="H94" s="28"/>
    </row>
    <row r="95" spans="1:8" ht="12.75" customHeight="1">
      <c r="A95" s="30">
        <v>43776</v>
      </c>
      <c r="B95" s="31"/>
      <c r="C95" s="22">
        <f>ROUND(103.50377,5)</f>
        <v>103.50377</v>
      </c>
      <c r="D95" s="22">
        <f>F95</f>
        <v>104.46991</v>
      </c>
      <c r="E95" s="22">
        <f>F95</f>
        <v>104.46991</v>
      </c>
      <c r="F95" s="22">
        <f>ROUND(104.46991,5)</f>
        <v>104.46991</v>
      </c>
      <c r="G95" s="20"/>
      <c r="H95" s="28"/>
    </row>
    <row r="96" spans="1:8" ht="12.75" customHeight="1">
      <c r="A96" s="30">
        <v>43867</v>
      </c>
      <c r="B96" s="31"/>
      <c r="C96" s="22">
        <f>ROUND(103.50377,5)</f>
        <v>103.50377</v>
      </c>
      <c r="D96" s="22">
        <f>F96</f>
        <v>106.38169</v>
      </c>
      <c r="E96" s="22">
        <f>F96</f>
        <v>106.38169</v>
      </c>
      <c r="F96" s="22">
        <f>ROUND(106.38169,5)</f>
        <v>106.38169</v>
      </c>
      <c r="G96" s="20"/>
      <c r="H96" s="28"/>
    </row>
    <row r="97" spans="1:8" ht="12.75" customHeight="1">
      <c r="A97" s="30">
        <v>43958</v>
      </c>
      <c r="B97" s="31"/>
      <c r="C97" s="22">
        <f>ROUND(103.50377,5)</f>
        <v>103.50377</v>
      </c>
      <c r="D97" s="22">
        <f>F97</f>
        <v>107.20026</v>
      </c>
      <c r="E97" s="22">
        <f>F97</f>
        <v>107.20026</v>
      </c>
      <c r="F97" s="22">
        <f>ROUND(107.20026,5)</f>
        <v>107.20026</v>
      </c>
      <c r="G97" s="20"/>
      <c r="H97" s="28"/>
    </row>
    <row r="98" spans="1:8" ht="12.75" customHeight="1">
      <c r="A98" s="30">
        <v>44049</v>
      </c>
      <c r="B98" s="31"/>
      <c r="C98" s="22">
        <f>ROUND(103.50377,5)</f>
        <v>103.50377</v>
      </c>
      <c r="D98" s="22">
        <f>F98</f>
        <v>109.09934</v>
      </c>
      <c r="E98" s="22">
        <f>F98</f>
        <v>109.09934</v>
      </c>
      <c r="F98" s="22">
        <f>ROUND(109.09934,5)</f>
        <v>109.09934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ROUND(9.755,5)</f>
        <v>9.755</v>
      </c>
      <c r="D100" s="22">
        <f>F100</f>
        <v>9.75968</v>
      </c>
      <c r="E100" s="22">
        <f>F100</f>
        <v>9.75968</v>
      </c>
      <c r="F100" s="22">
        <f>ROUND(9.75968,5)</f>
        <v>9.75968</v>
      </c>
      <c r="G100" s="20"/>
      <c r="H100" s="28"/>
    </row>
    <row r="101" spans="1:8" ht="12.75" customHeight="1">
      <c r="A101" s="30">
        <v>43776</v>
      </c>
      <c r="B101" s="31"/>
      <c r="C101" s="22">
        <f>ROUND(9.755,5)</f>
        <v>9.755</v>
      </c>
      <c r="D101" s="22">
        <f>F101</f>
        <v>9.837</v>
      </c>
      <c r="E101" s="22">
        <f>F101</f>
        <v>9.837</v>
      </c>
      <c r="F101" s="22">
        <f>ROUND(9.837,5)</f>
        <v>9.837</v>
      </c>
      <c r="G101" s="20"/>
      <c r="H101" s="28"/>
    </row>
    <row r="102" spans="1:8" ht="12.75" customHeight="1">
      <c r="A102" s="30">
        <v>43867</v>
      </c>
      <c r="B102" s="31"/>
      <c r="C102" s="22">
        <f>ROUND(9.755,5)</f>
        <v>9.755</v>
      </c>
      <c r="D102" s="22">
        <f>F102</f>
        <v>9.91013</v>
      </c>
      <c r="E102" s="22">
        <f>F102</f>
        <v>9.91013</v>
      </c>
      <c r="F102" s="22">
        <f>ROUND(9.91013,5)</f>
        <v>9.91013</v>
      </c>
      <c r="G102" s="20"/>
      <c r="H102" s="28"/>
    </row>
    <row r="103" spans="1:8" ht="12.75" customHeight="1">
      <c r="A103" s="30">
        <v>43958</v>
      </c>
      <c r="B103" s="31"/>
      <c r="C103" s="22">
        <f>ROUND(9.755,5)</f>
        <v>9.755</v>
      </c>
      <c r="D103" s="22">
        <f>F103</f>
        <v>9.97966</v>
      </c>
      <c r="E103" s="22">
        <f>F103</f>
        <v>9.97966</v>
      </c>
      <c r="F103" s="22">
        <f>ROUND(9.97966,5)</f>
        <v>9.97966</v>
      </c>
      <c r="G103" s="20"/>
      <c r="H103" s="28"/>
    </row>
    <row r="104" spans="1:8" ht="12.75" customHeight="1">
      <c r="A104" s="30">
        <v>44049</v>
      </c>
      <c r="B104" s="31"/>
      <c r="C104" s="22">
        <f>ROUND(9.755,5)</f>
        <v>9.755</v>
      </c>
      <c r="D104" s="22">
        <f>F104</f>
        <v>10.06839</v>
      </c>
      <c r="E104" s="22">
        <f>F104</f>
        <v>10.06839</v>
      </c>
      <c r="F104" s="22">
        <f>ROUND(10.06839,5)</f>
        <v>10.06839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ROUND(3.39,5)</f>
        <v>3.39</v>
      </c>
      <c r="D106" s="22">
        <f>F106</f>
        <v>121.60161</v>
      </c>
      <c r="E106" s="22">
        <f>F106</f>
        <v>121.60161</v>
      </c>
      <c r="F106" s="22">
        <f>ROUND(121.60161,5)</f>
        <v>121.60161</v>
      </c>
      <c r="G106" s="20"/>
      <c r="H106" s="28"/>
    </row>
    <row r="107" spans="1:8" ht="12.75" customHeight="1">
      <c r="A107" s="30">
        <v>43776</v>
      </c>
      <c r="B107" s="31"/>
      <c r="C107" s="22">
        <f>ROUND(3.39,5)</f>
        <v>3.39</v>
      </c>
      <c r="D107" s="22">
        <f>F107</f>
        <v>123.96587</v>
      </c>
      <c r="E107" s="22">
        <f>F107</f>
        <v>123.96587</v>
      </c>
      <c r="F107" s="22">
        <f>ROUND(123.96587,5)</f>
        <v>123.96587</v>
      </c>
      <c r="G107" s="20"/>
      <c r="H107" s="28"/>
    </row>
    <row r="108" spans="1:8" ht="12.75" customHeight="1">
      <c r="A108" s="30">
        <v>43867</v>
      </c>
      <c r="B108" s="31"/>
      <c r="C108" s="22">
        <f>ROUND(3.39,5)</f>
        <v>3.39</v>
      </c>
      <c r="D108" s="22">
        <f>F108</f>
        <v>124.57603</v>
      </c>
      <c r="E108" s="22">
        <f>F108</f>
        <v>124.57603</v>
      </c>
      <c r="F108" s="22">
        <f>ROUND(124.57603,5)</f>
        <v>124.57603</v>
      </c>
      <c r="G108" s="20"/>
      <c r="H108" s="28"/>
    </row>
    <row r="109" spans="1:8" ht="12.75" customHeight="1">
      <c r="A109" s="30">
        <v>43958</v>
      </c>
      <c r="B109" s="31"/>
      <c r="C109" s="22">
        <f>ROUND(3.39,5)</f>
        <v>3.39</v>
      </c>
      <c r="D109" s="22">
        <f>F109</f>
        <v>126.93518</v>
      </c>
      <c r="E109" s="22">
        <f>F109</f>
        <v>126.93518</v>
      </c>
      <c r="F109" s="22">
        <f>ROUND(126.93518,5)</f>
        <v>126.93518</v>
      </c>
      <c r="G109" s="20"/>
      <c r="H109" s="28"/>
    </row>
    <row r="110" spans="1:8" ht="12.75" customHeight="1">
      <c r="A110" s="30">
        <v>44049</v>
      </c>
      <c r="B110" s="31"/>
      <c r="C110" s="22">
        <f>ROUND(3.39,5)</f>
        <v>3.39</v>
      </c>
      <c r="D110" s="22">
        <f>F110</f>
        <v>127.49061</v>
      </c>
      <c r="E110" s="22">
        <f>F110</f>
        <v>127.49061</v>
      </c>
      <c r="F110" s="22">
        <f>ROUND(127.49061,5)</f>
        <v>127.49061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ROUND(9.87,5)</f>
        <v>9.87</v>
      </c>
      <c r="D112" s="22">
        <f>F112</f>
        <v>9.87471</v>
      </c>
      <c r="E112" s="22">
        <f>F112</f>
        <v>9.87471</v>
      </c>
      <c r="F112" s="22">
        <f>ROUND(9.87471,5)</f>
        <v>9.87471</v>
      </c>
      <c r="G112" s="20"/>
      <c r="H112" s="28"/>
    </row>
    <row r="113" spans="1:8" ht="12.75" customHeight="1">
      <c r="A113" s="30">
        <v>43776</v>
      </c>
      <c r="B113" s="31"/>
      <c r="C113" s="22">
        <f>ROUND(9.87,5)</f>
        <v>9.87</v>
      </c>
      <c r="D113" s="22">
        <f>F113</f>
        <v>9.95252</v>
      </c>
      <c r="E113" s="22">
        <f>F113</f>
        <v>9.95252</v>
      </c>
      <c r="F113" s="22">
        <f>ROUND(9.95252,5)</f>
        <v>9.95252</v>
      </c>
      <c r="G113" s="20"/>
      <c r="H113" s="28"/>
    </row>
    <row r="114" spans="1:8" ht="12.75" customHeight="1">
      <c r="A114" s="30">
        <v>43867</v>
      </c>
      <c r="B114" s="31"/>
      <c r="C114" s="22">
        <f>ROUND(9.87,5)</f>
        <v>9.87</v>
      </c>
      <c r="D114" s="22">
        <f>F114</f>
        <v>10.02612</v>
      </c>
      <c r="E114" s="22">
        <f>F114</f>
        <v>10.02612</v>
      </c>
      <c r="F114" s="22">
        <f>ROUND(10.02612,5)</f>
        <v>10.02612</v>
      </c>
      <c r="G114" s="20"/>
      <c r="H114" s="28"/>
    </row>
    <row r="115" spans="1:8" ht="12.75" customHeight="1">
      <c r="A115" s="30">
        <v>43958</v>
      </c>
      <c r="B115" s="31"/>
      <c r="C115" s="22">
        <f>ROUND(9.87,5)</f>
        <v>9.87</v>
      </c>
      <c r="D115" s="22">
        <f>F115</f>
        <v>10.09616</v>
      </c>
      <c r="E115" s="22">
        <f>F115</f>
        <v>10.09616</v>
      </c>
      <c r="F115" s="22">
        <f>ROUND(10.09616,5)</f>
        <v>10.09616</v>
      </c>
      <c r="G115" s="20"/>
      <c r="H115" s="28"/>
    </row>
    <row r="116" spans="1:8" ht="12.75" customHeight="1">
      <c r="A116" s="30">
        <v>44049</v>
      </c>
      <c r="B116" s="31"/>
      <c r="C116" s="22">
        <f>ROUND(9.87,5)</f>
        <v>9.87</v>
      </c>
      <c r="D116" s="22">
        <f>F116</f>
        <v>10.18469</v>
      </c>
      <c r="E116" s="22">
        <f>F116</f>
        <v>10.18469</v>
      </c>
      <c r="F116" s="22">
        <f>ROUND(10.18469,5)</f>
        <v>10.18469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ROUND(9.925,5)</f>
        <v>9.925</v>
      </c>
      <c r="D118" s="22">
        <f>F118</f>
        <v>9.92958</v>
      </c>
      <c r="E118" s="22">
        <f>F118</f>
        <v>9.92958</v>
      </c>
      <c r="F118" s="22">
        <f>ROUND(9.92958,5)</f>
        <v>9.92958</v>
      </c>
      <c r="G118" s="20"/>
      <c r="H118" s="28"/>
    </row>
    <row r="119" spans="1:8" ht="12.75" customHeight="1">
      <c r="A119" s="30">
        <v>43776</v>
      </c>
      <c r="B119" s="31"/>
      <c r="C119" s="22">
        <f>ROUND(9.925,5)</f>
        <v>9.925</v>
      </c>
      <c r="D119" s="22">
        <f>F119</f>
        <v>10.00514</v>
      </c>
      <c r="E119" s="22">
        <f>F119</f>
        <v>10.00514</v>
      </c>
      <c r="F119" s="22">
        <f>ROUND(10.00514,5)</f>
        <v>10.00514</v>
      </c>
      <c r="G119" s="20"/>
      <c r="H119" s="28"/>
    </row>
    <row r="120" spans="1:8" ht="12.75" customHeight="1">
      <c r="A120" s="30">
        <v>43867</v>
      </c>
      <c r="B120" s="31"/>
      <c r="C120" s="22">
        <f>ROUND(9.925,5)</f>
        <v>9.925</v>
      </c>
      <c r="D120" s="22">
        <f>F120</f>
        <v>10.07652</v>
      </c>
      <c r="E120" s="22">
        <f>F120</f>
        <v>10.07652</v>
      </c>
      <c r="F120" s="22">
        <f>ROUND(10.07652,5)</f>
        <v>10.07652</v>
      </c>
      <c r="G120" s="20"/>
      <c r="H120" s="28"/>
    </row>
    <row r="121" spans="1:8" ht="12.75" customHeight="1">
      <c r="A121" s="30">
        <v>43958</v>
      </c>
      <c r="B121" s="31"/>
      <c r="C121" s="22">
        <f>ROUND(9.925,5)</f>
        <v>9.925</v>
      </c>
      <c r="D121" s="22">
        <f>F121</f>
        <v>10.14438</v>
      </c>
      <c r="E121" s="22">
        <f>F121</f>
        <v>10.14438</v>
      </c>
      <c r="F121" s="22">
        <f>ROUND(10.14438,5)</f>
        <v>10.14438</v>
      </c>
      <c r="G121" s="20"/>
      <c r="H121" s="28"/>
    </row>
    <row r="122" spans="1:8" ht="12.75" customHeight="1">
      <c r="A122" s="30">
        <v>44049</v>
      </c>
      <c r="B122" s="31"/>
      <c r="C122" s="22">
        <f>ROUND(9.925,5)</f>
        <v>9.925</v>
      </c>
      <c r="D122" s="22">
        <f>F122</f>
        <v>10.2297</v>
      </c>
      <c r="E122" s="22">
        <f>F122</f>
        <v>10.2297</v>
      </c>
      <c r="F122" s="22">
        <f>ROUND(10.2297,5)</f>
        <v>10.2297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ROUND(114.37845,5)</f>
        <v>114.37845</v>
      </c>
      <c r="D124" s="22">
        <f>F124</f>
        <v>114.5124</v>
      </c>
      <c r="E124" s="22">
        <f>F124</f>
        <v>114.5124</v>
      </c>
      <c r="F124" s="22">
        <f>ROUND(114.5124,5)</f>
        <v>114.5124</v>
      </c>
      <c r="G124" s="20"/>
      <c r="H124" s="28"/>
    </row>
    <row r="125" spans="1:8" ht="12.75" customHeight="1">
      <c r="A125" s="30">
        <v>43776</v>
      </c>
      <c r="B125" s="31"/>
      <c r="C125" s="22">
        <f>ROUND(114.37845,5)</f>
        <v>114.37845</v>
      </c>
      <c r="D125" s="22">
        <f>F125</f>
        <v>115.01972</v>
      </c>
      <c r="E125" s="22">
        <f>F125</f>
        <v>115.01972</v>
      </c>
      <c r="F125" s="22">
        <f>ROUND(115.01972,5)</f>
        <v>115.01972</v>
      </c>
      <c r="G125" s="20"/>
      <c r="H125" s="28"/>
    </row>
    <row r="126" spans="1:8" ht="12.75" customHeight="1">
      <c r="A126" s="30">
        <v>43867</v>
      </c>
      <c r="B126" s="31"/>
      <c r="C126" s="22">
        <f>ROUND(114.37845,5)</f>
        <v>114.37845</v>
      </c>
      <c r="D126" s="22">
        <f>F126</f>
        <v>117.12432</v>
      </c>
      <c r="E126" s="22">
        <f>F126</f>
        <v>117.12432</v>
      </c>
      <c r="F126" s="22">
        <f>ROUND(117.12432,5)</f>
        <v>117.12432</v>
      </c>
      <c r="G126" s="20"/>
      <c r="H126" s="28"/>
    </row>
    <row r="127" spans="1:8" ht="12.75" customHeight="1">
      <c r="A127" s="30">
        <v>43958</v>
      </c>
      <c r="B127" s="31"/>
      <c r="C127" s="22">
        <f>ROUND(114.37845,5)</f>
        <v>114.37845</v>
      </c>
      <c r="D127" s="22">
        <f>F127</f>
        <v>117.59384</v>
      </c>
      <c r="E127" s="22">
        <f>F127</f>
        <v>117.59384</v>
      </c>
      <c r="F127" s="22">
        <f>ROUND(117.59384,5)</f>
        <v>117.59384</v>
      </c>
      <c r="G127" s="20"/>
      <c r="H127" s="28"/>
    </row>
    <row r="128" spans="1:8" ht="12.75" customHeight="1">
      <c r="A128" s="30">
        <v>44049</v>
      </c>
      <c r="B128" s="31"/>
      <c r="C128" s="22">
        <f>ROUND(114.37845,5)</f>
        <v>114.37845</v>
      </c>
      <c r="D128" s="22">
        <f>F128</f>
        <v>119.67614</v>
      </c>
      <c r="E128" s="22">
        <f>F128</f>
        <v>119.67614</v>
      </c>
      <c r="F128" s="22">
        <f>ROUND(119.67614,5)</f>
        <v>119.67614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ROUND(3.46,5)</f>
        <v>3.46</v>
      </c>
      <c r="D130" s="22">
        <f>F130</f>
        <v>117.86341</v>
      </c>
      <c r="E130" s="22">
        <f>F130</f>
        <v>117.86341</v>
      </c>
      <c r="F130" s="22">
        <f>ROUND(117.86341,5)</f>
        <v>117.86341</v>
      </c>
      <c r="G130" s="20"/>
      <c r="H130" s="28"/>
    </row>
    <row r="131" spans="1:8" ht="12.75" customHeight="1">
      <c r="A131" s="30">
        <v>43776</v>
      </c>
      <c r="B131" s="31"/>
      <c r="C131" s="22">
        <f>ROUND(3.46,5)</f>
        <v>3.46</v>
      </c>
      <c r="D131" s="22">
        <f>F131</f>
        <v>120.15501</v>
      </c>
      <c r="E131" s="22">
        <f>F131</f>
        <v>120.15501</v>
      </c>
      <c r="F131" s="22">
        <f>ROUND(120.15501,5)</f>
        <v>120.15501</v>
      </c>
      <c r="G131" s="20"/>
      <c r="H131" s="28"/>
    </row>
    <row r="132" spans="1:8" ht="12.75" customHeight="1">
      <c r="A132" s="30">
        <v>43867</v>
      </c>
      <c r="B132" s="31"/>
      <c r="C132" s="22">
        <f>ROUND(3.46,5)</f>
        <v>3.46</v>
      </c>
      <c r="D132" s="22">
        <f>F132</f>
        <v>120.51809</v>
      </c>
      <c r="E132" s="22">
        <f>F132</f>
        <v>120.51809</v>
      </c>
      <c r="F132" s="22">
        <f>ROUND(120.51809,5)</f>
        <v>120.51809</v>
      </c>
      <c r="G132" s="20"/>
      <c r="H132" s="28"/>
    </row>
    <row r="133" spans="1:8" ht="12.75" customHeight="1">
      <c r="A133" s="30">
        <v>43958</v>
      </c>
      <c r="B133" s="31"/>
      <c r="C133" s="22">
        <f>ROUND(3.46,5)</f>
        <v>3.46</v>
      </c>
      <c r="D133" s="22">
        <f>F133</f>
        <v>122.80015</v>
      </c>
      <c r="E133" s="22">
        <f>F133</f>
        <v>122.80015</v>
      </c>
      <c r="F133" s="22">
        <f>ROUND(122.80015,5)</f>
        <v>122.80015</v>
      </c>
      <c r="G133" s="20"/>
      <c r="H133" s="28"/>
    </row>
    <row r="134" spans="1:8" ht="12.75" customHeight="1">
      <c r="A134" s="30">
        <v>44049</v>
      </c>
      <c r="B134" s="31"/>
      <c r="C134" s="22">
        <f>ROUND(3.46,5)</f>
        <v>3.46</v>
      </c>
      <c r="D134" s="22">
        <f>F134</f>
        <v>123.09604</v>
      </c>
      <c r="E134" s="22">
        <f>F134</f>
        <v>123.09604</v>
      </c>
      <c r="F134" s="22">
        <f>ROUND(123.09604,5)</f>
        <v>123.09604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ROUND(4,5)</f>
        <v>4</v>
      </c>
      <c r="D136" s="22">
        <f>F136</f>
        <v>131.80205</v>
      </c>
      <c r="E136" s="22">
        <f>F136</f>
        <v>131.80205</v>
      </c>
      <c r="F136" s="22">
        <f>ROUND(131.80205,5)</f>
        <v>131.80205</v>
      </c>
      <c r="G136" s="20"/>
      <c r="H136" s="28"/>
    </row>
    <row r="137" spans="1:8" ht="12.75" customHeight="1">
      <c r="A137" s="30">
        <v>43776</v>
      </c>
      <c r="B137" s="31"/>
      <c r="C137" s="22">
        <f>ROUND(4,5)</f>
        <v>4</v>
      </c>
      <c r="D137" s="22">
        <f>F137</f>
        <v>132.46935</v>
      </c>
      <c r="E137" s="22">
        <f>F137</f>
        <v>132.46935</v>
      </c>
      <c r="F137" s="22">
        <f>ROUND(132.46935,5)</f>
        <v>132.46935</v>
      </c>
      <c r="G137" s="20"/>
      <c r="H137" s="28"/>
    </row>
    <row r="138" spans="1:8" ht="12.75" customHeight="1">
      <c r="A138" s="30">
        <v>43867</v>
      </c>
      <c r="B138" s="31"/>
      <c r="C138" s="22">
        <f>ROUND(4,5)</f>
        <v>4</v>
      </c>
      <c r="D138" s="22">
        <f>F138</f>
        <v>134.89338</v>
      </c>
      <c r="E138" s="22">
        <f>F138</f>
        <v>134.89338</v>
      </c>
      <c r="F138" s="22">
        <f>ROUND(134.89338,5)</f>
        <v>134.89338</v>
      </c>
      <c r="G138" s="20"/>
      <c r="H138" s="28"/>
    </row>
    <row r="139" spans="1:8" ht="12.75" customHeight="1">
      <c r="A139" s="30">
        <v>43958</v>
      </c>
      <c r="B139" s="31"/>
      <c r="C139" s="22">
        <f>ROUND(4,5)</f>
        <v>4</v>
      </c>
      <c r="D139" s="22">
        <f>F139</f>
        <v>135.53948</v>
      </c>
      <c r="E139" s="22">
        <f>F139</f>
        <v>135.53948</v>
      </c>
      <c r="F139" s="22">
        <f>ROUND(135.53948,5)</f>
        <v>135.53948</v>
      </c>
      <c r="G139" s="20"/>
      <c r="H139" s="28"/>
    </row>
    <row r="140" spans="1:8" ht="12.75" customHeight="1">
      <c r="A140" s="30">
        <v>44049</v>
      </c>
      <c r="B140" s="31"/>
      <c r="C140" s="22">
        <f>ROUND(4,5)</f>
        <v>4</v>
      </c>
      <c r="D140" s="22">
        <f>F140</f>
        <v>137.93931</v>
      </c>
      <c r="E140" s="22">
        <f>F140</f>
        <v>137.93931</v>
      </c>
      <c r="F140" s="22">
        <f>ROUND(137.93931,5)</f>
        <v>137.93931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ROUND(10.88,5)</f>
        <v>10.88</v>
      </c>
      <c r="D142" s="22">
        <f>F142</f>
        <v>10.88773</v>
      </c>
      <c r="E142" s="22">
        <f>F142</f>
        <v>10.88773</v>
      </c>
      <c r="F142" s="22">
        <f>ROUND(10.88773,5)</f>
        <v>10.88773</v>
      </c>
      <c r="G142" s="20"/>
      <c r="H142" s="28"/>
    </row>
    <row r="143" spans="1:8" ht="12.75" customHeight="1">
      <c r="A143" s="30">
        <v>43776</v>
      </c>
      <c r="B143" s="31"/>
      <c r="C143" s="22">
        <f>ROUND(10.88,5)</f>
        <v>10.88</v>
      </c>
      <c r="D143" s="22">
        <f>F143</f>
        <v>11.01575</v>
      </c>
      <c r="E143" s="22">
        <f>F143</f>
        <v>11.01575</v>
      </c>
      <c r="F143" s="22">
        <f>ROUND(11.01575,5)</f>
        <v>11.01575</v>
      </c>
      <c r="G143" s="20"/>
      <c r="H143" s="28"/>
    </row>
    <row r="144" spans="1:8" ht="12.75" customHeight="1">
      <c r="A144" s="30">
        <v>43867</v>
      </c>
      <c r="B144" s="31"/>
      <c r="C144" s="22">
        <f>ROUND(10.88,5)</f>
        <v>10.88</v>
      </c>
      <c r="D144" s="22">
        <f>F144</f>
        <v>11.13884</v>
      </c>
      <c r="E144" s="22">
        <f>F144</f>
        <v>11.13884</v>
      </c>
      <c r="F144" s="22">
        <f>ROUND(11.13884,5)</f>
        <v>11.13884</v>
      </c>
      <c r="G144" s="20"/>
      <c r="H144" s="28"/>
    </row>
    <row r="145" spans="1:8" ht="12.75" customHeight="1">
      <c r="A145" s="30">
        <v>43958</v>
      </c>
      <c r="B145" s="31"/>
      <c r="C145" s="22">
        <f>ROUND(10.88,5)</f>
        <v>10.88</v>
      </c>
      <c r="D145" s="22">
        <f>F145</f>
        <v>11.25519</v>
      </c>
      <c r="E145" s="22">
        <f>F145</f>
        <v>11.25519</v>
      </c>
      <c r="F145" s="22">
        <f>ROUND(11.25519,5)</f>
        <v>11.25519</v>
      </c>
      <c r="G145" s="20"/>
      <c r="H145" s="28"/>
    </row>
    <row r="146" spans="1:8" ht="12.75" customHeight="1">
      <c r="A146" s="30">
        <v>44049</v>
      </c>
      <c r="B146" s="31"/>
      <c r="C146" s="22">
        <f>ROUND(10.88,5)</f>
        <v>10.88</v>
      </c>
      <c r="D146" s="22">
        <f>F146</f>
        <v>11.39353</v>
      </c>
      <c r="E146" s="22">
        <f>F146</f>
        <v>11.39353</v>
      </c>
      <c r="F146" s="22">
        <f>ROUND(11.39353,5)</f>
        <v>11.39353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ROUND(11.23,5)</f>
        <v>11.23</v>
      </c>
      <c r="D148" s="22">
        <f>F148</f>
        <v>11.23772</v>
      </c>
      <c r="E148" s="22">
        <f>F148</f>
        <v>11.23772</v>
      </c>
      <c r="F148" s="22">
        <f>ROUND(11.23772,5)</f>
        <v>11.23772</v>
      </c>
      <c r="G148" s="20"/>
      <c r="H148" s="28"/>
    </row>
    <row r="149" spans="1:8" ht="12.75" customHeight="1">
      <c r="A149" s="30">
        <v>43776</v>
      </c>
      <c r="B149" s="31"/>
      <c r="C149" s="22">
        <f>ROUND(11.23,5)</f>
        <v>11.23</v>
      </c>
      <c r="D149" s="22">
        <f>F149</f>
        <v>11.36544</v>
      </c>
      <c r="E149" s="22">
        <f>F149</f>
        <v>11.36544</v>
      </c>
      <c r="F149" s="22">
        <f>ROUND(11.36544,5)</f>
        <v>11.36544</v>
      </c>
      <c r="G149" s="20"/>
      <c r="H149" s="28"/>
    </row>
    <row r="150" spans="1:8" ht="12.75" customHeight="1">
      <c r="A150" s="30">
        <v>43867</v>
      </c>
      <c r="B150" s="31"/>
      <c r="C150" s="22">
        <f>ROUND(11.23,5)</f>
        <v>11.23</v>
      </c>
      <c r="D150" s="22">
        <f>F150</f>
        <v>11.48356</v>
      </c>
      <c r="E150" s="22">
        <f>F150</f>
        <v>11.48356</v>
      </c>
      <c r="F150" s="22">
        <f>ROUND(11.48356,5)</f>
        <v>11.48356</v>
      </c>
      <c r="G150" s="20"/>
      <c r="H150" s="28"/>
    </row>
    <row r="151" spans="1:8" ht="12.75" customHeight="1">
      <c r="A151" s="30">
        <v>43958</v>
      </c>
      <c r="B151" s="31"/>
      <c r="C151" s="22">
        <f>ROUND(11.23,5)</f>
        <v>11.23</v>
      </c>
      <c r="D151" s="22">
        <f>F151</f>
        <v>11.60026</v>
      </c>
      <c r="E151" s="22">
        <f>F151</f>
        <v>11.60026</v>
      </c>
      <c r="F151" s="22">
        <f>ROUND(11.60026,5)</f>
        <v>11.60026</v>
      </c>
      <c r="G151" s="20"/>
      <c r="H151" s="28"/>
    </row>
    <row r="152" spans="1:8" ht="12.75" customHeight="1">
      <c r="A152" s="30">
        <v>44049</v>
      </c>
      <c r="B152" s="31"/>
      <c r="C152" s="22">
        <f>ROUND(11.23,5)</f>
        <v>11.23</v>
      </c>
      <c r="D152" s="22">
        <f>F152</f>
        <v>11.73521</v>
      </c>
      <c r="E152" s="22">
        <f>F152</f>
        <v>11.73521</v>
      </c>
      <c r="F152" s="22">
        <f>ROUND(11.73521,5)</f>
        <v>11.73521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ROUND(7.435,5)</f>
        <v>7.435</v>
      </c>
      <c r="D154" s="22">
        <f>F154</f>
        <v>7.43622</v>
      </c>
      <c r="E154" s="22">
        <f>F154</f>
        <v>7.43622</v>
      </c>
      <c r="F154" s="22">
        <f>ROUND(7.43622,5)</f>
        <v>7.43622</v>
      </c>
      <c r="G154" s="20"/>
      <c r="H154" s="28"/>
    </row>
    <row r="155" spans="1:8" ht="12.75" customHeight="1">
      <c r="A155" s="30">
        <v>43776</v>
      </c>
      <c r="B155" s="31"/>
      <c r="C155" s="22">
        <f>ROUND(7.435,5)</f>
        <v>7.435</v>
      </c>
      <c r="D155" s="22">
        <f>F155</f>
        <v>7.46088</v>
      </c>
      <c r="E155" s="22">
        <f>F155</f>
        <v>7.46088</v>
      </c>
      <c r="F155" s="22">
        <f>ROUND(7.46088,5)</f>
        <v>7.46088</v>
      </c>
      <c r="G155" s="20"/>
      <c r="H155" s="28"/>
    </row>
    <row r="156" spans="1:8" ht="12.75" customHeight="1">
      <c r="A156" s="30">
        <v>43867</v>
      </c>
      <c r="B156" s="31"/>
      <c r="C156" s="22">
        <f>ROUND(7.435,5)</f>
        <v>7.435</v>
      </c>
      <c r="D156" s="22">
        <f>F156</f>
        <v>7.48083</v>
      </c>
      <c r="E156" s="22">
        <f>F156</f>
        <v>7.48083</v>
      </c>
      <c r="F156" s="22">
        <f>ROUND(7.48083,5)</f>
        <v>7.48083</v>
      </c>
      <c r="G156" s="20"/>
      <c r="H156" s="28"/>
    </row>
    <row r="157" spans="1:8" ht="12.75" customHeight="1">
      <c r="A157" s="30">
        <v>43958</v>
      </c>
      <c r="B157" s="31"/>
      <c r="C157" s="22">
        <f>ROUND(7.435,5)</f>
        <v>7.435</v>
      </c>
      <c r="D157" s="22">
        <f>F157</f>
        <v>7.46443</v>
      </c>
      <c r="E157" s="22">
        <f>F157</f>
        <v>7.46443</v>
      </c>
      <c r="F157" s="22">
        <f>ROUND(7.46443,5)</f>
        <v>7.46443</v>
      </c>
      <c r="G157" s="20"/>
      <c r="H157" s="28"/>
    </row>
    <row r="158" spans="1:8" ht="12.75" customHeight="1">
      <c r="A158" s="30">
        <v>44049</v>
      </c>
      <c r="B158" s="31"/>
      <c r="C158" s="22">
        <f>ROUND(7.435,5)</f>
        <v>7.435</v>
      </c>
      <c r="D158" s="22">
        <f>F158</f>
        <v>7.49641</v>
      </c>
      <c r="E158" s="22">
        <f>F158</f>
        <v>7.49641</v>
      </c>
      <c r="F158" s="22">
        <f>ROUND(7.49641,5)</f>
        <v>7.49641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ROUND(9.635,5)</f>
        <v>9.635</v>
      </c>
      <c r="D160" s="22">
        <f>F160</f>
        <v>9.63988</v>
      </c>
      <c r="E160" s="22">
        <f>F160</f>
        <v>9.63988</v>
      </c>
      <c r="F160" s="22">
        <f>ROUND(9.63988,5)</f>
        <v>9.63988</v>
      </c>
      <c r="G160" s="20"/>
      <c r="H160" s="28"/>
    </row>
    <row r="161" spans="1:8" ht="12.75" customHeight="1">
      <c r="A161" s="30">
        <v>43776</v>
      </c>
      <c r="B161" s="31"/>
      <c r="C161" s="22">
        <f>ROUND(9.635,5)</f>
        <v>9.635</v>
      </c>
      <c r="D161" s="22">
        <f>F161</f>
        <v>9.72179</v>
      </c>
      <c r="E161" s="22">
        <f>F161</f>
        <v>9.72179</v>
      </c>
      <c r="F161" s="22">
        <f>ROUND(9.72179,5)</f>
        <v>9.72179</v>
      </c>
      <c r="G161" s="20"/>
      <c r="H161" s="28"/>
    </row>
    <row r="162" spans="1:8" ht="12.75" customHeight="1">
      <c r="A162" s="30">
        <v>43867</v>
      </c>
      <c r="B162" s="31"/>
      <c r="C162" s="22">
        <f>ROUND(9.635,5)</f>
        <v>9.635</v>
      </c>
      <c r="D162" s="22">
        <f>F162</f>
        <v>9.79999</v>
      </c>
      <c r="E162" s="22">
        <f>F162</f>
        <v>9.79999</v>
      </c>
      <c r="F162" s="22">
        <f>ROUND(9.79999,5)</f>
        <v>9.79999</v>
      </c>
      <c r="G162" s="20"/>
      <c r="H162" s="28"/>
    </row>
    <row r="163" spans="1:8" ht="12.75" customHeight="1">
      <c r="A163" s="30">
        <v>43958</v>
      </c>
      <c r="B163" s="31"/>
      <c r="C163" s="22">
        <f>ROUND(9.635,5)</f>
        <v>9.635</v>
      </c>
      <c r="D163" s="22">
        <f>F163</f>
        <v>9.86644</v>
      </c>
      <c r="E163" s="22">
        <f>F163</f>
        <v>9.86644</v>
      </c>
      <c r="F163" s="22">
        <f>ROUND(9.86644,5)</f>
        <v>9.86644</v>
      </c>
      <c r="G163" s="20"/>
      <c r="H163" s="28"/>
    </row>
    <row r="164" spans="1:8" ht="12.75" customHeight="1">
      <c r="A164" s="30">
        <v>44049</v>
      </c>
      <c r="B164" s="31"/>
      <c r="C164" s="22">
        <f>ROUND(9.635,5)</f>
        <v>9.635</v>
      </c>
      <c r="D164" s="22">
        <f>F164</f>
        <v>9.95173</v>
      </c>
      <c r="E164" s="22">
        <f>F164</f>
        <v>9.95173</v>
      </c>
      <c r="F164" s="22">
        <f>ROUND(9.95173,5)</f>
        <v>9.95173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ROUND(8.34,5)</f>
        <v>8.34</v>
      </c>
      <c r="D166" s="22">
        <f>F166</f>
        <v>8.3436</v>
      </c>
      <c r="E166" s="22">
        <f>F166</f>
        <v>8.3436</v>
      </c>
      <c r="F166" s="22">
        <f>ROUND(8.3436,5)</f>
        <v>8.3436</v>
      </c>
      <c r="G166" s="20"/>
      <c r="H166" s="28"/>
    </row>
    <row r="167" spans="1:8" ht="12.75" customHeight="1">
      <c r="A167" s="30">
        <v>43776</v>
      </c>
      <c r="B167" s="31"/>
      <c r="C167" s="22">
        <f>ROUND(8.34,5)</f>
        <v>8.34</v>
      </c>
      <c r="D167" s="22">
        <f>F167</f>
        <v>8.40268</v>
      </c>
      <c r="E167" s="22">
        <f>F167</f>
        <v>8.40268</v>
      </c>
      <c r="F167" s="22">
        <f>ROUND(8.40268,5)</f>
        <v>8.40268</v>
      </c>
      <c r="G167" s="20"/>
      <c r="H167" s="28"/>
    </row>
    <row r="168" spans="1:8" ht="12.75" customHeight="1">
      <c r="A168" s="30">
        <v>43867</v>
      </c>
      <c r="B168" s="31"/>
      <c r="C168" s="22">
        <f>ROUND(8.34,5)</f>
        <v>8.34</v>
      </c>
      <c r="D168" s="22">
        <f>F168</f>
        <v>8.45636</v>
      </c>
      <c r="E168" s="22">
        <f>F168</f>
        <v>8.45636</v>
      </c>
      <c r="F168" s="22">
        <f>ROUND(8.45636,5)</f>
        <v>8.45636</v>
      </c>
      <c r="G168" s="20"/>
      <c r="H168" s="28"/>
    </row>
    <row r="169" spans="1:8" ht="12.75" customHeight="1">
      <c r="A169" s="30">
        <v>43958</v>
      </c>
      <c r="B169" s="31"/>
      <c r="C169" s="22">
        <f>ROUND(8.34,5)</f>
        <v>8.34</v>
      </c>
      <c r="D169" s="22">
        <f>F169</f>
        <v>8.50063</v>
      </c>
      <c r="E169" s="22">
        <f>F169</f>
        <v>8.50063</v>
      </c>
      <c r="F169" s="22">
        <f>ROUND(8.50063,5)</f>
        <v>8.50063</v>
      </c>
      <c r="G169" s="20"/>
      <c r="H169" s="28"/>
    </row>
    <row r="170" spans="1:8" ht="12.75" customHeight="1">
      <c r="A170" s="30">
        <v>44049</v>
      </c>
      <c r="B170" s="31"/>
      <c r="C170" s="22">
        <f>ROUND(8.34,5)</f>
        <v>8.34</v>
      </c>
      <c r="D170" s="22">
        <f>F170</f>
        <v>8.57583</v>
      </c>
      <c r="E170" s="22">
        <f>F170</f>
        <v>8.57583</v>
      </c>
      <c r="F170" s="22">
        <f>ROUND(8.57583,5)</f>
        <v>8.57583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ROUND(2.81,5)</f>
        <v>2.81</v>
      </c>
      <c r="D172" s="22">
        <f>F172</f>
        <v>303.48469</v>
      </c>
      <c r="E172" s="22">
        <f>F172</f>
        <v>303.48469</v>
      </c>
      <c r="F172" s="22">
        <f>ROUND(303.48469,5)</f>
        <v>303.48469</v>
      </c>
      <c r="G172" s="20"/>
      <c r="H172" s="28"/>
    </row>
    <row r="173" spans="1:8" ht="12.75" customHeight="1">
      <c r="A173" s="30">
        <v>43776</v>
      </c>
      <c r="B173" s="31"/>
      <c r="C173" s="22">
        <f>ROUND(2.81,5)</f>
        <v>2.81</v>
      </c>
      <c r="D173" s="22">
        <f>F173</f>
        <v>309.38502</v>
      </c>
      <c r="E173" s="22">
        <f>F173</f>
        <v>309.38502</v>
      </c>
      <c r="F173" s="22">
        <f>ROUND(309.38502,5)</f>
        <v>309.38502</v>
      </c>
      <c r="G173" s="20"/>
      <c r="H173" s="28"/>
    </row>
    <row r="174" spans="1:8" ht="12.75" customHeight="1">
      <c r="A174" s="30">
        <v>43867</v>
      </c>
      <c r="B174" s="31"/>
      <c r="C174" s="22">
        <f>ROUND(2.81,5)</f>
        <v>2.81</v>
      </c>
      <c r="D174" s="22">
        <f>F174</f>
        <v>307.38786</v>
      </c>
      <c r="E174" s="22">
        <f>F174</f>
        <v>307.38786</v>
      </c>
      <c r="F174" s="22">
        <f>ROUND(307.38786,5)</f>
        <v>307.38786</v>
      </c>
      <c r="G174" s="20"/>
      <c r="H174" s="28"/>
    </row>
    <row r="175" spans="1:8" ht="12.75" customHeight="1">
      <c r="A175" s="30">
        <v>43958</v>
      </c>
      <c r="B175" s="31"/>
      <c r="C175" s="22">
        <f>ROUND(2.81,5)</f>
        <v>2.81</v>
      </c>
      <c r="D175" s="22">
        <f>F175</f>
        <v>313.20914</v>
      </c>
      <c r="E175" s="22">
        <f>F175</f>
        <v>313.20914</v>
      </c>
      <c r="F175" s="22">
        <f>ROUND(313.20914,5)</f>
        <v>313.20914</v>
      </c>
      <c r="G175" s="20"/>
      <c r="H175" s="28"/>
    </row>
    <row r="176" spans="1:8" ht="12.75" customHeight="1">
      <c r="A176" s="30">
        <v>44049</v>
      </c>
      <c r="B176" s="31"/>
      <c r="C176" s="22">
        <f>ROUND(2.81,5)</f>
        <v>2.81</v>
      </c>
      <c r="D176" s="22">
        <f>F176</f>
        <v>310.96452</v>
      </c>
      <c r="E176" s="22">
        <f>F176</f>
        <v>310.96452</v>
      </c>
      <c r="F176" s="22">
        <f>ROUND(310.96452,5)</f>
        <v>310.96452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ROUND(3.35,5)</f>
        <v>3.35</v>
      </c>
      <c r="D178" s="22">
        <f>F178</f>
        <v>233.71374</v>
      </c>
      <c r="E178" s="22">
        <f>F178</f>
        <v>233.71374</v>
      </c>
      <c r="F178" s="22">
        <f>ROUND(233.71374,5)</f>
        <v>233.71374</v>
      </c>
      <c r="G178" s="20"/>
      <c r="H178" s="28"/>
    </row>
    <row r="179" spans="1:8" ht="12.75" customHeight="1">
      <c r="A179" s="30">
        <v>43776</v>
      </c>
      <c r="B179" s="31"/>
      <c r="C179" s="22">
        <f>ROUND(3.35,5)</f>
        <v>3.35</v>
      </c>
      <c r="D179" s="22">
        <f>F179</f>
        <v>238.25782</v>
      </c>
      <c r="E179" s="22">
        <f>F179</f>
        <v>238.25782</v>
      </c>
      <c r="F179" s="22">
        <f>ROUND(238.25782,5)</f>
        <v>238.25782</v>
      </c>
      <c r="G179" s="20"/>
      <c r="H179" s="28"/>
    </row>
    <row r="180" spans="1:8" ht="12.75" customHeight="1">
      <c r="A180" s="30">
        <v>43867</v>
      </c>
      <c r="B180" s="31"/>
      <c r="C180" s="22">
        <f>ROUND(3.35,5)</f>
        <v>3.35</v>
      </c>
      <c r="D180" s="22">
        <f>F180</f>
        <v>238.54977</v>
      </c>
      <c r="E180" s="22">
        <f>F180</f>
        <v>238.54977</v>
      </c>
      <c r="F180" s="22">
        <f>ROUND(238.54977,5)</f>
        <v>238.54977</v>
      </c>
      <c r="G180" s="20"/>
      <c r="H180" s="28"/>
    </row>
    <row r="181" spans="1:8" ht="12.75" customHeight="1">
      <c r="A181" s="30">
        <v>43958</v>
      </c>
      <c r="B181" s="31"/>
      <c r="C181" s="22">
        <f>ROUND(3.35,5)</f>
        <v>3.35</v>
      </c>
      <c r="D181" s="22">
        <f>F181</f>
        <v>243.0671</v>
      </c>
      <c r="E181" s="22">
        <f>F181</f>
        <v>243.0671</v>
      </c>
      <c r="F181" s="22">
        <f>ROUND(243.0671,5)</f>
        <v>243.0671</v>
      </c>
      <c r="G181" s="20"/>
      <c r="H181" s="28"/>
    </row>
    <row r="182" spans="1:8" ht="12.75" customHeight="1">
      <c r="A182" s="30">
        <v>44049</v>
      </c>
      <c r="B182" s="31"/>
      <c r="C182" s="22">
        <f>ROUND(3.35,5)</f>
        <v>3.35</v>
      </c>
      <c r="D182" s="22">
        <f>F182</f>
        <v>243.23463</v>
      </c>
      <c r="E182" s="22">
        <f>F182</f>
        <v>243.23463</v>
      </c>
      <c r="F182" s="22">
        <f>ROUND(243.23463,5)</f>
        <v>243.23463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6.266</v>
      </c>
      <c r="E192" s="22">
        <f>F192</f>
        <v>6.266</v>
      </c>
      <c r="F192" s="22">
        <f>ROUND(6.266,5)</f>
        <v>6.266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4.83279</v>
      </c>
      <c r="E193" s="22">
        <f>F193</f>
        <v>4.83279</v>
      </c>
      <c r="F193" s="22">
        <f>ROUND(4.83279,5)</f>
        <v>4.83279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4.83279</v>
      </c>
      <c r="E194" s="22">
        <f>F194</f>
        <v>4.83279</v>
      </c>
      <c r="F194" s="22">
        <f>ROUND(4.83279,5)</f>
        <v>4.83279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4.83279</v>
      </c>
      <c r="E195" s="22">
        <f>F195</f>
        <v>4.83279</v>
      </c>
      <c r="F195" s="22">
        <f>ROUND(4.83279,5)</f>
        <v>4.83279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4.83279</v>
      </c>
      <c r="E196" s="22">
        <f>F196</f>
        <v>4.83279</v>
      </c>
      <c r="F196" s="22">
        <f>ROUND(4.83279,5)</f>
        <v>4.83279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ROUND(6.3,5)</f>
        <v>6.3</v>
      </c>
      <c r="D198" s="22">
        <f>F198</f>
        <v>6.29092</v>
      </c>
      <c r="E198" s="22">
        <f>F198</f>
        <v>6.29092</v>
      </c>
      <c r="F198" s="22">
        <f>ROUND(6.29092,5)</f>
        <v>6.29092</v>
      </c>
      <c r="G198" s="20"/>
      <c r="H198" s="28"/>
    </row>
    <row r="199" spans="1:8" ht="12.75" customHeight="1">
      <c r="A199" s="30">
        <v>43776</v>
      </c>
      <c r="B199" s="31"/>
      <c r="C199" s="22">
        <f>ROUND(6.3,5)</f>
        <v>6.3</v>
      </c>
      <c r="D199" s="22">
        <f>F199</f>
        <v>6.1015</v>
      </c>
      <c r="E199" s="22">
        <f>F199</f>
        <v>6.1015</v>
      </c>
      <c r="F199" s="22">
        <f>ROUND(6.1015,5)</f>
        <v>6.1015</v>
      </c>
      <c r="G199" s="20"/>
      <c r="H199" s="28"/>
    </row>
    <row r="200" spans="1:8" ht="12.75" customHeight="1">
      <c r="A200" s="30">
        <v>43867</v>
      </c>
      <c r="B200" s="31"/>
      <c r="C200" s="22">
        <f>ROUND(6.3,5)</f>
        <v>6.3</v>
      </c>
      <c r="D200" s="22">
        <f>F200</f>
        <v>5.82126</v>
      </c>
      <c r="E200" s="22">
        <f>F200</f>
        <v>5.82126</v>
      </c>
      <c r="F200" s="22">
        <f>ROUND(5.82126,5)</f>
        <v>5.82126</v>
      </c>
      <c r="G200" s="20"/>
      <c r="H200" s="28"/>
    </row>
    <row r="201" spans="1:8" ht="12.75" customHeight="1">
      <c r="A201" s="30">
        <v>43958</v>
      </c>
      <c r="B201" s="31"/>
      <c r="C201" s="22">
        <f>ROUND(6.3,5)</f>
        <v>6.3</v>
      </c>
      <c r="D201" s="22">
        <f>F201</f>
        <v>5.30735</v>
      </c>
      <c r="E201" s="22">
        <f>F201</f>
        <v>5.30735</v>
      </c>
      <c r="F201" s="22">
        <f>ROUND(5.30735,5)</f>
        <v>5.30735</v>
      </c>
      <c r="G201" s="20"/>
      <c r="H201" s="28"/>
    </row>
    <row r="202" spans="1:8" ht="12.75" customHeight="1">
      <c r="A202" s="30">
        <v>44049</v>
      </c>
      <c r="B202" s="31"/>
      <c r="C202" s="22">
        <f>ROUND(6.3,5)</f>
        <v>6.3</v>
      </c>
      <c r="D202" s="22">
        <f>F202</f>
        <v>4.5985</v>
      </c>
      <c r="E202" s="22">
        <f>F202</f>
        <v>4.5985</v>
      </c>
      <c r="F202" s="22">
        <f>ROUND(4.5985,5)</f>
        <v>4.5985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ROUND(9.64,5)</f>
        <v>9.64</v>
      </c>
      <c r="D204" s="22">
        <f>F204</f>
        <v>9.64446</v>
      </c>
      <c r="E204" s="22">
        <f>F204</f>
        <v>9.64446</v>
      </c>
      <c r="F204" s="22">
        <f>ROUND(9.64446,5)</f>
        <v>9.64446</v>
      </c>
      <c r="G204" s="20"/>
      <c r="H204" s="28"/>
    </row>
    <row r="205" spans="1:8" ht="12.75" customHeight="1">
      <c r="A205" s="30">
        <v>43776</v>
      </c>
      <c r="B205" s="31"/>
      <c r="C205" s="22">
        <f>ROUND(9.64,5)</f>
        <v>9.64</v>
      </c>
      <c r="D205" s="22">
        <f>F205</f>
        <v>9.71673</v>
      </c>
      <c r="E205" s="22">
        <f>F205</f>
        <v>9.71673</v>
      </c>
      <c r="F205" s="22">
        <f>ROUND(9.71673,5)</f>
        <v>9.71673</v>
      </c>
      <c r="G205" s="20"/>
      <c r="H205" s="28"/>
    </row>
    <row r="206" spans="1:8" ht="12.75" customHeight="1">
      <c r="A206" s="30">
        <v>43867</v>
      </c>
      <c r="B206" s="31"/>
      <c r="C206" s="22">
        <f>ROUND(9.64,5)</f>
        <v>9.64</v>
      </c>
      <c r="D206" s="22">
        <f>F206</f>
        <v>9.78316</v>
      </c>
      <c r="E206" s="22">
        <f>F206</f>
        <v>9.78316</v>
      </c>
      <c r="F206" s="22">
        <f>ROUND(9.78316,5)</f>
        <v>9.78316</v>
      </c>
      <c r="G206" s="20"/>
      <c r="H206" s="28"/>
    </row>
    <row r="207" spans="1:8" ht="12.75" customHeight="1">
      <c r="A207" s="30">
        <v>43958</v>
      </c>
      <c r="B207" s="31"/>
      <c r="C207" s="22">
        <f>ROUND(9.64,5)</f>
        <v>9.64</v>
      </c>
      <c r="D207" s="22">
        <f>F207</f>
        <v>9.84464</v>
      </c>
      <c r="E207" s="22">
        <f>F207</f>
        <v>9.84464</v>
      </c>
      <c r="F207" s="22">
        <f>ROUND(9.84464,5)</f>
        <v>9.84464</v>
      </c>
      <c r="G207" s="20"/>
      <c r="H207" s="28"/>
    </row>
    <row r="208" spans="1:8" ht="12.75" customHeight="1">
      <c r="A208" s="30">
        <v>44049</v>
      </c>
      <c r="B208" s="31"/>
      <c r="C208" s="22">
        <f>ROUND(9.64,5)</f>
        <v>9.64</v>
      </c>
      <c r="D208" s="22">
        <f>F208</f>
        <v>9.92294</v>
      </c>
      <c r="E208" s="22">
        <f>F208</f>
        <v>9.92294</v>
      </c>
      <c r="F208" s="22">
        <f>ROUND(9.92294,5)</f>
        <v>9.92294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ROUND(3.14,5)</f>
        <v>3.14</v>
      </c>
      <c r="D210" s="22">
        <f>F210</f>
        <v>191.53109</v>
      </c>
      <c r="E210" s="22">
        <f>F210</f>
        <v>191.53109</v>
      </c>
      <c r="F210" s="22">
        <f>ROUND(191.53109,5)</f>
        <v>191.53109</v>
      </c>
      <c r="G210" s="20"/>
      <c r="H210" s="28"/>
    </row>
    <row r="211" spans="1:8" ht="12.75" customHeight="1">
      <c r="A211" s="30">
        <v>43776</v>
      </c>
      <c r="B211" s="31"/>
      <c r="C211" s="22">
        <f>ROUND(3.14,5)</f>
        <v>3.14</v>
      </c>
      <c r="D211" s="22">
        <f>F211</f>
        <v>192.64869</v>
      </c>
      <c r="E211" s="22">
        <f>F211</f>
        <v>192.64869</v>
      </c>
      <c r="F211" s="22">
        <f>ROUND(192.64869,5)</f>
        <v>192.64869</v>
      </c>
      <c r="G211" s="20"/>
      <c r="H211" s="28"/>
    </row>
    <row r="212" spans="1:8" ht="12.75" customHeight="1">
      <c r="A212" s="30">
        <v>43867</v>
      </c>
      <c r="B212" s="31"/>
      <c r="C212" s="22">
        <f>ROUND(3.14,5)</f>
        <v>3.14</v>
      </c>
      <c r="D212" s="22">
        <f>F212</f>
        <v>196.17407</v>
      </c>
      <c r="E212" s="22">
        <f>F212</f>
        <v>196.17407</v>
      </c>
      <c r="F212" s="22">
        <f>ROUND(196.17407,5)</f>
        <v>196.17407</v>
      </c>
      <c r="G212" s="20"/>
      <c r="H212" s="28"/>
    </row>
    <row r="213" spans="1:8" ht="12.75" customHeight="1">
      <c r="A213" s="30">
        <v>43958</v>
      </c>
      <c r="B213" s="31"/>
      <c r="C213" s="22">
        <f>ROUND(3.14,5)</f>
        <v>3.14</v>
      </c>
      <c r="D213" s="22">
        <f>F213</f>
        <v>197.23827</v>
      </c>
      <c r="E213" s="22">
        <f>F213</f>
        <v>197.23827</v>
      </c>
      <c r="F213" s="22">
        <f>ROUND(197.23827,5)</f>
        <v>197.23827</v>
      </c>
      <c r="G213" s="20"/>
      <c r="H213" s="28"/>
    </row>
    <row r="214" spans="1:8" ht="12.75" customHeight="1">
      <c r="A214" s="30">
        <v>44049</v>
      </c>
      <c r="B214" s="31"/>
      <c r="C214" s="22">
        <f>ROUND(3.14,5)</f>
        <v>3.14</v>
      </c>
      <c r="D214" s="22">
        <f>F214</f>
        <v>200.73139</v>
      </c>
      <c r="E214" s="22">
        <f>F214</f>
        <v>200.73139</v>
      </c>
      <c r="F214" s="22">
        <f>ROUND(200.73139,5)</f>
        <v>200.73139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ROUND(2.49,5)</f>
        <v>2.49</v>
      </c>
      <c r="D216" s="22">
        <f>F216</f>
        <v>160.60513</v>
      </c>
      <c r="E216" s="22">
        <f>F216</f>
        <v>160.60513</v>
      </c>
      <c r="F216" s="22">
        <f>ROUND(160.60513,5)</f>
        <v>160.60513</v>
      </c>
      <c r="G216" s="20"/>
      <c r="H216" s="28"/>
    </row>
    <row r="217" spans="1:8" ht="12.75" customHeight="1">
      <c r="A217" s="30">
        <v>43776</v>
      </c>
      <c r="B217" s="31"/>
      <c r="C217" s="22">
        <f>ROUND(2.49,5)</f>
        <v>2.49</v>
      </c>
      <c r="D217" s="22">
        <f>F217</f>
        <v>163.72766</v>
      </c>
      <c r="E217" s="22">
        <f>F217</f>
        <v>163.72766</v>
      </c>
      <c r="F217" s="22">
        <f>ROUND(163.72766,5)</f>
        <v>163.72766</v>
      </c>
      <c r="G217" s="20"/>
      <c r="H217" s="28"/>
    </row>
    <row r="218" spans="1:8" ht="12.75" customHeight="1">
      <c r="A218" s="30">
        <v>43867</v>
      </c>
      <c r="B218" s="31"/>
      <c r="C218" s="22">
        <f>ROUND(2.49,5)</f>
        <v>2.49</v>
      </c>
      <c r="D218" s="22">
        <f>F218</f>
        <v>164.47784</v>
      </c>
      <c r="E218" s="22">
        <f>F218</f>
        <v>164.47784</v>
      </c>
      <c r="F218" s="22">
        <f>ROUND(164.47784,5)</f>
        <v>164.47784</v>
      </c>
      <c r="G218" s="20"/>
      <c r="H218" s="28"/>
    </row>
    <row r="219" spans="1:8" ht="12.75" customHeight="1">
      <c r="A219" s="30">
        <v>43958</v>
      </c>
      <c r="B219" s="31"/>
      <c r="C219" s="22">
        <f>ROUND(2.49,5)</f>
        <v>2.49</v>
      </c>
      <c r="D219" s="22">
        <f>F219</f>
        <v>167.59256</v>
      </c>
      <c r="E219" s="22">
        <f>F219</f>
        <v>167.59256</v>
      </c>
      <c r="F219" s="22">
        <f>ROUND(167.59256,5)</f>
        <v>167.59256</v>
      </c>
      <c r="G219" s="20"/>
      <c r="H219" s="28"/>
    </row>
    <row r="220" spans="1:8" ht="12.75" customHeight="1">
      <c r="A220" s="30">
        <v>44049</v>
      </c>
      <c r="B220" s="31"/>
      <c r="C220" s="22">
        <f>ROUND(2.49,5)</f>
        <v>2.49</v>
      </c>
      <c r="D220" s="22">
        <f>F220</f>
        <v>168.26807</v>
      </c>
      <c r="E220" s="22">
        <f>F220</f>
        <v>168.26807</v>
      </c>
      <c r="F220" s="22">
        <f>ROUND(168.26807,5)</f>
        <v>168.26807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ROUND(9.24,5)</f>
        <v>9.24</v>
      </c>
      <c r="D222" s="22">
        <f>F222</f>
        <v>9.24445</v>
      </c>
      <c r="E222" s="22">
        <f>F222</f>
        <v>9.24445</v>
      </c>
      <c r="F222" s="22">
        <f>ROUND(9.24445,5)</f>
        <v>9.24445</v>
      </c>
      <c r="G222" s="20"/>
      <c r="H222" s="28"/>
    </row>
    <row r="223" spans="1:8" ht="12.75" customHeight="1">
      <c r="A223" s="30">
        <v>43776</v>
      </c>
      <c r="B223" s="31"/>
      <c r="C223" s="22">
        <f>ROUND(9.24,5)</f>
        <v>9.24</v>
      </c>
      <c r="D223" s="22">
        <f>F223</f>
        <v>9.31982</v>
      </c>
      <c r="E223" s="22">
        <f>F223</f>
        <v>9.31982</v>
      </c>
      <c r="F223" s="22">
        <f>ROUND(9.31982,5)</f>
        <v>9.31982</v>
      </c>
      <c r="G223" s="20"/>
      <c r="H223" s="28"/>
    </row>
    <row r="224" spans="1:8" ht="12.75" customHeight="1">
      <c r="A224" s="30">
        <v>43867</v>
      </c>
      <c r="B224" s="31"/>
      <c r="C224" s="22">
        <f>ROUND(9.24,5)</f>
        <v>9.24</v>
      </c>
      <c r="D224" s="22">
        <f>F224</f>
        <v>9.39182</v>
      </c>
      <c r="E224" s="22">
        <f>F224</f>
        <v>9.39182</v>
      </c>
      <c r="F224" s="22">
        <f>ROUND(9.39182,5)</f>
        <v>9.39182</v>
      </c>
      <c r="G224" s="20"/>
      <c r="H224" s="28"/>
    </row>
    <row r="225" spans="1:8" ht="12.75" customHeight="1">
      <c r="A225" s="30">
        <v>43958</v>
      </c>
      <c r="B225" s="31"/>
      <c r="C225" s="22">
        <f>ROUND(9.24,5)</f>
        <v>9.24</v>
      </c>
      <c r="D225" s="22">
        <f>F225</f>
        <v>9.45141</v>
      </c>
      <c r="E225" s="22">
        <f>F225</f>
        <v>9.45141</v>
      </c>
      <c r="F225" s="22">
        <f>ROUND(9.45141,5)</f>
        <v>9.45141</v>
      </c>
      <c r="G225" s="20"/>
      <c r="H225" s="28"/>
    </row>
    <row r="226" spans="1:8" ht="12.75" customHeight="1">
      <c r="A226" s="30">
        <v>44049</v>
      </c>
      <c r="B226" s="31"/>
      <c r="C226" s="22">
        <f>ROUND(9.24,5)</f>
        <v>9.24</v>
      </c>
      <c r="D226" s="22">
        <f>F226</f>
        <v>9.5315</v>
      </c>
      <c r="E226" s="22">
        <f>F226</f>
        <v>9.5315</v>
      </c>
      <c r="F226" s="22">
        <f>ROUND(9.5315,5)</f>
        <v>9.5315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ROUND(9.89,5)</f>
        <v>9.89</v>
      </c>
      <c r="D228" s="22">
        <f>F228</f>
        <v>9.89457</v>
      </c>
      <c r="E228" s="22">
        <f>F228</f>
        <v>9.89457</v>
      </c>
      <c r="F228" s="22">
        <f>ROUND(9.89457,5)</f>
        <v>9.89457</v>
      </c>
      <c r="G228" s="20"/>
      <c r="H228" s="28"/>
    </row>
    <row r="229" spans="1:8" ht="12.75" customHeight="1">
      <c r="A229" s="30">
        <v>43776</v>
      </c>
      <c r="B229" s="31"/>
      <c r="C229" s="22">
        <f>ROUND(9.89,5)</f>
        <v>9.89</v>
      </c>
      <c r="D229" s="22">
        <f>F229</f>
        <v>9.97083</v>
      </c>
      <c r="E229" s="22">
        <f>F229</f>
        <v>9.97083</v>
      </c>
      <c r="F229" s="22">
        <f>ROUND(9.97083,5)</f>
        <v>9.97083</v>
      </c>
      <c r="G229" s="20"/>
      <c r="H229" s="28"/>
    </row>
    <row r="230" spans="1:8" ht="12.75" customHeight="1">
      <c r="A230" s="30">
        <v>43867</v>
      </c>
      <c r="B230" s="31"/>
      <c r="C230" s="22">
        <f>ROUND(9.89,5)</f>
        <v>9.89</v>
      </c>
      <c r="D230" s="22">
        <f>F230</f>
        <v>10.04323</v>
      </c>
      <c r="E230" s="22">
        <f>F230</f>
        <v>10.04323</v>
      </c>
      <c r="F230" s="22">
        <f>ROUND(10.04323,5)</f>
        <v>10.04323</v>
      </c>
      <c r="G230" s="20"/>
      <c r="H230" s="28"/>
    </row>
    <row r="231" spans="1:8" ht="12.75" customHeight="1">
      <c r="A231" s="30">
        <v>43958</v>
      </c>
      <c r="B231" s="31"/>
      <c r="C231" s="22">
        <f>ROUND(9.89,5)</f>
        <v>9.89</v>
      </c>
      <c r="D231" s="22">
        <f>F231</f>
        <v>10.10525</v>
      </c>
      <c r="E231" s="22">
        <f>F231</f>
        <v>10.10525</v>
      </c>
      <c r="F231" s="22">
        <f>ROUND(10.10525,5)</f>
        <v>10.10525</v>
      </c>
      <c r="G231" s="20"/>
      <c r="H231" s="28"/>
    </row>
    <row r="232" spans="1:8" ht="12.75" customHeight="1">
      <c r="A232" s="30">
        <v>44049</v>
      </c>
      <c r="B232" s="31"/>
      <c r="C232" s="22">
        <f>ROUND(9.89,5)</f>
        <v>9.89</v>
      </c>
      <c r="D232" s="22">
        <f>F232</f>
        <v>10.18278</v>
      </c>
      <c r="E232" s="22">
        <f>F232</f>
        <v>10.18278</v>
      </c>
      <c r="F232" s="22">
        <f>ROUND(10.18278,5)</f>
        <v>10.18278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ROUND(9.91,5)</f>
        <v>9.91</v>
      </c>
      <c r="D234" s="22">
        <f>F234</f>
        <v>9.9146</v>
      </c>
      <c r="E234" s="22">
        <f>F234</f>
        <v>9.9146</v>
      </c>
      <c r="F234" s="22">
        <f>ROUND(9.9146,5)</f>
        <v>9.9146</v>
      </c>
      <c r="G234" s="20"/>
      <c r="H234" s="28"/>
    </row>
    <row r="235" spans="1:8" ht="12.75" customHeight="1">
      <c r="A235" s="30">
        <v>43776</v>
      </c>
      <c r="B235" s="31"/>
      <c r="C235" s="22">
        <f>ROUND(9.91,5)</f>
        <v>9.91</v>
      </c>
      <c r="D235" s="22">
        <f>F235</f>
        <v>9.99119</v>
      </c>
      <c r="E235" s="22">
        <f>F235</f>
        <v>9.99119</v>
      </c>
      <c r="F235" s="22">
        <f>ROUND(9.99119,5)</f>
        <v>9.99119</v>
      </c>
      <c r="G235" s="20"/>
      <c r="H235" s="28"/>
    </row>
    <row r="236" spans="1:8" ht="12.75" customHeight="1">
      <c r="A236" s="30">
        <v>43867</v>
      </c>
      <c r="B236" s="31"/>
      <c r="C236" s="22">
        <f>ROUND(9.91,5)</f>
        <v>9.91</v>
      </c>
      <c r="D236" s="22">
        <f>F236</f>
        <v>10.06394</v>
      </c>
      <c r="E236" s="22">
        <f>F236</f>
        <v>10.06394</v>
      </c>
      <c r="F236" s="22">
        <f>ROUND(10.06394,5)</f>
        <v>10.06394</v>
      </c>
      <c r="G236" s="20"/>
      <c r="H236" s="28"/>
    </row>
    <row r="237" spans="1:8" ht="12.75" customHeight="1">
      <c r="A237" s="30">
        <v>43958</v>
      </c>
      <c r="B237" s="31"/>
      <c r="C237" s="22">
        <f>ROUND(9.91,5)</f>
        <v>9.91</v>
      </c>
      <c r="D237" s="22">
        <f>F237</f>
        <v>10.12625</v>
      </c>
      <c r="E237" s="22">
        <f>F237</f>
        <v>10.12625</v>
      </c>
      <c r="F237" s="22">
        <f>ROUND(10.12625,5)</f>
        <v>10.12625</v>
      </c>
      <c r="G237" s="20"/>
      <c r="H237" s="28"/>
    </row>
    <row r="238" spans="1:8" ht="12.75" customHeight="1">
      <c r="A238" s="30">
        <v>44049</v>
      </c>
      <c r="B238" s="31"/>
      <c r="C238" s="22">
        <f>ROUND(9.91,5)</f>
        <v>9.91</v>
      </c>
      <c r="D238" s="22">
        <f>F238</f>
        <v>10.2041</v>
      </c>
      <c r="E238" s="22">
        <f>F238</f>
        <v>10.2041</v>
      </c>
      <c r="F238" s="22">
        <f>ROUND(10.2041,5)</f>
        <v>10.2041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ROUND(729.502,3)</f>
        <v>729.502</v>
      </c>
      <c r="D240" s="23">
        <f>F240</f>
        <v>730.344</v>
      </c>
      <c r="E240" s="23">
        <f>F240</f>
        <v>730.344</v>
      </c>
      <c r="F240" s="23">
        <f>ROUND(730.344,3)</f>
        <v>730.344</v>
      </c>
      <c r="G240" s="20"/>
      <c r="H240" s="28"/>
    </row>
    <row r="241" spans="1:8" ht="12.75" customHeight="1">
      <c r="A241" s="30">
        <v>43776</v>
      </c>
      <c r="B241" s="31"/>
      <c r="C241" s="23">
        <f>ROUND(729.502,3)</f>
        <v>729.502</v>
      </c>
      <c r="D241" s="23">
        <f>F241</f>
        <v>744.348</v>
      </c>
      <c r="E241" s="23">
        <f>F241</f>
        <v>744.348</v>
      </c>
      <c r="F241" s="23">
        <f>ROUND(744.348,3)</f>
        <v>744.348</v>
      </c>
      <c r="G241" s="20"/>
      <c r="H241" s="28"/>
    </row>
    <row r="242" spans="1:8" ht="12.75" customHeight="1">
      <c r="A242" s="30">
        <v>43867</v>
      </c>
      <c r="B242" s="31"/>
      <c r="C242" s="23">
        <f>ROUND(729.502,3)</f>
        <v>729.502</v>
      </c>
      <c r="D242" s="23">
        <f>F242</f>
        <v>757.791</v>
      </c>
      <c r="E242" s="23">
        <f>F242</f>
        <v>757.791</v>
      </c>
      <c r="F242" s="23">
        <f>ROUND(757.791,3)</f>
        <v>757.791</v>
      </c>
      <c r="G242" s="20"/>
      <c r="H242" s="28"/>
    </row>
    <row r="243" spans="1:8" ht="12.75" customHeight="1">
      <c r="A243" s="30">
        <v>43958</v>
      </c>
      <c r="B243" s="31"/>
      <c r="C243" s="23">
        <f>ROUND(729.502,3)</f>
        <v>729.502</v>
      </c>
      <c r="D243" s="23">
        <f>F243</f>
        <v>771.965</v>
      </c>
      <c r="E243" s="23">
        <f>F243</f>
        <v>771.965</v>
      </c>
      <c r="F243" s="23">
        <f>ROUND(771.965,3)</f>
        <v>771.965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ROUND(650.319,3)</f>
        <v>650.319</v>
      </c>
      <c r="D245" s="23">
        <f>F245</f>
        <v>651.07</v>
      </c>
      <c r="E245" s="23">
        <f>F245</f>
        <v>651.07</v>
      </c>
      <c r="F245" s="23">
        <f>ROUND(651.07,3)</f>
        <v>651.07</v>
      </c>
      <c r="G245" s="20"/>
      <c r="H245" s="28"/>
    </row>
    <row r="246" spans="1:8" ht="12.75" customHeight="1">
      <c r="A246" s="30">
        <v>43776</v>
      </c>
      <c r="B246" s="31"/>
      <c r="C246" s="23">
        <f>ROUND(650.319,3)</f>
        <v>650.319</v>
      </c>
      <c r="D246" s="23">
        <f>F246</f>
        <v>663.554</v>
      </c>
      <c r="E246" s="23">
        <f>F246</f>
        <v>663.554</v>
      </c>
      <c r="F246" s="23">
        <f>ROUND(663.554,3)</f>
        <v>663.554</v>
      </c>
      <c r="G246" s="20"/>
      <c r="H246" s="28"/>
    </row>
    <row r="247" spans="1:8" ht="12.75" customHeight="1">
      <c r="A247" s="30">
        <v>43867</v>
      </c>
      <c r="B247" s="31"/>
      <c r="C247" s="23">
        <f>ROUND(650.319,3)</f>
        <v>650.319</v>
      </c>
      <c r="D247" s="23">
        <f>F247</f>
        <v>675.537</v>
      </c>
      <c r="E247" s="23">
        <f>F247</f>
        <v>675.537</v>
      </c>
      <c r="F247" s="23">
        <f>ROUND(675.537,3)</f>
        <v>675.537</v>
      </c>
      <c r="G247" s="20"/>
      <c r="H247" s="28"/>
    </row>
    <row r="248" spans="1:8" ht="12.75" customHeight="1">
      <c r="A248" s="30">
        <v>43958</v>
      </c>
      <c r="B248" s="31"/>
      <c r="C248" s="23">
        <f>ROUND(650.319,3)</f>
        <v>650.319</v>
      </c>
      <c r="D248" s="23">
        <f>F248</f>
        <v>688.173</v>
      </c>
      <c r="E248" s="23">
        <f>F248</f>
        <v>688.173</v>
      </c>
      <c r="F248" s="23">
        <f>ROUND(688.173,3)</f>
        <v>688.173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ROUND(753.896,3)</f>
        <v>753.896</v>
      </c>
      <c r="D250" s="23">
        <f>F250</f>
        <v>754.766</v>
      </c>
      <c r="E250" s="23">
        <f>F250</f>
        <v>754.766</v>
      </c>
      <c r="F250" s="23">
        <f>ROUND(754.766,3)</f>
        <v>754.766</v>
      </c>
      <c r="G250" s="20"/>
      <c r="H250" s="28"/>
    </row>
    <row r="251" spans="1:8" ht="12.75" customHeight="1">
      <c r="A251" s="30">
        <v>43776</v>
      </c>
      <c r="B251" s="31"/>
      <c r="C251" s="23">
        <f>ROUND(753.896,3)</f>
        <v>753.896</v>
      </c>
      <c r="D251" s="23">
        <f>F251</f>
        <v>769.238</v>
      </c>
      <c r="E251" s="23">
        <f>F251</f>
        <v>769.238</v>
      </c>
      <c r="F251" s="23">
        <f>ROUND(769.238,3)</f>
        <v>769.238</v>
      </c>
      <c r="G251" s="20"/>
      <c r="H251" s="28"/>
    </row>
    <row r="252" spans="1:8" ht="12.75" customHeight="1">
      <c r="A252" s="30">
        <v>43867</v>
      </c>
      <c r="B252" s="31"/>
      <c r="C252" s="23">
        <f>ROUND(753.896,3)</f>
        <v>753.896</v>
      </c>
      <c r="D252" s="23">
        <f>F252</f>
        <v>783.131</v>
      </c>
      <c r="E252" s="23">
        <f>F252</f>
        <v>783.131</v>
      </c>
      <c r="F252" s="23">
        <f>ROUND(783.131,3)</f>
        <v>783.131</v>
      </c>
      <c r="G252" s="20"/>
      <c r="H252" s="28"/>
    </row>
    <row r="253" spans="1:8" ht="12.75" customHeight="1">
      <c r="A253" s="30">
        <v>43958</v>
      </c>
      <c r="B253" s="31"/>
      <c r="C253" s="23">
        <f>ROUND(753.896,3)</f>
        <v>753.896</v>
      </c>
      <c r="D253" s="23">
        <f>F253</f>
        <v>797.779</v>
      </c>
      <c r="E253" s="23">
        <f>F253</f>
        <v>797.779</v>
      </c>
      <c r="F253" s="23">
        <f>ROUND(797.779,3)</f>
        <v>797.779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ROUND(675.196,3)</f>
        <v>675.196</v>
      </c>
      <c r="D255" s="23">
        <f>F255</f>
        <v>675.975</v>
      </c>
      <c r="E255" s="23">
        <f>F255</f>
        <v>675.975</v>
      </c>
      <c r="F255" s="23">
        <f>ROUND(675.975,3)</f>
        <v>675.975</v>
      </c>
      <c r="G255" s="20"/>
      <c r="H255" s="28"/>
    </row>
    <row r="256" spans="1:8" ht="12.75" customHeight="1">
      <c r="A256" s="30">
        <v>43776</v>
      </c>
      <c r="B256" s="31"/>
      <c r="C256" s="23">
        <f>ROUND(675.196,3)</f>
        <v>675.196</v>
      </c>
      <c r="D256" s="23">
        <f>F256</f>
        <v>688.937</v>
      </c>
      <c r="E256" s="23">
        <f>F256</f>
        <v>688.937</v>
      </c>
      <c r="F256" s="23">
        <f>ROUND(688.937,3)</f>
        <v>688.937</v>
      </c>
      <c r="G256" s="20"/>
      <c r="H256" s="28"/>
    </row>
    <row r="257" spans="1:8" ht="12.75" customHeight="1">
      <c r="A257" s="30">
        <v>43867</v>
      </c>
      <c r="B257" s="31"/>
      <c r="C257" s="23">
        <f>ROUND(675.196,3)</f>
        <v>675.196</v>
      </c>
      <c r="D257" s="23">
        <f>F257</f>
        <v>701.379</v>
      </c>
      <c r="E257" s="23">
        <f>F257</f>
        <v>701.379</v>
      </c>
      <c r="F257" s="23">
        <f>ROUND(701.379,3)</f>
        <v>701.379</v>
      </c>
      <c r="G257" s="20"/>
      <c r="H257" s="28"/>
    </row>
    <row r="258" spans="1:8" ht="12.75" customHeight="1">
      <c r="A258" s="30">
        <v>43958</v>
      </c>
      <c r="B258" s="31"/>
      <c r="C258" s="23">
        <f>ROUND(675.196,3)</f>
        <v>675.196</v>
      </c>
      <c r="D258" s="23">
        <f>F258</f>
        <v>714.498</v>
      </c>
      <c r="E258" s="23">
        <f>F258</f>
        <v>714.498</v>
      </c>
      <c r="F258" s="23">
        <f>ROUND(714.498,3)</f>
        <v>714.498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ROUND(261.426654775297,3)</f>
        <v>261.427</v>
      </c>
      <c r="D260" s="23">
        <f>F260</f>
        <v>261.733</v>
      </c>
      <c r="E260" s="23">
        <f>F260</f>
        <v>261.733</v>
      </c>
      <c r="F260" s="23">
        <f>ROUND(261.733,3)</f>
        <v>261.733</v>
      </c>
      <c r="G260" s="20"/>
      <c r="H260" s="28"/>
    </row>
    <row r="261" spans="1:8" ht="12.75" customHeight="1">
      <c r="A261" s="30">
        <v>43776</v>
      </c>
      <c r="B261" s="31"/>
      <c r="C261" s="23">
        <f>ROUND(261.426654775297,3)</f>
        <v>261.427</v>
      </c>
      <c r="D261" s="23">
        <f>F261</f>
        <v>266.821</v>
      </c>
      <c r="E261" s="23">
        <f>F261</f>
        <v>266.821</v>
      </c>
      <c r="F261" s="23">
        <f>ROUND(266.821,3)</f>
        <v>266.821</v>
      </c>
      <c r="G261" s="20"/>
      <c r="H261" s="28"/>
    </row>
    <row r="262" spans="1:8" ht="12.75" customHeight="1">
      <c r="A262" s="30">
        <v>43867</v>
      </c>
      <c r="B262" s="31"/>
      <c r="C262" s="23">
        <f>ROUND(261.426654775297,3)</f>
        <v>261.427</v>
      </c>
      <c r="D262" s="23">
        <f>F262</f>
        <v>271.704</v>
      </c>
      <c r="E262" s="23">
        <f>F262</f>
        <v>271.704</v>
      </c>
      <c r="F262" s="23">
        <f>ROUND(271.704,3)</f>
        <v>271.704</v>
      </c>
      <c r="G262" s="20"/>
      <c r="H262" s="28"/>
    </row>
    <row r="263" spans="1:8" ht="12.75" customHeight="1">
      <c r="A263" s="30">
        <v>43958</v>
      </c>
      <c r="B263" s="31"/>
      <c r="C263" s="23">
        <f>ROUND(261.426654775297,3)</f>
        <v>261.427</v>
      </c>
      <c r="D263" s="23">
        <f>F263</f>
        <v>276.849</v>
      </c>
      <c r="E263" s="23">
        <f>F263</f>
        <v>276.849</v>
      </c>
      <c r="F263" s="23">
        <f>ROUND(276.849,3)</f>
        <v>276.849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ROUND(6.842,3)</f>
        <v>6.842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ROUND(6.842,3)</f>
        <v>6.842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ROUND(668.243,3)</f>
        <v>668.243</v>
      </c>
      <c r="D268" s="23">
        <f>F268</f>
        <v>669.014</v>
      </c>
      <c r="E268" s="23">
        <f>F268</f>
        <v>669.014</v>
      </c>
      <c r="F268" s="23">
        <f>ROUND(669.014,3)</f>
        <v>669.014</v>
      </c>
      <c r="G268" s="20"/>
      <c r="H268" s="28"/>
    </row>
    <row r="269" spans="1:8" ht="12.75" customHeight="1">
      <c r="A269" s="30">
        <v>43776</v>
      </c>
      <c r="B269" s="31"/>
      <c r="C269" s="23">
        <f>ROUND(668.243,3)</f>
        <v>668.243</v>
      </c>
      <c r="D269" s="23">
        <f>F269</f>
        <v>681.842</v>
      </c>
      <c r="E269" s="23">
        <f>F269</f>
        <v>681.842</v>
      </c>
      <c r="F269" s="23">
        <f>ROUND(681.842,3)</f>
        <v>681.842</v>
      </c>
      <c r="G269" s="20"/>
      <c r="H269" s="28"/>
    </row>
    <row r="270" spans="1:8" ht="12.75" customHeight="1">
      <c r="A270" s="30">
        <v>43867</v>
      </c>
      <c r="B270" s="31"/>
      <c r="C270" s="23">
        <f>ROUND(668.243,3)</f>
        <v>668.243</v>
      </c>
      <c r="D270" s="23">
        <f>F270</f>
        <v>694.156</v>
      </c>
      <c r="E270" s="23">
        <f>F270</f>
        <v>694.156</v>
      </c>
      <c r="F270" s="23">
        <f>ROUND(694.156,3)</f>
        <v>694.156</v>
      </c>
      <c r="G270" s="20"/>
      <c r="H270" s="28"/>
    </row>
    <row r="271" spans="1:8" ht="12.75" customHeight="1">
      <c r="A271" s="30">
        <v>43958</v>
      </c>
      <c r="B271" s="31"/>
      <c r="C271" s="23">
        <f>ROUND(668.243,3)</f>
        <v>668.243</v>
      </c>
      <c r="D271" s="23">
        <f>F271</f>
        <v>707.14</v>
      </c>
      <c r="E271" s="23">
        <f>F271</f>
        <v>707.14</v>
      </c>
      <c r="F271" s="23">
        <f>ROUND(707.14,3)</f>
        <v>707.14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ROUND(98.8850359226314,2)</f>
        <v>98.89</v>
      </c>
      <c r="D273" s="20">
        <f>F273</f>
        <v>98.59</v>
      </c>
      <c r="E273" s="20">
        <f>F273</f>
        <v>98.59</v>
      </c>
      <c r="F273" s="20">
        <f>ROUND(98.5899747629901,2)</f>
        <v>98.59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ROUND(95.9222805685338,2)</f>
        <v>95.92</v>
      </c>
      <c r="D275" s="20">
        <f>F275</f>
        <v>94.61</v>
      </c>
      <c r="E275" s="20">
        <f>F275</f>
        <v>94.61</v>
      </c>
      <c r="F275" s="20">
        <f>ROUND(94.6118646824135,2)</f>
        <v>94.61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ROUND(93.9018209297764,2)</f>
        <v>93.9</v>
      </c>
      <c r="D277" s="20">
        <f>F277</f>
        <v>93.13</v>
      </c>
      <c r="E277" s="20">
        <f>F277</f>
        <v>93.13</v>
      </c>
      <c r="F277" s="20">
        <f>ROUND(93.1284848814114,2)</f>
        <v>93.13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ROUND(99.8487480734002,2)</f>
        <v>99.85</v>
      </c>
      <c r="D279" s="20">
        <f>F279</f>
        <v>99.85</v>
      </c>
      <c r="E279" s="20">
        <f>F279</f>
        <v>99.85</v>
      </c>
      <c r="F279" s="20">
        <f>ROUND(99.8487480734002,2)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ROUND(98.8850359226314,5)</f>
        <v>98.88504</v>
      </c>
      <c r="D281" s="22">
        <f>F281</f>
        <v>101.84338</v>
      </c>
      <c r="E281" s="22">
        <f>F281</f>
        <v>101.84338</v>
      </c>
      <c r="F281" s="22">
        <f>ROUND(101.843382522242,5)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ROUND(98.8850359226314,2)</f>
        <v>98.89</v>
      </c>
      <c r="D283" s="20">
        <f>F283</f>
        <v>102.03</v>
      </c>
      <c r="E283" s="20">
        <f>F283</f>
        <v>102.03</v>
      </c>
      <c r="F283" s="20">
        <f>ROUND(102.02982166634,2)</f>
        <v>102.03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ROUND(98.8850359226314,2)</f>
        <v>98.89</v>
      </c>
      <c r="D285" s="20">
        <f>F285</f>
        <v>98.89</v>
      </c>
      <c r="E285" s="20">
        <f>F285</f>
        <v>98.89</v>
      </c>
      <c r="F285" s="20">
        <f>ROUND(98.8850359226314,2)</f>
        <v>98.89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ROUND(95.9222805685338,5)</f>
        <v>95.92228</v>
      </c>
      <c r="D287" s="22">
        <f>F287</f>
        <v>95.53058</v>
      </c>
      <c r="E287" s="22">
        <f>F287</f>
        <v>95.53058</v>
      </c>
      <c r="F287" s="22">
        <f>ROUND(95.530577083439,5)</f>
        <v>95.53058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ROUND(95.9222805685338,5)</f>
        <v>95.92228</v>
      </c>
      <c r="D289" s="22">
        <f>F289</f>
        <v>94.55259</v>
      </c>
      <c r="E289" s="22">
        <f>F289</f>
        <v>94.55259</v>
      </c>
      <c r="F289" s="22">
        <f>ROUND(94.552585743834,5)</f>
        <v>94.55259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ROUND(95.9222805685338,5)</f>
        <v>95.92228</v>
      </c>
      <c r="D291" s="22">
        <f>F291</f>
        <v>93.54446</v>
      </c>
      <c r="E291" s="22">
        <f>F291</f>
        <v>93.54446</v>
      </c>
      <c r="F291" s="22">
        <f>ROUND(93.5444648170708,5)</f>
        <v>93.54446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ROUND(95.9222805685338,5)</f>
        <v>95.92228</v>
      </c>
      <c r="D293" s="22">
        <f>F293</f>
        <v>93.51179</v>
      </c>
      <c r="E293" s="22">
        <f>F293</f>
        <v>93.51179</v>
      </c>
      <c r="F293" s="22">
        <f>ROUND(93.5117875191199,5)</f>
        <v>93.51179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ROUND(95.9222805685338,5)</f>
        <v>95.92228</v>
      </c>
      <c r="D295" s="22">
        <f>F295</f>
        <v>95.53527</v>
      </c>
      <c r="E295" s="22">
        <f>F295</f>
        <v>95.53527</v>
      </c>
      <c r="F295" s="22">
        <f>ROUND(95.5352717478105,5)</f>
        <v>95.53527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ROUND(95.9222805685338,5)</f>
        <v>95.92228</v>
      </c>
      <c r="D297" s="22">
        <f>F297</f>
        <v>95.50926</v>
      </c>
      <c r="E297" s="22">
        <f>F297</f>
        <v>95.50926</v>
      </c>
      <c r="F297" s="22">
        <f>ROUND(95.5092632107501,5)</f>
        <v>95.50926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ROUND(95.9222805685338,5)</f>
        <v>95.92228</v>
      </c>
      <c r="D299" s="22">
        <f>F299</f>
        <v>96.52213</v>
      </c>
      <c r="E299" s="22">
        <f>F299</f>
        <v>96.52213</v>
      </c>
      <c r="F299" s="22">
        <f>ROUND(96.5221311511649,5)</f>
        <v>96.52213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ROUND(95.9222805685338,5)</f>
        <v>95.92228</v>
      </c>
      <c r="D301" s="22">
        <f>F301</f>
        <v>100.31292</v>
      </c>
      <c r="E301" s="22">
        <f>F301</f>
        <v>100.31292</v>
      </c>
      <c r="F301" s="22">
        <f>ROUND(100.312920204422,5)</f>
        <v>100.31292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ROUND(95.9222805685338,2)</f>
        <v>95.92</v>
      </c>
      <c r="D303" s="20">
        <f>F303</f>
        <v>100.59</v>
      </c>
      <c r="E303" s="20">
        <f>F303</f>
        <v>100.59</v>
      </c>
      <c r="F303" s="20">
        <f>ROUND(100.585013987109,2)</f>
        <v>100.59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ROUND(95.9222805685338,2)</f>
        <v>95.92</v>
      </c>
      <c r="D305" s="20">
        <f>F305</f>
        <v>95.92</v>
      </c>
      <c r="E305" s="20">
        <f>F305</f>
        <v>95.92</v>
      </c>
      <c r="F305" s="20">
        <f>ROUND(95.9222805685338,2)</f>
        <v>95.92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ROUND(93.9018209297764,5)</f>
        <v>93.90182</v>
      </c>
      <c r="D307" s="22">
        <f>F307</f>
        <v>91.76315</v>
      </c>
      <c r="E307" s="22">
        <f>F307</f>
        <v>91.76315</v>
      </c>
      <c r="F307" s="22">
        <f>ROUND(91.7631463528048,5)</f>
        <v>91.76315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ROUND(93.9018209297764,5)</f>
        <v>93.90182</v>
      </c>
      <c r="D309" s="22">
        <f>F309</f>
        <v>88.65346</v>
      </c>
      <c r="E309" s="22">
        <f>F309</f>
        <v>88.65346</v>
      </c>
      <c r="F309" s="22">
        <f>ROUND(88.6534570282712,5)</f>
        <v>88.65346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ROUND(93.9018209297764,5)</f>
        <v>93.90182</v>
      </c>
      <c r="D311" s="22">
        <f>F311</f>
        <v>87.31572</v>
      </c>
      <c r="E311" s="22">
        <f>F311</f>
        <v>87.31572</v>
      </c>
      <c r="F311" s="22">
        <f>ROUND(87.3157173076618,5)</f>
        <v>87.31572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ROUND(93.9018209297764,5)</f>
        <v>93.90182</v>
      </c>
      <c r="D313" s="22">
        <f>F313</f>
        <v>89.45815</v>
      </c>
      <c r="E313" s="22">
        <f>F313</f>
        <v>89.45815</v>
      </c>
      <c r="F313" s="22">
        <f>ROUND(89.4581541473709,5)</f>
        <v>89.45815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ROUND(93.9018209297764,5)</f>
        <v>93.90182</v>
      </c>
      <c r="D315" s="22">
        <f>F315</f>
        <v>93.27793</v>
      </c>
      <c r="E315" s="22">
        <f>F315</f>
        <v>93.27793</v>
      </c>
      <c r="F315" s="22">
        <f>ROUND(93.2779273064353,5)</f>
        <v>93.27793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ROUND(93.9018209297764,5)</f>
        <v>93.90182</v>
      </c>
      <c r="D317" s="22">
        <f>F317</f>
        <v>91.77909</v>
      </c>
      <c r="E317" s="22">
        <f>F317</f>
        <v>91.77909</v>
      </c>
      <c r="F317" s="22">
        <f>ROUND(91.7790866112971,5)</f>
        <v>91.77909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ROUND(93.9018209297764,5)</f>
        <v>93.90182</v>
      </c>
      <c r="D319" s="22">
        <f>F319</f>
        <v>93.85676</v>
      </c>
      <c r="E319" s="22">
        <f>F319</f>
        <v>93.85676</v>
      </c>
      <c r="F319" s="22">
        <f>ROUND(93.8567632637918,5)</f>
        <v>93.85676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ROUND(93.9018209297764,5)</f>
        <v>93.90182</v>
      </c>
      <c r="D321" s="22">
        <f>F321</f>
        <v>99.38003</v>
      </c>
      <c r="E321" s="22">
        <f>F321</f>
        <v>99.38003</v>
      </c>
      <c r="F321" s="22">
        <f>ROUND(99.380027190573,5)</f>
        <v>99.38003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ROUND(93.9018209297764,2)</f>
        <v>93.9</v>
      </c>
      <c r="D323" s="20">
        <f>F323</f>
        <v>100.46</v>
      </c>
      <c r="E323" s="20">
        <f>F323</f>
        <v>100.46</v>
      </c>
      <c r="F323" s="20">
        <f>ROUND(100.457617603581,2)</f>
        <v>100.46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ROUND(93.9018209297764,2)</f>
        <v>93.9</v>
      </c>
      <c r="D325" s="26">
        <f>F325</f>
        <v>93.9</v>
      </c>
      <c r="E325" s="26">
        <f>F325</f>
        <v>93.9</v>
      </c>
      <c r="F325" s="26">
        <f>ROUND(93.9018209297764,2)</f>
        <v>93.9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2019-07-26T15:55:31Z</dcterms:modified>
  <cp:category/>
  <cp:version/>
  <cp:contentType/>
  <cp:contentStatus/>
</cp:coreProperties>
</file>