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<sst xmlns="http://schemas.openxmlformats.org/spreadsheetml/2006/main" count="94" uniqueCount="91">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</sst>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43682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ROUND(99.8487411393021,2)</f>
        <v>99.85</v>
      </c>
      <c r="D6" s="20">
        <f>F6</f>
        <v>99.85</v>
      </c>
      <c r="E6" s="20">
        <f>F6</f>
        <v>99.85</v>
      </c>
      <c r="F6" s="20">
        <f>ROUND(99.8487411393021,2)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ROUND(98.9477308690211,2)</f>
        <v>98.95</v>
      </c>
      <c r="D8" s="20">
        <f>F8</f>
        <v>101.84</v>
      </c>
      <c r="E8" s="20">
        <f>F8</f>
        <v>101.84</v>
      </c>
      <c r="F8" s="20">
        <f>ROUND(101.843383682908,2)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ROUND(98.9477308690211,2)</f>
        <v>98.95</v>
      </c>
      <c r="D9" s="20">
        <f>F9</f>
        <v>102.71</v>
      </c>
      <c r="E9" s="20">
        <f>F9</f>
        <v>102.71</v>
      </c>
      <c r="F9" s="20">
        <f>ROUND(102.712332409301,2)</f>
        <v>102.71</v>
      </c>
      <c r="G9" s="20"/>
      <c r="H9" s="28"/>
    </row>
    <row r="10" spans="1:8" ht="12.75" customHeight="1">
      <c r="A10" s="30">
        <v>43913</v>
      </c>
      <c r="B10" s="31"/>
      <c r="C10" s="20">
        <f>ROUND(98.9477308690211,2)</f>
        <v>98.95</v>
      </c>
      <c r="D10" s="20">
        <f>F10</f>
        <v>98.61</v>
      </c>
      <c r="E10" s="20">
        <f>F10</f>
        <v>98.61</v>
      </c>
      <c r="F10" s="20">
        <f>ROUND(98.6116525125075,2)</f>
        <v>98.61</v>
      </c>
      <c r="G10" s="20"/>
      <c r="H10" s="28"/>
    </row>
    <row r="11" spans="1:8" ht="12.75" customHeight="1">
      <c r="A11" s="30">
        <v>44004</v>
      </c>
      <c r="B11" s="31"/>
      <c r="C11" s="20">
        <f>ROUND(98.9477308690211,2)</f>
        <v>98.95</v>
      </c>
      <c r="D11" s="20">
        <f>F11</f>
        <v>102.07</v>
      </c>
      <c r="E11" s="20">
        <f>F11</f>
        <v>102.07</v>
      </c>
      <c r="F11" s="20">
        <f>ROUND(102.072271536295,2)</f>
        <v>102.07</v>
      </c>
      <c r="G11" s="20"/>
      <c r="H11" s="28"/>
    </row>
    <row r="12" spans="1:8" ht="12.75" customHeight="1">
      <c r="A12" s="30">
        <v>44095</v>
      </c>
      <c r="B12" s="31"/>
      <c r="C12" s="20">
        <f>ROUND(98.9477308690211,2)</f>
        <v>98.95</v>
      </c>
      <c r="D12" s="20">
        <f>F12</f>
        <v>98.95</v>
      </c>
      <c r="E12" s="20">
        <f>F12</f>
        <v>98.95</v>
      </c>
      <c r="F12" s="20">
        <f>ROUND(98.9477308690211,2)</f>
        <v>98.95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ROUND(95.9196790924785,2)</f>
        <v>95.92</v>
      </c>
      <c r="D14" s="20">
        <f aca="true" t="shared" si="1" ref="D14:D25">F14</f>
        <v>95.61</v>
      </c>
      <c r="E14" s="20">
        <f aca="true" t="shared" si="2" ref="E14:E25">F14</f>
        <v>95.61</v>
      </c>
      <c r="F14" s="20">
        <f>ROUND(95.6065461526086,2)</f>
        <v>95.61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95.92</v>
      </c>
      <c r="D15" s="20">
        <f t="shared" si="1"/>
        <v>94.64</v>
      </c>
      <c r="E15" s="20">
        <f t="shared" si="2"/>
        <v>94.64</v>
      </c>
      <c r="F15" s="20">
        <f>ROUND(94.6383794276017,2)</f>
        <v>94.64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95.92</v>
      </c>
      <c r="D16" s="20">
        <f t="shared" si="1"/>
        <v>93.63</v>
      </c>
      <c r="E16" s="20">
        <f t="shared" si="2"/>
        <v>93.63</v>
      </c>
      <c r="F16" s="20">
        <f>ROUND(93.6295467030437,2)</f>
        <v>93.63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95.92</v>
      </c>
      <c r="D17" s="20">
        <f t="shared" si="1"/>
        <v>93.59</v>
      </c>
      <c r="E17" s="20">
        <f t="shared" si="2"/>
        <v>93.59</v>
      </c>
      <c r="F17" s="20">
        <f>ROUND(93.5908420662432,2)</f>
        <v>93.59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95.92</v>
      </c>
      <c r="D18" s="20">
        <f t="shared" si="1"/>
        <v>95.62</v>
      </c>
      <c r="E18" s="20">
        <f t="shared" si="2"/>
        <v>95.62</v>
      </c>
      <c r="F18" s="20">
        <f>ROUND(95.6153931894444,2)</f>
        <v>95.62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95.92</v>
      </c>
      <c r="D19" s="20">
        <f t="shared" si="1"/>
        <v>95.59</v>
      </c>
      <c r="E19" s="20">
        <f t="shared" si="2"/>
        <v>95.59</v>
      </c>
      <c r="F19" s="20">
        <f>ROUND(95.5914654831071,2)</f>
        <v>95.59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95.92</v>
      </c>
      <c r="D20" s="20">
        <f t="shared" si="1"/>
        <v>96.6</v>
      </c>
      <c r="E20" s="20">
        <f t="shared" si="2"/>
        <v>96.6</v>
      </c>
      <c r="F20" s="20">
        <f>ROUND(96.6028832366682,2)</f>
        <v>96.6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95.92</v>
      </c>
      <c r="D21" s="20">
        <f t="shared" si="1"/>
        <v>100.38</v>
      </c>
      <c r="E21" s="20">
        <f t="shared" si="2"/>
        <v>100.38</v>
      </c>
      <c r="F21" s="20">
        <f>ROUND(100.382294473099,2)</f>
        <v>100.38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95.92</v>
      </c>
      <c r="D22" s="20">
        <f t="shared" si="1"/>
        <v>101.48</v>
      </c>
      <c r="E22" s="20">
        <f t="shared" si="2"/>
        <v>101.48</v>
      </c>
      <c r="F22" s="20">
        <f>ROUND(101.484958227927,2)</f>
        <v>101.48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95.92</v>
      </c>
      <c r="D23" s="20">
        <f t="shared" si="1"/>
        <v>94.64</v>
      </c>
      <c r="E23" s="20">
        <f t="shared" si="2"/>
        <v>94.64</v>
      </c>
      <c r="F23" s="20">
        <f>ROUND(94.6429751585162,2)</f>
        <v>94.64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95.92</v>
      </c>
      <c r="D24" s="20">
        <f t="shared" si="1"/>
        <v>100.6</v>
      </c>
      <c r="E24" s="20">
        <f t="shared" si="2"/>
        <v>100.6</v>
      </c>
      <c r="F24" s="20">
        <f>ROUND(100.595184211964,2)</f>
        <v>100.6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95.92</v>
      </c>
      <c r="D25" s="20">
        <f t="shared" si="1"/>
        <v>95.92</v>
      </c>
      <c r="E25" s="20">
        <f t="shared" si="2"/>
        <v>95.92</v>
      </c>
      <c r="F25" s="20">
        <f>ROUND(95.9196790924785,2)</f>
        <v>95.92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ROUND(93.7987841516799,2)</f>
        <v>93.8</v>
      </c>
      <c r="D27" s="20">
        <f aca="true" t="shared" si="4" ref="D27:D38">F27</f>
        <v>91.67</v>
      </c>
      <c r="E27" s="20">
        <f aca="true" t="shared" si="5" ref="E27:E38">F27</f>
        <v>91.67</v>
      </c>
      <c r="F27" s="20">
        <f>ROUND(91.6703050785053,2)</f>
        <v>91.67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93.8</v>
      </c>
      <c r="D28" s="20">
        <f t="shared" si="4"/>
        <v>88.54</v>
      </c>
      <c r="E28" s="20">
        <f t="shared" si="5"/>
        <v>88.54</v>
      </c>
      <c r="F28" s="20">
        <f>ROUND(88.5379035617842,2)</f>
        <v>88.54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93.8</v>
      </c>
      <c r="D29" s="20">
        <f t="shared" si="4"/>
        <v>87.19</v>
      </c>
      <c r="E29" s="20">
        <f t="shared" si="5"/>
        <v>87.19</v>
      </c>
      <c r="F29" s="20">
        <f>ROUND(87.1860439539311,2)</f>
        <v>87.19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93.8</v>
      </c>
      <c r="D30" s="20">
        <f t="shared" si="4"/>
        <v>89.33</v>
      </c>
      <c r="E30" s="20">
        <f t="shared" si="5"/>
        <v>89.33</v>
      </c>
      <c r="F30" s="20">
        <f>ROUND(89.3344178481063,2)</f>
        <v>89.33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93.8</v>
      </c>
      <c r="D31" s="20">
        <f t="shared" si="4"/>
        <v>93.18</v>
      </c>
      <c r="E31" s="20">
        <f t="shared" si="5"/>
        <v>93.18</v>
      </c>
      <c r="F31" s="20">
        <f>ROUND(93.1800988798415,2)</f>
        <v>93.18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93.8</v>
      </c>
      <c r="D32" s="20">
        <f t="shared" si="4"/>
        <v>91.71</v>
      </c>
      <c r="E32" s="20">
        <f t="shared" si="5"/>
        <v>91.71</v>
      </c>
      <c r="F32" s="20">
        <f>ROUND(91.7091782767313,2)</f>
        <v>91.71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93.8</v>
      </c>
      <c r="D33" s="20">
        <f t="shared" si="4"/>
        <v>93.81</v>
      </c>
      <c r="E33" s="20">
        <f t="shared" si="5"/>
        <v>93.81</v>
      </c>
      <c r="F33" s="20">
        <f>ROUND(93.8125895319363,2)</f>
        <v>93.81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93.8</v>
      </c>
      <c r="D34" s="20">
        <f t="shared" si="4"/>
        <v>99.34</v>
      </c>
      <c r="E34" s="20">
        <f t="shared" si="5"/>
        <v>99.34</v>
      </c>
      <c r="F34" s="20">
        <f>ROUND(99.3395406448316,2)</f>
        <v>99.34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93.8</v>
      </c>
      <c r="D35" s="20">
        <f t="shared" si="4"/>
        <v>99.68</v>
      </c>
      <c r="E35" s="20">
        <f t="shared" si="5"/>
        <v>99.68</v>
      </c>
      <c r="F35" s="20">
        <f>ROUND(99.6845473938495,2)</f>
        <v>99.68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93.8</v>
      </c>
      <c r="D36" s="20">
        <f t="shared" si="4"/>
        <v>93.05</v>
      </c>
      <c r="E36" s="20">
        <f t="shared" si="5"/>
        <v>93.05</v>
      </c>
      <c r="F36" s="20">
        <f>ROUND(93.054384538967,2)</f>
        <v>93.05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93.8</v>
      </c>
      <c r="D37" s="20">
        <f t="shared" si="4"/>
        <v>100.37</v>
      </c>
      <c r="E37" s="20">
        <f t="shared" si="5"/>
        <v>100.37</v>
      </c>
      <c r="F37" s="20">
        <f>ROUND(100.367259159817,2)</f>
        <v>100.37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93.8</v>
      </c>
      <c r="D38" s="20">
        <f t="shared" si="4"/>
        <v>93.8</v>
      </c>
      <c r="E38" s="20">
        <f t="shared" si="5"/>
        <v>93.8</v>
      </c>
      <c r="F38" s="20">
        <f>ROUND(93.7987841516799,2)</f>
        <v>93.8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ROUND(3.165,5)</f>
        <v>3.165</v>
      </c>
      <c r="D40" s="22">
        <f>F40</f>
        <v>3.165</v>
      </c>
      <c r="E40" s="22">
        <f>F40</f>
        <v>3.165</v>
      </c>
      <c r="F40" s="22">
        <f>ROUND(3.165,5)</f>
        <v>3.165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ROUND(3.49,5)</f>
        <v>3.49</v>
      </c>
      <c r="D42" s="22">
        <f>F42</f>
        <v>3.49</v>
      </c>
      <c r="E42" s="22">
        <f>F42</f>
        <v>3.49</v>
      </c>
      <c r="F42" s="22">
        <f>ROUND(3.49,5)</f>
        <v>3.49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ROUND(3.54,5)</f>
        <v>3.54</v>
      </c>
      <c r="D44" s="22">
        <f>F44</f>
        <v>3.54</v>
      </c>
      <c r="E44" s="22">
        <f>F44</f>
        <v>3.54</v>
      </c>
      <c r="F44" s="22">
        <f>ROUND(3.54,5)</f>
        <v>3.54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ROUND(4.14,5)</f>
        <v>4.14</v>
      </c>
      <c r="D46" s="22">
        <f>F46</f>
        <v>4.14</v>
      </c>
      <c r="E46" s="22">
        <f>F46</f>
        <v>4.14</v>
      </c>
      <c r="F46" s="22">
        <f>ROUND(4.14,5)</f>
        <v>4.14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ROUND(10.92,5)</f>
        <v>10.92</v>
      </c>
      <c r="D48" s="22">
        <f>F48</f>
        <v>10.92</v>
      </c>
      <c r="E48" s="22">
        <f>F48</f>
        <v>10.92</v>
      </c>
      <c r="F48" s="22">
        <f>ROUND(10.92,5)</f>
        <v>10.92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ROUND(7.525,5)</f>
        <v>7.525</v>
      </c>
      <c r="D50" s="22">
        <f>F50</f>
        <v>7.525</v>
      </c>
      <c r="E50" s="22">
        <f>F50</f>
        <v>7.525</v>
      </c>
      <c r="F50" s="22">
        <f>ROUND(7.525,5)</f>
        <v>7.525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ROUND(8.425,3)</f>
        <v>8.425</v>
      </c>
      <c r="D52" s="23">
        <f>F52</f>
        <v>8.425</v>
      </c>
      <c r="E52" s="23">
        <f>F52</f>
        <v>8.425</v>
      </c>
      <c r="F52" s="23">
        <f>ROUND(8.425,3)</f>
        <v>8.425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ROUND(3.42,3)</f>
        <v>3.42</v>
      </c>
      <c r="D56" s="23">
        <f>F56</f>
        <v>3.42</v>
      </c>
      <c r="E56" s="23">
        <f>F56</f>
        <v>3.42</v>
      </c>
      <c r="F56" s="23">
        <f>ROUND(3.42,3)</f>
        <v>3.42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ROUND(6.825,3)</f>
        <v>6.825</v>
      </c>
      <c r="D60" s="23">
        <f>F60</f>
        <v>6.825</v>
      </c>
      <c r="E60" s="23">
        <f>F60</f>
        <v>6.825</v>
      </c>
      <c r="F60" s="23">
        <f>ROUND(6.825,3)</f>
        <v>6.825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ROUND(9.68,3)</f>
        <v>9.68</v>
      </c>
      <c r="D62" s="23">
        <f>F62</f>
        <v>9.68</v>
      </c>
      <c r="E62" s="23">
        <f>F62</f>
        <v>9.68</v>
      </c>
      <c r="F62" s="23">
        <f>ROUND(9.68,3)</f>
        <v>9.68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ROUND(3.28,3)</f>
        <v>3.28</v>
      </c>
      <c r="D64" s="23">
        <f>F64</f>
        <v>3.28</v>
      </c>
      <c r="E64" s="23">
        <f>F64</f>
        <v>3.28</v>
      </c>
      <c r="F64" s="23">
        <f>ROUND(3.28,3)</f>
        <v>3.28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ROUND(2.52,3)</f>
        <v>2.52</v>
      </c>
      <c r="D66" s="23">
        <f>F66</f>
        <v>2.52</v>
      </c>
      <c r="E66" s="23">
        <f>F66</f>
        <v>2.52</v>
      </c>
      <c r="F66" s="23">
        <f>ROUND(2.52,3)</f>
        <v>2.52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ROUND(9.29,3)</f>
        <v>9.29</v>
      </c>
      <c r="D68" s="23">
        <f>F68</f>
        <v>9.29</v>
      </c>
      <c r="E68" s="23">
        <f>F68</f>
        <v>9.29</v>
      </c>
      <c r="F68" s="23">
        <f>ROUND(9.29,3)</f>
        <v>9.29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ROUND(3.165,5)</f>
        <v>3.165</v>
      </c>
      <c r="D70" s="22">
        <f>F70</f>
        <v>138.20926</v>
      </c>
      <c r="E70" s="22">
        <f>F70</f>
        <v>138.20926</v>
      </c>
      <c r="F70" s="22">
        <f>ROUND(138.20926,5)</f>
        <v>138.20926</v>
      </c>
      <c r="G70" s="20"/>
      <c r="H70" s="28"/>
    </row>
    <row r="71" spans="1:8" ht="12.75" customHeight="1">
      <c r="A71" s="30">
        <v>43867</v>
      </c>
      <c r="B71" s="31"/>
      <c r="C71" s="22">
        <f>ROUND(3.165,5)</f>
        <v>3.165</v>
      </c>
      <c r="D71" s="22">
        <f>F71</f>
        <v>139.21116</v>
      </c>
      <c r="E71" s="22">
        <f>F71</f>
        <v>139.21116</v>
      </c>
      <c r="F71" s="22">
        <f>ROUND(139.21116,5)</f>
        <v>139.21116</v>
      </c>
      <c r="G71" s="20"/>
      <c r="H71" s="28"/>
    </row>
    <row r="72" spans="1:8" ht="12.75" customHeight="1">
      <c r="A72" s="30">
        <v>43958</v>
      </c>
      <c r="B72" s="31"/>
      <c r="C72" s="22">
        <f>ROUND(3.165,5)</f>
        <v>3.165</v>
      </c>
      <c r="D72" s="22">
        <f>F72</f>
        <v>141.74387</v>
      </c>
      <c r="E72" s="22">
        <f>F72</f>
        <v>141.74387</v>
      </c>
      <c r="F72" s="22">
        <f>ROUND(141.74387,5)</f>
        <v>141.74387</v>
      </c>
      <c r="G72" s="20"/>
      <c r="H72" s="28"/>
    </row>
    <row r="73" spans="1:8" ht="12.75" customHeight="1">
      <c r="A73" s="30">
        <v>44049</v>
      </c>
      <c r="B73" s="31"/>
      <c r="C73" s="22">
        <f>ROUND(3.165,5)</f>
        <v>3.165</v>
      </c>
      <c r="D73" s="22">
        <f>F73</f>
        <v>142.92463</v>
      </c>
      <c r="E73" s="22">
        <f>F73</f>
        <v>142.92463</v>
      </c>
      <c r="F73" s="22">
        <f>ROUND(142.92463,5)</f>
        <v>142.92463</v>
      </c>
      <c r="G73" s="20"/>
      <c r="H73" s="28"/>
    </row>
    <row r="74" spans="1:8" ht="12.75" customHeight="1">
      <c r="A74" s="30">
        <v>44140</v>
      </c>
      <c r="B74" s="31"/>
      <c r="C74" s="22">
        <f>ROUND(3.165,5)</f>
        <v>3.165</v>
      </c>
      <c r="D74" s="22">
        <f>F74</f>
        <v>145.40768</v>
      </c>
      <c r="E74" s="22">
        <f>F74</f>
        <v>145.40768</v>
      </c>
      <c r="F74" s="22">
        <f>ROUND(145.40768,5)</f>
        <v>145.40768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ROUND(102.14538,5)</f>
        <v>102.14538</v>
      </c>
      <c r="D76" s="22">
        <f>F76</f>
        <v>102.96726</v>
      </c>
      <c r="E76" s="22">
        <f>F76</f>
        <v>102.96726</v>
      </c>
      <c r="F76" s="22">
        <f>ROUND(102.96726,5)</f>
        <v>102.96726</v>
      </c>
      <c r="G76" s="20"/>
      <c r="H76" s="28"/>
    </row>
    <row r="77" spans="1:8" ht="12.75" customHeight="1">
      <c r="A77" s="30">
        <v>43867</v>
      </c>
      <c r="B77" s="31"/>
      <c r="C77" s="22">
        <f>ROUND(102.14538,5)</f>
        <v>102.14538</v>
      </c>
      <c r="D77" s="22">
        <f>F77</f>
        <v>104.81176</v>
      </c>
      <c r="E77" s="22">
        <f>F77</f>
        <v>104.81176</v>
      </c>
      <c r="F77" s="22">
        <f>ROUND(104.81176,5)</f>
        <v>104.81176</v>
      </c>
      <c r="G77" s="20"/>
      <c r="H77" s="28"/>
    </row>
    <row r="78" spans="1:8" ht="12.75" customHeight="1">
      <c r="A78" s="30">
        <v>43958</v>
      </c>
      <c r="B78" s="31"/>
      <c r="C78" s="22">
        <f>ROUND(102.14538,5)</f>
        <v>102.14538</v>
      </c>
      <c r="D78" s="22">
        <f>F78</f>
        <v>105.60625</v>
      </c>
      <c r="E78" s="22">
        <f>F78</f>
        <v>105.60625</v>
      </c>
      <c r="F78" s="22">
        <f>ROUND(105.60625,5)</f>
        <v>105.60625</v>
      </c>
      <c r="G78" s="20"/>
      <c r="H78" s="28"/>
    </row>
    <row r="79" spans="1:8" ht="12.75" customHeight="1">
      <c r="A79" s="30">
        <v>44049</v>
      </c>
      <c r="B79" s="31"/>
      <c r="C79" s="22">
        <f>ROUND(102.14538,5)</f>
        <v>102.14538</v>
      </c>
      <c r="D79" s="22">
        <f>F79</f>
        <v>107.60756</v>
      </c>
      <c r="E79" s="22">
        <f>F79</f>
        <v>107.60756</v>
      </c>
      <c r="F79" s="22">
        <f>ROUND(107.60756,5)</f>
        <v>107.60756</v>
      </c>
      <c r="G79" s="20"/>
      <c r="H79" s="28"/>
    </row>
    <row r="80" spans="1:8" ht="12.75" customHeight="1">
      <c r="A80" s="30">
        <v>44140</v>
      </c>
      <c r="B80" s="31"/>
      <c r="C80" s="22">
        <f>ROUND(102.14538,5)</f>
        <v>102.14538</v>
      </c>
      <c r="D80" s="22">
        <f>F80</f>
        <v>109.44009</v>
      </c>
      <c r="E80" s="22">
        <f>F80</f>
        <v>109.44009</v>
      </c>
      <c r="F80" s="22">
        <f>ROUND(109.44009,5)</f>
        <v>109.44009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ROUND(9.09,5)</f>
        <v>9.09</v>
      </c>
      <c r="D82" s="22">
        <f>F82</f>
        <v>9.16406</v>
      </c>
      <c r="E82" s="22">
        <f>F82</f>
        <v>9.16406</v>
      </c>
      <c r="F82" s="22">
        <f>ROUND(9.16406,5)</f>
        <v>9.16406</v>
      </c>
      <c r="G82" s="20"/>
      <c r="H82" s="28"/>
    </row>
    <row r="83" spans="1:8" ht="12.75" customHeight="1">
      <c r="A83" s="30">
        <v>43867</v>
      </c>
      <c r="B83" s="31"/>
      <c r="C83" s="22">
        <f>ROUND(9.09,5)</f>
        <v>9.09</v>
      </c>
      <c r="D83" s="22">
        <f>F83</f>
        <v>9.2375</v>
      </c>
      <c r="E83" s="22">
        <f>F83</f>
        <v>9.2375</v>
      </c>
      <c r="F83" s="22">
        <f>ROUND(9.2375,5)</f>
        <v>9.2375</v>
      </c>
      <c r="G83" s="20"/>
      <c r="H83" s="28"/>
    </row>
    <row r="84" spans="1:8" ht="12.75" customHeight="1">
      <c r="A84" s="30">
        <v>43958</v>
      </c>
      <c r="B84" s="31"/>
      <c r="C84" s="22">
        <f>ROUND(9.09,5)</f>
        <v>9.09</v>
      </c>
      <c r="D84" s="22">
        <f>F84</f>
        <v>9.31272</v>
      </c>
      <c r="E84" s="22">
        <f>F84</f>
        <v>9.31272</v>
      </c>
      <c r="F84" s="22">
        <f>ROUND(9.31272,5)</f>
        <v>9.31272</v>
      </c>
      <c r="G84" s="20"/>
      <c r="H84" s="28"/>
    </row>
    <row r="85" spans="1:8" ht="12.75" customHeight="1">
      <c r="A85" s="30">
        <v>44049</v>
      </c>
      <c r="B85" s="31"/>
      <c r="C85" s="22">
        <f>ROUND(9.09,5)</f>
        <v>9.09</v>
      </c>
      <c r="D85" s="22">
        <f>F85</f>
        <v>9.38069</v>
      </c>
      <c r="E85" s="22">
        <f>F85</f>
        <v>9.38069</v>
      </c>
      <c r="F85" s="22">
        <f>ROUND(9.38069,5)</f>
        <v>9.38069</v>
      </c>
      <c r="G85" s="20"/>
      <c r="H85" s="28"/>
    </row>
    <row r="86" spans="1:8" ht="12.75" customHeight="1">
      <c r="A86" s="30">
        <v>44140</v>
      </c>
      <c r="B86" s="31"/>
      <c r="C86" s="22">
        <f>ROUND(9.09,5)</f>
        <v>9.09</v>
      </c>
      <c r="D86" s="22">
        <f>F86</f>
        <v>9.47409</v>
      </c>
      <c r="E86" s="22">
        <f>F86</f>
        <v>9.47409</v>
      </c>
      <c r="F86" s="22">
        <f>ROUND(9.47409,5)</f>
        <v>9.47409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ROUND(9.43,5)</f>
        <v>9.43</v>
      </c>
      <c r="D88" s="22">
        <f>F88</f>
        <v>9.5117</v>
      </c>
      <c r="E88" s="22">
        <f>F88</f>
        <v>9.5117</v>
      </c>
      <c r="F88" s="22">
        <f>ROUND(9.5117,5)</f>
        <v>9.5117</v>
      </c>
      <c r="G88" s="20"/>
      <c r="H88" s="28"/>
    </row>
    <row r="89" spans="1:8" ht="12.75" customHeight="1">
      <c r="A89" s="30">
        <v>43867</v>
      </c>
      <c r="B89" s="31"/>
      <c r="C89" s="22">
        <f>ROUND(9.43,5)</f>
        <v>9.43</v>
      </c>
      <c r="D89" s="22">
        <f>F89</f>
        <v>9.59062</v>
      </c>
      <c r="E89" s="22">
        <f>F89</f>
        <v>9.59062</v>
      </c>
      <c r="F89" s="22">
        <f>ROUND(9.59062,5)</f>
        <v>9.59062</v>
      </c>
      <c r="G89" s="20"/>
      <c r="H89" s="28"/>
    </row>
    <row r="90" spans="1:8" ht="12.75" customHeight="1">
      <c r="A90" s="30">
        <v>43958</v>
      </c>
      <c r="B90" s="31"/>
      <c r="C90" s="22">
        <f>ROUND(9.43,5)</f>
        <v>9.43</v>
      </c>
      <c r="D90" s="22">
        <f>F90</f>
        <v>9.6694</v>
      </c>
      <c r="E90" s="22">
        <f>F90</f>
        <v>9.6694</v>
      </c>
      <c r="F90" s="22">
        <f>ROUND(9.6694,5)</f>
        <v>9.6694</v>
      </c>
      <c r="G90" s="20"/>
      <c r="H90" s="28"/>
    </row>
    <row r="91" spans="1:8" ht="12.75" customHeight="1">
      <c r="A91" s="30">
        <v>44049</v>
      </c>
      <c r="B91" s="31"/>
      <c r="C91" s="22">
        <f>ROUND(9.43,5)</f>
        <v>9.43</v>
      </c>
      <c r="D91" s="22">
        <f>F91</f>
        <v>9.74072</v>
      </c>
      <c r="E91" s="22">
        <f>F91</f>
        <v>9.74072</v>
      </c>
      <c r="F91" s="22">
        <f>ROUND(9.74072,5)</f>
        <v>9.74072</v>
      </c>
      <c r="G91" s="20"/>
      <c r="H91" s="28"/>
    </row>
    <row r="92" spans="1:8" ht="12.75" customHeight="1">
      <c r="A92" s="30">
        <v>44140</v>
      </c>
      <c r="B92" s="31"/>
      <c r="C92" s="22">
        <f>ROUND(9.43,5)</f>
        <v>9.43</v>
      </c>
      <c r="D92" s="22">
        <f>F92</f>
        <v>9.84027</v>
      </c>
      <c r="E92" s="22">
        <f>F92</f>
        <v>9.84027</v>
      </c>
      <c r="F92" s="22">
        <f>ROUND(9.84027,5)</f>
        <v>9.84027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ROUND(103.1857,5)</f>
        <v>103.1857</v>
      </c>
      <c r="D94" s="22">
        <f>F94</f>
        <v>103.95163</v>
      </c>
      <c r="E94" s="22">
        <f>F94</f>
        <v>103.95163</v>
      </c>
      <c r="F94" s="22">
        <f>ROUND(103.95163,5)</f>
        <v>103.95163</v>
      </c>
      <c r="G94" s="20"/>
      <c r="H94" s="28"/>
    </row>
    <row r="95" spans="1:8" ht="12.75" customHeight="1">
      <c r="A95" s="30">
        <v>43867</v>
      </c>
      <c r="B95" s="31"/>
      <c r="C95" s="22">
        <f>ROUND(103.1857,5)</f>
        <v>103.1857</v>
      </c>
      <c r="D95" s="22">
        <f>F95</f>
        <v>105.8137</v>
      </c>
      <c r="E95" s="22">
        <f>F95</f>
        <v>105.8137</v>
      </c>
      <c r="F95" s="22">
        <f>ROUND(105.8137,5)</f>
        <v>105.8137</v>
      </c>
      <c r="G95" s="20"/>
      <c r="H95" s="28"/>
    </row>
    <row r="96" spans="1:8" ht="12.75" customHeight="1">
      <c r="A96" s="30">
        <v>43958</v>
      </c>
      <c r="B96" s="31"/>
      <c r="C96" s="22">
        <f>ROUND(103.1857,5)</f>
        <v>103.1857</v>
      </c>
      <c r="D96" s="22">
        <f>F96</f>
        <v>106.54368</v>
      </c>
      <c r="E96" s="22">
        <f>F96</f>
        <v>106.54368</v>
      </c>
      <c r="F96" s="22">
        <f>ROUND(106.54368,5)</f>
        <v>106.54368</v>
      </c>
      <c r="G96" s="20"/>
      <c r="H96" s="28"/>
    </row>
    <row r="97" spans="1:8" ht="12.75" customHeight="1">
      <c r="A97" s="30">
        <v>44049</v>
      </c>
      <c r="B97" s="31"/>
      <c r="C97" s="22">
        <f>ROUND(103.1857,5)</f>
        <v>103.1857</v>
      </c>
      <c r="D97" s="22">
        <f>F97</f>
        <v>108.56265</v>
      </c>
      <c r="E97" s="22">
        <f>F97</f>
        <v>108.56265</v>
      </c>
      <c r="F97" s="22">
        <f>ROUND(108.56265,5)</f>
        <v>108.56265</v>
      </c>
      <c r="G97" s="20"/>
      <c r="H97" s="28"/>
    </row>
    <row r="98" spans="1:8" ht="12.75" customHeight="1">
      <c r="A98" s="30">
        <v>44140</v>
      </c>
      <c r="B98" s="31"/>
      <c r="C98" s="22">
        <f>ROUND(103.1857,5)</f>
        <v>103.1857</v>
      </c>
      <c r="D98" s="22">
        <f>F98</f>
        <v>109.22872</v>
      </c>
      <c r="E98" s="22">
        <f>F98</f>
        <v>109.22872</v>
      </c>
      <c r="F98" s="22">
        <f>ROUND(109.22872,5)</f>
        <v>109.22872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ROUND(9.785,5)</f>
        <v>9.785</v>
      </c>
      <c r="D100" s="22">
        <f>F100</f>
        <v>9.865</v>
      </c>
      <c r="E100" s="22">
        <f>F100</f>
        <v>9.865</v>
      </c>
      <c r="F100" s="22">
        <f>ROUND(9.865,5)</f>
        <v>9.865</v>
      </c>
      <c r="G100" s="20"/>
      <c r="H100" s="28"/>
    </row>
    <row r="101" spans="1:8" ht="12.75" customHeight="1">
      <c r="A101" s="30">
        <v>43867</v>
      </c>
      <c r="B101" s="31"/>
      <c r="C101" s="22">
        <f>ROUND(9.785,5)</f>
        <v>9.785</v>
      </c>
      <c r="D101" s="22">
        <f>F101</f>
        <v>9.94379</v>
      </c>
      <c r="E101" s="22">
        <f>F101</f>
        <v>9.94379</v>
      </c>
      <c r="F101" s="22">
        <f>ROUND(9.94379,5)</f>
        <v>9.94379</v>
      </c>
      <c r="G101" s="20"/>
      <c r="H101" s="28"/>
    </row>
    <row r="102" spans="1:8" ht="12.75" customHeight="1">
      <c r="A102" s="30">
        <v>43958</v>
      </c>
      <c r="B102" s="31"/>
      <c r="C102" s="22">
        <f>ROUND(9.785,5)</f>
        <v>9.785</v>
      </c>
      <c r="D102" s="22">
        <f>F102</f>
        <v>10.02357</v>
      </c>
      <c r="E102" s="22">
        <f>F102</f>
        <v>10.02357</v>
      </c>
      <c r="F102" s="22">
        <f>ROUND(10.02357,5)</f>
        <v>10.02357</v>
      </c>
      <c r="G102" s="20"/>
      <c r="H102" s="28"/>
    </row>
    <row r="103" spans="1:8" ht="12.75" customHeight="1">
      <c r="A103" s="30">
        <v>44049</v>
      </c>
      <c r="B103" s="31"/>
      <c r="C103" s="22">
        <f>ROUND(9.785,5)</f>
        <v>9.785</v>
      </c>
      <c r="D103" s="22">
        <f>F103</f>
        <v>10.09795</v>
      </c>
      <c r="E103" s="22">
        <f>F103</f>
        <v>10.09795</v>
      </c>
      <c r="F103" s="22">
        <f>ROUND(10.09795,5)</f>
        <v>10.09795</v>
      </c>
      <c r="G103" s="20"/>
      <c r="H103" s="28"/>
    </row>
    <row r="104" spans="1:8" ht="12.75" customHeight="1">
      <c r="A104" s="30">
        <v>44140</v>
      </c>
      <c r="B104" s="31"/>
      <c r="C104" s="22">
        <f>ROUND(9.785,5)</f>
        <v>9.785</v>
      </c>
      <c r="D104" s="22">
        <f>F104</f>
        <v>10.19125</v>
      </c>
      <c r="E104" s="22">
        <f>F104</f>
        <v>10.19125</v>
      </c>
      <c r="F104" s="22">
        <f>ROUND(10.19125,5)</f>
        <v>10.19125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ROUND(3.49,5)</f>
        <v>3.49</v>
      </c>
      <c r="D106" s="22">
        <f>F106</f>
        <v>122.13331</v>
      </c>
      <c r="E106" s="22">
        <f>F106</f>
        <v>122.13331</v>
      </c>
      <c r="F106" s="22">
        <f>ROUND(122.13331,5)</f>
        <v>122.13331</v>
      </c>
      <c r="G106" s="20"/>
      <c r="H106" s="28"/>
    </row>
    <row r="107" spans="1:8" ht="12.75" customHeight="1">
      <c r="A107" s="30">
        <v>43867</v>
      </c>
      <c r="B107" s="31"/>
      <c r="C107" s="22">
        <f>ROUND(3.49,5)</f>
        <v>3.49</v>
      </c>
      <c r="D107" s="22">
        <f>F107</f>
        <v>122.66302</v>
      </c>
      <c r="E107" s="22">
        <f>F107</f>
        <v>122.66302</v>
      </c>
      <c r="F107" s="22">
        <f>ROUND(122.66302,5)</f>
        <v>122.66302</v>
      </c>
      <c r="G107" s="20"/>
      <c r="H107" s="28"/>
    </row>
    <row r="108" spans="1:8" ht="12.75" customHeight="1">
      <c r="A108" s="30">
        <v>43958</v>
      </c>
      <c r="B108" s="31"/>
      <c r="C108" s="22">
        <f>ROUND(3.49,5)</f>
        <v>3.49</v>
      </c>
      <c r="D108" s="22">
        <f>F108</f>
        <v>124.89464</v>
      </c>
      <c r="E108" s="22">
        <f>F108</f>
        <v>124.89464</v>
      </c>
      <c r="F108" s="22">
        <f>ROUND(124.89464,5)</f>
        <v>124.89464</v>
      </c>
      <c r="G108" s="20"/>
      <c r="H108" s="28"/>
    </row>
    <row r="109" spans="1:8" ht="12.75" customHeight="1">
      <c r="A109" s="30">
        <v>44049</v>
      </c>
      <c r="B109" s="31"/>
      <c r="C109" s="22">
        <f>ROUND(3.49,5)</f>
        <v>3.49</v>
      </c>
      <c r="D109" s="22">
        <f>F109</f>
        <v>125.56798</v>
      </c>
      <c r="E109" s="22">
        <f>F109</f>
        <v>125.56798</v>
      </c>
      <c r="F109" s="22">
        <f>ROUND(125.56798,5)</f>
        <v>125.56798</v>
      </c>
      <c r="G109" s="20"/>
      <c r="H109" s="28"/>
    </row>
    <row r="110" spans="1:8" ht="12.75" customHeight="1">
      <c r="A110" s="30">
        <v>44140</v>
      </c>
      <c r="B110" s="31"/>
      <c r="C110" s="22">
        <f>ROUND(3.49,5)</f>
        <v>3.49</v>
      </c>
      <c r="D110" s="22">
        <f>F110</f>
        <v>127.74881</v>
      </c>
      <c r="E110" s="22">
        <f>F110</f>
        <v>127.74881</v>
      </c>
      <c r="F110" s="22">
        <f>ROUND(127.74881,5)</f>
        <v>127.74881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ROUND(9.895,5)</f>
        <v>9.895</v>
      </c>
      <c r="D112" s="22">
        <f>F112</f>
        <v>9.97518</v>
      </c>
      <c r="E112" s="22">
        <f>F112</f>
        <v>9.97518</v>
      </c>
      <c r="F112" s="22">
        <f>ROUND(9.97518,5)</f>
        <v>9.97518</v>
      </c>
      <c r="G112" s="20"/>
      <c r="H112" s="28"/>
    </row>
    <row r="113" spans="1:8" ht="12.75" customHeight="1">
      <c r="A113" s="30">
        <v>43867</v>
      </c>
      <c r="B113" s="31"/>
      <c r="C113" s="22">
        <f>ROUND(9.895,5)</f>
        <v>9.895</v>
      </c>
      <c r="D113" s="22">
        <f>F113</f>
        <v>10.05407</v>
      </c>
      <c r="E113" s="22">
        <f>F113</f>
        <v>10.05407</v>
      </c>
      <c r="F113" s="22">
        <f>ROUND(10.05407,5)</f>
        <v>10.05407</v>
      </c>
      <c r="G113" s="20"/>
      <c r="H113" s="28"/>
    </row>
    <row r="114" spans="1:8" ht="12.75" customHeight="1">
      <c r="A114" s="30">
        <v>43958</v>
      </c>
      <c r="B114" s="31"/>
      <c r="C114" s="22">
        <f>ROUND(9.895,5)</f>
        <v>9.895</v>
      </c>
      <c r="D114" s="22">
        <f>F114</f>
        <v>10.1338</v>
      </c>
      <c r="E114" s="22">
        <f>F114</f>
        <v>10.1338</v>
      </c>
      <c r="F114" s="22">
        <f>ROUND(10.1338,5)</f>
        <v>10.1338</v>
      </c>
      <c r="G114" s="20"/>
      <c r="H114" s="28"/>
    </row>
    <row r="115" spans="1:8" ht="12.75" customHeight="1">
      <c r="A115" s="30">
        <v>44049</v>
      </c>
      <c r="B115" s="31"/>
      <c r="C115" s="22">
        <f>ROUND(9.895,5)</f>
        <v>9.895</v>
      </c>
      <c r="D115" s="22">
        <f>F115</f>
        <v>10.20837</v>
      </c>
      <c r="E115" s="22">
        <f>F115</f>
        <v>10.20837</v>
      </c>
      <c r="F115" s="22">
        <f>ROUND(10.20837,5)</f>
        <v>10.20837</v>
      </c>
      <c r="G115" s="20"/>
      <c r="H115" s="28"/>
    </row>
    <row r="116" spans="1:8" ht="12.75" customHeight="1">
      <c r="A116" s="30">
        <v>44140</v>
      </c>
      <c r="B116" s="31"/>
      <c r="C116" s="22">
        <f>ROUND(9.895,5)</f>
        <v>9.895</v>
      </c>
      <c r="D116" s="22">
        <f>F116</f>
        <v>10.30092</v>
      </c>
      <c r="E116" s="22">
        <f>F116</f>
        <v>10.30092</v>
      </c>
      <c r="F116" s="22">
        <f>ROUND(10.30092,5)</f>
        <v>10.30092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ROUND(9.955,5)</f>
        <v>9.955</v>
      </c>
      <c r="D118" s="22">
        <f>F118</f>
        <v>10.03297</v>
      </c>
      <c r="E118" s="22">
        <f>F118</f>
        <v>10.03297</v>
      </c>
      <c r="F118" s="22">
        <f>ROUND(10.03297,5)</f>
        <v>10.03297</v>
      </c>
      <c r="G118" s="20"/>
      <c r="H118" s="28"/>
    </row>
    <row r="119" spans="1:8" ht="12.75" customHeight="1">
      <c r="A119" s="30">
        <v>43867</v>
      </c>
      <c r="B119" s="31"/>
      <c r="C119" s="22">
        <f>ROUND(9.955,5)</f>
        <v>9.955</v>
      </c>
      <c r="D119" s="22">
        <f>F119</f>
        <v>10.10957</v>
      </c>
      <c r="E119" s="22">
        <f>F119</f>
        <v>10.10957</v>
      </c>
      <c r="F119" s="22">
        <f>ROUND(10.10957,5)</f>
        <v>10.10957</v>
      </c>
      <c r="G119" s="20"/>
      <c r="H119" s="28"/>
    </row>
    <row r="120" spans="1:8" ht="12.75" customHeight="1">
      <c r="A120" s="30">
        <v>43958</v>
      </c>
      <c r="B120" s="31"/>
      <c r="C120" s="22">
        <f>ROUND(9.955,5)</f>
        <v>9.955</v>
      </c>
      <c r="D120" s="22">
        <f>F120</f>
        <v>10.18682</v>
      </c>
      <c r="E120" s="22">
        <f>F120</f>
        <v>10.18682</v>
      </c>
      <c r="F120" s="22">
        <f>ROUND(10.18682,5)</f>
        <v>10.18682</v>
      </c>
      <c r="G120" s="20"/>
      <c r="H120" s="28"/>
    </row>
    <row r="121" spans="1:8" ht="12.75" customHeight="1">
      <c r="A121" s="30">
        <v>44049</v>
      </c>
      <c r="B121" s="31"/>
      <c r="C121" s="22">
        <f>ROUND(9.955,5)</f>
        <v>9.955</v>
      </c>
      <c r="D121" s="22">
        <f>F121</f>
        <v>10.25908</v>
      </c>
      <c r="E121" s="22">
        <f>F121</f>
        <v>10.25908</v>
      </c>
      <c r="F121" s="22">
        <f>ROUND(10.25908,5)</f>
        <v>10.25908</v>
      </c>
      <c r="G121" s="20"/>
      <c r="H121" s="28"/>
    </row>
    <row r="122" spans="1:8" ht="12.75" customHeight="1">
      <c r="A122" s="30">
        <v>44140</v>
      </c>
      <c r="B122" s="31"/>
      <c r="C122" s="22">
        <f>ROUND(9.955,5)</f>
        <v>9.955</v>
      </c>
      <c r="D122" s="22">
        <f>F122</f>
        <v>10.34823</v>
      </c>
      <c r="E122" s="22">
        <f>F122</f>
        <v>10.34823</v>
      </c>
      <c r="F122" s="22">
        <f>ROUND(10.34823,5)</f>
        <v>10.34823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ROUND(112.68811,5)</f>
        <v>112.68811</v>
      </c>
      <c r="D124" s="22">
        <f>F124</f>
        <v>113.08284</v>
      </c>
      <c r="E124" s="22">
        <f>F124</f>
        <v>113.08284</v>
      </c>
      <c r="F124" s="22">
        <f>ROUND(113.08284,5)</f>
        <v>113.08284</v>
      </c>
      <c r="G124" s="20"/>
      <c r="H124" s="28"/>
    </row>
    <row r="125" spans="1:8" ht="12.75" customHeight="1">
      <c r="A125" s="30">
        <v>43867</v>
      </c>
      <c r="B125" s="31"/>
      <c r="C125" s="22">
        <f>ROUND(112.68811,5)</f>
        <v>112.68811</v>
      </c>
      <c r="D125" s="22">
        <f>F125</f>
        <v>115.10839</v>
      </c>
      <c r="E125" s="22">
        <f>F125</f>
        <v>115.10839</v>
      </c>
      <c r="F125" s="22">
        <f>ROUND(115.10839,5)</f>
        <v>115.10839</v>
      </c>
      <c r="G125" s="20"/>
      <c r="H125" s="28"/>
    </row>
    <row r="126" spans="1:8" ht="12.75" customHeight="1">
      <c r="A126" s="30">
        <v>43958</v>
      </c>
      <c r="B126" s="31"/>
      <c r="C126" s="22">
        <f>ROUND(112.68811,5)</f>
        <v>112.68811</v>
      </c>
      <c r="D126" s="22">
        <f>F126</f>
        <v>115.45467</v>
      </c>
      <c r="E126" s="22">
        <f>F126</f>
        <v>115.45467</v>
      </c>
      <c r="F126" s="22">
        <f>ROUND(115.45467,5)</f>
        <v>115.45467</v>
      </c>
      <c r="G126" s="20"/>
      <c r="H126" s="28"/>
    </row>
    <row r="127" spans="1:8" ht="12.75" customHeight="1">
      <c r="A127" s="30">
        <v>44049</v>
      </c>
      <c r="B127" s="31"/>
      <c r="C127" s="22">
        <f>ROUND(112.68811,5)</f>
        <v>112.68811</v>
      </c>
      <c r="D127" s="22">
        <f>F127</f>
        <v>117.64284</v>
      </c>
      <c r="E127" s="22">
        <f>F127</f>
        <v>117.64284</v>
      </c>
      <c r="F127" s="22">
        <f>ROUND(117.64284,5)</f>
        <v>117.64284</v>
      </c>
      <c r="G127" s="20"/>
      <c r="H127" s="28"/>
    </row>
    <row r="128" spans="1:8" ht="12.75" customHeight="1">
      <c r="A128" s="30">
        <v>44140</v>
      </c>
      <c r="B128" s="31"/>
      <c r="C128" s="22">
        <f>ROUND(112.68811,5)</f>
        <v>112.68811</v>
      </c>
      <c r="D128" s="22">
        <f>F128</f>
        <v>119.62748</v>
      </c>
      <c r="E128" s="22">
        <f>F128</f>
        <v>119.62748</v>
      </c>
      <c r="F128" s="22">
        <f>ROUND(119.62748,5)</f>
        <v>119.62748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ROUND(3.54,5)</f>
        <v>3.54</v>
      </c>
      <c r="D130" s="22">
        <f>F130</f>
        <v>118.18477</v>
      </c>
      <c r="E130" s="22">
        <f>F130</f>
        <v>118.18477</v>
      </c>
      <c r="F130" s="22">
        <f>ROUND(118.18477,5)</f>
        <v>118.18477</v>
      </c>
      <c r="G130" s="20"/>
      <c r="H130" s="28"/>
    </row>
    <row r="131" spans="1:8" ht="12.75" customHeight="1">
      <c r="A131" s="30">
        <v>43867</v>
      </c>
      <c r="B131" s="31"/>
      <c r="C131" s="22">
        <f>ROUND(3.54,5)</f>
        <v>3.54</v>
      </c>
      <c r="D131" s="22">
        <f>F131</f>
        <v>118.4666</v>
      </c>
      <c r="E131" s="22">
        <f>F131</f>
        <v>118.4666</v>
      </c>
      <c r="F131" s="22">
        <f>ROUND(118.4666,5)</f>
        <v>118.4666</v>
      </c>
      <c r="G131" s="20"/>
      <c r="H131" s="28"/>
    </row>
    <row r="132" spans="1:8" ht="12.75" customHeight="1">
      <c r="A132" s="30">
        <v>43958</v>
      </c>
      <c r="B132" s="31"/>
      <c r="C132" s="22">
        <f>ROUND(3.54,5)</f>
        <v>3.54</v>
      </c>
      <c r="D132" s="22">
        <f>F132</f>
        <v>120.6219</v>
      </c>
      <c r="E132" s="22">
        <f>F132</f>
        <v>120.6219</v>
      </c>
      <c r="F132" s="22">
        <f>ROUND(120.6219,5)</f>
        <v>120.6219</v>
      </c>
      <c r="G132" s="20"/>
      <c r="H132" s="28"/>
    </row>
    <row r="133" spans="1:8" ht="12.75" customHeight="1">
      <c r="A133" s="30">
        <v>44049</v>
      </c>
      <c r="B133" s="31"/>
      <c r="C133" s="22">
        <f>ROUND(3.54,5)</f>
        <v>3.54</v>
      </c>
      <c r="D133" s="22">
        <f>F133</f>
        <v>121.02785</v>
      </c>
      <c r="E133" s="22">
        <f>F133</f>
        <v>121.02785</v>
      </c>
      <c r="F133" s="22">
        <f>ROUND(121.02785,5)</f>
        <v>121.02785</v>
      </c>
      <c r="G133" s="20"/>
      <c r="H133" s="28"/>
    </row>
    <row r="134" spans="1:8" ht="12.75" customHeight="1">
      <c r="A134" s="30">
        <v>44140</v>
      </c>
      <c r="B134" s="31"/>
      <c r="C134" s="22">
        <f>ROUND(3.54,5)</f>
        <v>3.54</v>
      </c>
      <c r="D134" s="22">
        <f>F134</f>
        <v>123.12972</v>
      </c>
      <c r="E134" s="22">
        <f>F134</f>
        <v>123.12972</v>
      </c>
      <c r="F134" s="22">
        <f>ROUND(123.12972,5)</f>
        <v>123.12972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ROUND(4.14,5)</f>
        <v>4.14</v>
      </c>
      <c r="D136" s="22">
        <f>F136</f>
        <v>131.02291</v>
      </c>
      <c r="E136" s="22">
        <f>F136</f>
        <v>131.02291</v>
      </c>
      <c r="F136" s="22">
        <f>ROUND(131.02291,5)</f>
        <v>131.02291</v>
      </c>
      <c r="G136" s="20"/>
      <c r="H136" s="28"/>
    </row>
    <row r="137" spans="1:8" ht="12.75" customHeight="1">
      <c r="A137" s="30">
        <v>43867</v>
      </c>
      <c r="B137" s="31"/>
      <c r="C137" s="22">
        <f>ROUND(4.14,5)</f>
        <v>4.14</v>
      </c>
      <c r="D137" s="22">
        <f>F137</f>
        <v>133.36982</v>
      </c>
      <c r="E137" s="22">
        <f>F137</f>
        <v>133.36982</v>
      </c>
      <c r="F137" s="22">
        <f>ROUND(133.36982,5)</f>
        <v>133.36982</v>
      </c>
      <c r="G137" s="20"/>
      <c r="H137" s="28"/>
    </row>
    <row r="138" spans="1:8" ht="12.75" customHeight="1">
      <c r="A138" s="30">
        <v>43958</v>
      </c>
      <c r="B138" s="31"/>
      <c r="C138" s="22">
        <f>ROUND(4.14,5)</f>
        <v>4.14</v>
      </c>
      <c r="D138" s="22">
        <f>F138</f>
        <v>133.88821</v>
      </c>
      <c r="E138" s="22">
        <f>F138</f>
        <v>133.88821</v>
      </c>
      <c r="F138" s="22">
        <f>ROUND(133.88821,5)</f>
        <v>133.88821</v>
      </c>
      <c r="G138" s="20"/>
      <c r="H138" s="28"/>
    </row>
    <row r="139" spans="1:8" ht="12.75" customHeight="1">
      <c r="A139" s="30">
        <v>44049</v>
      </c>
      <c r="B139" s="31"/>
      <c r="C139" s="22">
        <f>ROUND(4.14,5)</f>
        <v>4.14</v>
      </c>
      <c r="D139" s="22">
        <f>F139</f>
        <v>136.4257</v>
      </c>
      <c r="E139" s="22">
        <f>F139</f>
        <v>136.4257</v>
      </c>
      <c r="F139" s="22">
        <f>ROUND(136.4257,5)</f>
        <v>136.4257</v>
      </c>
      <c r="G139" s="20"/>
      <c r="H139" s="28"/>
    </row>
    <row r="140" spans="1:8" ht="12.75" customHeight="1">
      <c r="A140" s="30">
        <v>44140</v>
      </c>
      <c r="B140" s="31"/>
      <c r="C140" s="22">
        <f>ROUND(4.14,5)</f>
        <v>4.14</v>
      </c>
      <c r="D140" s="22">
        <f>F140</f>
        <v>138.79615</v>
      </c>
      <c r="E140" s="22">
        <f>F140</f>
        <v>138.79615</v>
      </c>
      <c r="F140" s="22">
        <f>ROUND(138.79615,5)</f>
        <v>138.79615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ROUND(10.92,5)</f>
        <v>10.92</v>
      </c>
      <c r="D142" s="22">
        <f>F142</f>
        <v>11.05045</v>
      </c>
      <c r="E142" s="22">
        <f>F142</f>
        <v>11.05045</v>
      </c>
      <c r="F142" s="22">
        <f>ROUND(11.05045,5)</f>
        <v>11.05045</v>
      </c>
      <c r="G142" s="20"/>
      <c r="H142" s="28"/>
    </row>
    <row r="143" spans="1:8" ht="12.75" customHeight="1">
      <c r="A143" s="30">
        <v>43867</v>
      </c>
      <c r="B143" s="31"/>
      <c r="C143" s="22">
        <f>ROUND(10.92,5)</f>
        <v>10.92</v>
      </c>
      <c r="D143" s="22">
        <f>F143</f>
        <v>11.18011</v>
      </c>
      <c r="E143" s="22">
        <f>F143</f>
        <v>11.18011</v>
      </c>
      <c r="F143" s="22">
        <f>ROUND(11.18011,5)</f>
        <v>11.18011</v>
      </c>
      <c r="G143" s="20"/>
      <c r="H143" s="28"/>
    </row>
    <row r="144" spans="1:8" ht="12.75" customHeight="1">
      <c r="A144" s="30">
        <v>43958</v>
      </c>
      <c r="B144" s="31"/>
      <c r="C144" s="22">
        <f>ROUND(10.92,5)</f>
        <v>10.92</v>
      </c>
      <c r="D144" s="22">
        <f>F144</f>
        <v>11.30829</v>
      </c>
      <c r="E144" s="22">
        <f>F144</f>
        <v>11.30829</v>
      </c>
      <c r="F144" s="22">
        <f>ROUND(11.30829,5)</f>
        <v>11.30829</v>
      </c>
      <c r="G144" s="20"/>
      <c r="H144" s="28"/>
    </row>
    <row r="145" spans="1:8" ht="12.75" customHeight="1">
      <c r="A145" s="30">
        <v>44049</v>
      </c>
      <c r="B145" s="31"/>
      <c r="C145" s="22">
        <f>ROUND(10.92,5)</f>
        <v>10.92</v>
      </c>
      <c r="D145" s="22">
        <f>F145</f>
        <v>11.43073</v>
      </c>
      <c r="E145" s="22">
        <f>F145</f>
        <v>11.43073</v>
      </c>
      <c r="F145" s="22">
        <f>ROUND(11.43073,5)</f>
        <v>11.43073</v>
      </c>
      <c r="G145" s="20"/>
      <c r="H145" s="28"/>
    </row>
    <row r="146" spans="1:8" ht="12.75" customHeight="1">
      <c r="A146" s="30">
        <v>44140</v>
      </c>
      <c r="B146" s="31"/>
      <c r="C146" s="22">
        <f>ROUND(10.92,5)</f>
        <v>10.92</v>
      </c>
      <c r="D146" s="22">
        <f>F146</f>
        <v>11.58521</v>
      </c>
      <c r="E146" s="22">
        <f>F146</f>
        <v>11.58521</v>
      </c>
      <c r="F146" s="22">
        <f>ROUND(11.58521,5)</f>
        <v>11.58521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ROUND(11.255,5)</f>
        <v>11.255</v>
      </c>
      <c r="D148" s="22">
        <f>F148</f>
        <v>11.38426</v>
      </c>
      <c r="E148" s="22">
        <f>F148</f>
        <v>11.38426</v>
      </c>
      <c r="F148" s="22">
        <f>ROUND(11.38426,5)</f>
        <v>11.38426</v>
      </c>
      <c r="G148" s="20"/>
      <c r="H148" s="28"/>
    </row>
    <row r="149" spans="1:8" ht="12.75" customHeight="1">
      <c r="A149" s="30">
        <v>43867</v>
      </c>
      <c r="B149" s="31"/>
      <c r="C149" s="22">
        <f>ROUND(11.255,5)</f>
        <v>11.255</v>
      </c>
      <c r="D149" s="22">
        <f>F149</f>
        <v>11.50779</v>
      </c>
      <c r="E149" s="22">
        <f>F149</f>
        <v>11.50779</v>
      </c>
      <c r="F149" s="22">
        <f>ROUND(11.50779,5)</f>
        <v>11.50779</v>
      </c>
      <c r="G149" s="20"/>
      <c r="H149" s="28"/>
    </row>
    <row r="150" spans="1:8" ht="12.75" customHeight="1">
      <c r="A150" s="30">
        <v>43958</v>
      </c>
      <c r="B150" s="31"/>
      <c r="C150" s="22">
        <f>ROUND(11.255,5)</f>
        <v>11.255</v>
      </c>
      <c r="D150" s="22">
        <f>F150</f>
        <v>11.63476</v>
      </c>
      <c r="E150" s="22">
        <f>F150</f>
        <v>11.63476</v>
      </c>
      <c r="F150" s="22">
        <f>ROUND(11.63476,5)</f>
        <v>11.63476</v>
      </c>
      <c r="G150" s="20"/>
      <c r="H150" s="28"/>
    </row>
    <row r="151" spans="1:8" ht="12.75" customHeight="1">
      <c r="A151" s="30">
        <v>44049</v>
      </c>
      <c r="B151" s="31"/>
      <c r="C151" s="22">
        <f>ROUND(11.255,5)</f>
        <v>11.255</v>
      </c>
      <c r="D151" s="22">
        <f>F151</f>
        <v>11.75475</v>
      </c>
      <c r="E151" s="22">
        <f>F151</f>
        <v>11.75475</v>
      </c>
      <c r="F151" s="22">
        <f>ROUND(11.75475,5)</f>
        <v>11.75475</v>
      </c>
      <c r="G151" s="20"/>
      <c r="H151" s="28"/>
    </row>
    <row r="152" spans="1:8" ht="12.75" customHeight="1">
      <c r="A152" s="30">
        <v>44140</v>
      </c>
      <c r="B152" s="31"/>
      <c r="C152" s="22">
        <f>ROUND(11.255,5)</f>
        <v>11.255</v>
      </c>
      <c r="D152" s="22">
        <f>F152</f>
        <v>11.90306</v>
      </c>
      <c r="E152" s="22">
        <f>F152</f>
        <v>11.90306</v>
      </c>
      <c r="F152" s="22">
        <f>ROUND(11.90306,5)</f>
        <v>11.90306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ROUND(7.525,5)</f>
        <v>7.525</v>
      </c>
      <c r="D154" s="22">
        <f>F154</f>
        <v>7.56743</v>
      </c>
      <c r="E154" s="22">
        <f>F154</f>
        <v>7.56743</v>
      </c>
      <c r="F154" s="22">
        <f>ROUND(7.56743,5)</f>
        <v>7.56743</v>
      </c>
      <c r="G154" s="20"/>
      <c r="H154" s="28"/>
    </row>
    <row r="155" spans="1:8" ht="12.75" customHeight="1">
      <c r="A155" s="30">
        <v>43867</v>
      </c>
      <c r="B155" s="31"/>
      <c r="C155" s="22">
        <f>ROUND(7.525,5)</f>
        <v>7.525</v>
      </c>
      <c r="D155" s="22">
        <f>F155</f>
        <v>7.61213</v>
      </c>
      <c r="E155" s="22">
        <f>F155</f>
        <v>7.61213</v>
      </c>
      <c r="F155" s="22">
        <f>ROUND(7.61213,5)</f>
        <v>7.61213</v>
      </c>
      <c r="G155" s="20"/>
      <c r="H155" s="28"/>
    </row>
    <row r="156" spans="1:8" ht="12.75" customHeight="1">
      <c r="A156" s="30">
        <v>43958</v>
      </c>
      <c r="B156" s="31"/>
      <c r="C156" s="22">
        <f>ROUND(7.525,5)</f>
        <v>7.525</v>
      </c>
      <c r="D156" s="22">
        <f>F156</f>
        <v>7.63905</v>
      </c>
      <c r="E156" s="22">
        <f>F156</f>
        <v>7.63905</v>
      </c>
      <c r="F156" s="22">
        <f>ROUND(7.63905,5)</f>
        <v>7.63905</v>
      </c>
      <c r="G156" s="20"/>
      <c r="H156" s="28"/>
    </row>
    <row r="157" spans="1:8" ht="12.75" customHeight="1">
      <c r="A157" s="30">
        <v>44049</v>
      </c>
      <c r="B157" s="31"/>
      <c r="C157" s="22">
        <f>ROUND(7.525,5)</f>
        <v>7.525</v>
      </c>
      <c r="D157" s="22">
        <f>F157</f>
        <v>7.63352</v>
      </c>
      <c r="E157" s="22">
        <f>F157</f>
        <v>7.63352</v>
      </c>
      <c r="F157" s="22">
        <f>ROUND(7.63352,5)</f>
        <v>7.63352</v>
      </c>
      <c r="G157" s="20"/>
      <c r="H157" s="28"/>
    </row>
    <row r="158" spans="1:8" ht="12.75" customHeight="1">
      <c r="A158" s="30">
        <v>44140</v>
      </c>
      <c r="B158" s="31"/>
      <c r="C158" s="22">
        <f>ROUND(7.525,5)</f>
        <v>7.525</v>
      </c>
      <c r="D158" s="22">
        <f>F158</f>
        <v>7.72112</v>
      </c>
      <c r="E158" s="22">
        <f>F158</f>
        <v>7.72112</v>
      </c>
      <c r="F158" s="22">
        <f>ROUND(7.72112,5)</f>
        <v>7.72112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ROUND(9.69,5)</f>
        <v>9.69</v>
      </c>
      <c r="D160" s="22">
        <f>F160</f>
        <v>9.77565</v>
      </c>
      <c r="E160" s="22">
        <f>F160</f>
        <v>9.77565</v>
      </c>
      <c r="F160" s="22">
        <f>ROUND(9.77565,5)</f>
        <v>9.77565</v>
      </c>
      <c r="G160" s="20"/>
      <c r="H160" s="28"/>
    </row>
    <row r="161" spans="1:8" ht="12.75" customHeight="1">
      <c r="A161" s="30">
        <v>43867</v>
      </c>
      <c r="B161" s="31"/>
      <c r="C161" s="22">
        <f>ROUND(9.69,5)</f>
        <v>9.69</v>
      </c>
      <c r="D161" s="22">
        <f>F161</f>
        <v>9.86073</v>
      </c>
      <c r="E161" s="22">
        <f>F161</f>
        <v>9.86073</v>
      </c>
      <c r="F161" s="22">
        <f>ROUND(9.86073,5)</f>
        <v>9.86073</v>
      </c>
      <c r="G161" s="20"/>
      <c r="H161" s="28"/>
    </row>
    <row r="162" spans="1:8" ht="12.75" customHeight="1">
      <c r="A162" s="30">
        <v>43958</v>
      </c>
      <c r="B162" s="31"/>
      <c r="C162" s="22">
        <f>ROUND(9.69,5)</f>
        <v>9.69</v>
      </c>
      <c r="D162" s="22">
        <f>F162</f>
        <v>9.9389</v>
      </c>
      <c r="E162" s="22">
        <f>F162</f>
        <v>9.9389</v>
      </c>
      <c r="F162" s="22">
        <f>ROUND(9.9389,5)</f>
        <v>9.9389</v>
      </c>
      <c r="G162" s="20"/>
      <c r="H162" s="28"/>
    </row>
    <row r="163" spans="1:8" ht="12.75" customHeight="1">
      <c r="A163" s="30">
        <v>44049</v>
      </c>
      <c r="B163" s="31"/>
      <c r="C163" s="22">
        <f>ROUND(9.69,5)</f>
        <v>9.69</v>
      </c>
      <c r="D163" s="22">
        <f>F163</f>
        <v>10.0099</v>
      </c>
      <c r="E163" s="22">
        <f>F163</f>
        <v>10.0099</v>
      </c>
      <c r="F163" s="22">
        <f>ROUND(10.0099,5)</f>
        <v>10.0099</v>
      </c>
      <c r="G163" s="20"/>
      <c r="H163" s="28"/>
    </row>
    <row r="164" spans="1:8" ht="12.75" customHeight="1">
      <c r="A164" s="30">
        <v>44140</v>
      </c>
      <c r="B164" s="31"/>
      <c r="C164" s="22">
        <f>ROUND(9.69,5)</f>
        <v>9.69</v>
      </c>
      <c r="D164" s="22">
        <f>F164</f>
        <v>10.11008</v>
      </c>
      <c r="E164" s="22">
        <f>F164</f>
        <v>10.11008</v>
      </c>
      <c r="F164" s="22">
        <f>ROUND(10.11008,5)</f>
        <v>10.11008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ROUND(8.425,5)</f>
        <v>8.425</v>
      </c>
      <c r="D166" s="22">
        <f>F166</f>
        <v>8.49289</v>
      </c>
      <c r="E166" s="22">
        <f>F166</f>
        <v>8.49289</v>
      </c>
      <c r="F166" s="22">
        <f>ROUND(8.49289,5)</f>
        <v>8.49289</v>
      </c>
      <c r="G166" s="20"/>
      <c r="H166" s="28"/>
    </row>
    <row r="167" spans="1:8" ht="12.75" customHeight="1">
      <c r="A167" s="30">
        <v>43867</v>
      </c>
      <c r="B167" s="31"/>
      <c r="C167" s="22">
        <f>ROUND(8.425,5)</f>
        <v>8.425</v>
      </c>
      <c r="D167" s="22">
        <f>F167</f>
        <v>8.55912</v>
      </c>
      <c r="E167" s="22">
        <f>F167</f>
        <v>8.55912</v>
      </c>
      <c r="F167" s="22">
        <f>ROUND(8.55912,5)</f>
        <v>8.55912</v>
      </c>
      <c r="G167" s="20"/>
      <c r="H167" s="28"/>
    </row>
    <row r="168" spans="1:8" ht="12.75" customHeight="1">
      <c r="A168" s="30">
        <v>43958</v>
      </c>
      <c r="B168" s="31"/>
      <c r="C168" s="22">
        <f>ROUND(8.425,5)</f>
        <v>8.425</v>
      </c>
      <c r="D168" s="22">
        <f>F168</f>
        <v>8.62467</v>
      </c>
      <c r="E168" s="22">
        <f>F168</f>
        <v>8.62467</v>
      </c>
      <c r="F168" s="22">
        <f>ROUND(8.62467,5)</f>
        <v>8.62467</v>
      </c>
      <c r="G168" s="20"/>
      <c r="H168" s="28"/>
    </row>
    <row r="169" spans="1:8" ht="12.75" customHeight="1">
      <c r="A169" s="30">
        <v>44049</v>
      </c>
      <c r="B169" s="31"/>
      <c r="C169" s="22">
        <f>ROUND(8.425,5)</f>
        <v>8.425</v>
      </c>
      <c r="D169" s="22">
        <f>F169</f>
        <v>8.67854</v>
      </c>
      <c r="E169" s="22">
        <f>F169</f>
        <v>8.67854</v>
      </c>
      <c r="F169" s="22">
        <f>ROUND(8.67854,5)</f>
        <v>8.67854</v>
      </c>
      <c r="G169" s="20"/>
      <c r="H169" s="28"/>
    </row>
    <row r="170" spans="1:8" ht="12.75" customHeight="1">
      <c r="A170" s="30">
        <v>44140</v>
      </c>
      <c r="B170" s="31"/>
      <c r="C170" s="22">
        <f>ROUND(8.425,5)</f>
        <v>8.425</v>
      </c>
      <c r="D170" s="22">
        <f>F170</f>
        <v>8.77394</v>
      </c>
      <c r="E170" s="22">
        <f>F170</f>
        <v>8.77394</v>
      </c>
      <c r="F170" s="22">
        <f>ROUND(8.77394,5)</f>
        <v>8.77394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ROUND(2.82,5)</f>
        <v>2.82</v>
      </c>
      <c r="D172" s="22">
        <f>F172</f>
        <v>309.13453</v>
      </c>
      <c r="E172" s="22">
        <f>F172</f>
        <v>309.13453</v>
      </c>
      <c r="F172" s="22">
        <f>ROUND(309.13453,5)</f>
        <v>309.13453</v>
      </c>
      <c r="G172" s="20"/>
      <c r="H172" s="28"/>
    </row>
    <row r="173" spans="1:8" ht="12.75" customHeight="1">
      <c r="A173" s="30">
        <v>43867</v>
      </c>
      <c r="B173" s="31"/>
      <c r="C173" s="22">
        <f>ROUND(2.82,5)</f>
        <v>2.82</v>
      </c>
      <c r="D173" s="22">
        <f>F173</f>
        <v>307.01535</v>
      </c>
      <c r="E173" s="22">
        <f>F173</f>
        <v>307.01535</v>
      </c>
      <c r="F173" s="22">
        <f>ROUND(307.01535,5)</f>
        <v>307.01535</v>
      </c>
      <c r="G173" s="20"/>
      <c r="H173" s="28"/>
    </row>
    <row r="174" spans="1:8" ht="12.75" customHeight="1">
      <c r="A174" s="30">
        <v>43958</v>
      </c>
      <c r="B174" s="31"/>
      <c r="C174" s="22">
        <f>ROUND(2.82,5)</f>
        <v>2.82</v>
      </c>
      <c r="D174" s="22">
        <f>F174</f>
        <v>312.60089</v>
      </c>
      <c r="E174" s="22">
        <f>F174</f>
        <v>312.60089</v>
      </c>
      <c r="F174" s="22">
        <f>ROUND(312.60089,5)</f>
        <v>312.60089</v>
      </c>
      <c r="G174" s="20"/>
      <c r="H174" s="28"/>
    </row>
    <row r="175" spans="1:8" ht="12.75" customHeight="1">
      <c r="A175" s="30">
        <v>44049</v>
      </c>
      <c r="B175" s="31"/>
      <c r="C175" s="22">
        <f>ROUND(2.82,5)</f>
        <v>2.82</v>
      </c>
      <c r="D175" s="22">
        <f>F175</f>
        <v>310.73259</v>
      </c>
      <c r="E175" s="22">
        <f>F175</f>
        <v>310.73259</v>
      </c>
      <c r="F175" s="22">
        <f>ROUND(310.73259,5)</f>
        <v>310.73259</v>
      </c>
      <c r="G175" s="20"/>
      <c r="H175" s="28"/>
    </row>
    <row r="176" spans="1:8" ht="12.75" customHeight="1">
      <c r="A176" s="30">
        <v>44140</v>
      </c>
      <c r="B176" s="31"/>
      <c r="C176" s="22">
        <f>ROUND(2.82,5)</f>
        <v>2.82</v>
      </c>
      <c r="D176" s="22">
        <f>F176</f>
        <v>316.12557</v>
      </c>
      <c r="E176" s="22">
        <f>F176</f>
        <v>316.12557</v>
      </c>
      <c r="F176" s="22">
        <f>ROUND(316.12557,5)</f>
        <v>316.12557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ROUND(3.42,5)</f>
        <v>3.42</v>
      </c>
      <c r="D178" s="22">
        <f>F178</f>
        <v>236.32674</v>
      </c>
      <c r="E178" s="22">
        <f>F178</f>
        <v>236.32674</v>
      </c>
      <c r="F178" s="22">
        <f>ROUND(236.32674,5)</f>
        <v>236.32674</v>
      </c>
      <c r="G178" s="20"/>
      <c r="H178" s="28"/>
    </row>
    <row r="179" spans="1:8" ht="12.75" customHeight="1">
      <c r="A179" s="30">
        <v>43867</v>
      </c>
      <c r="B179" s="31"/>
      <c r="C179" s="22">
        <f>ROUND(3.42,5)</f>
        <v>3.42</v>
      </c>
      <c r="D179" s="22">
        <f>F179</f>
        <v>236.49332</v>
      </c>
      <c r="E179" s="22">
        <f>F179</f>
        <v>236.49332</v>
      </c>
      <c r="F179" s="22">
        <f>ROUND(236.49332,5)</f>
        <v>236.49332</v>
      </c>
      <c r="G179" s="20"/>
      <c r="H179" s="28"/>
    </row>
    <row r="180" spans="1:8" ht="12.75" customHeight="1">
      <c r="A180" s="30">
        <v>43958</v>
      </c>
      <c r="B180" s="31"/>
      <c r="C180" s="22">
        <f>ROUND(3.42,5)</f>
        <v>3.42</v>
      </c>
      <c r="D180" s="22">
        <f>F180</f>
        <v>240.7958</v>
      </c>
      <c r="E180" s="22">
        <f>F180</f>
        <v>240.7958</v>
      </c>
      <c r="F180" s="22">
        <f>ROUND(240.7958,5)</f>
        <v>240.7958</v>
      </c>
      <c r="G180" s="20"/>
      <c r="H180" s="28"/>
    </row>
    <row r="181" spans="1:8" ht="12.75" customHeight="1">
      <c r="A181" s="30">
        <v>44049</v>
      </c>
      <c r="B181" s="31"/>
      <c r="C181" s="22">
        <f>ROUND(3.42,5)</f>
        <v>3.42</v>
      </c>
      <c r="D181" s="22">
        <f>F181</f>
        <v>241.22009</v>
      </c>
      <c r="E181" s="22">
        <f>F181</f>
        <v>241.22009</v>
      </c>
      <c r="F181" s="22">
        <f>ROUND(241.22009,5)</f>
        <v>241.22009</v>
      </c>
      <c r="G181" s="20"/>
      <c r="H181" s="28"/>
    </row>
    <row r="182" spans="1:8" ht="12.75" customHeight="1">
      <c r="A182" s="30">
        <v>44140</v>
      </c>
      <c r="B182" s="31"/>
      <c r="C182" s="22">
        <f>ROUND(3.42,5)</f>
        <v>3.42</v>
      </c>
      <c r="D182" s="22">
        <f>F182</f>
        <v>245.40942</v>
      </c>
      <c r="E182" s="22">
        <f>F182</f>
        <v>245.40942</v>
      </c>
      <c r="F182" s="22">
        <f>ROUND(245.40942,5)</f>
        <v>245.40942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6.58142</v>
      </c>
      <c r="E192" s="22">
        <f>F192</f>
        <v>6.58142</v>
      </c>
      <c r="F192" s="22">
        <f>ROUND(6.58142,5)</f>
        <v>6.58142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6.58142</v>
      </c>
      <c r="E193" s="22">
        <f>F193</f>
        <v>6.58142</v>
      </c>
      <c r="F193" s="22">
        <f>ROUND(6.58142,5)</f>
        <v>6.58142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6.58142</v>
      </c>
      <c r="E194" s="22">
        <f>F194</f>
        <v>6.58142</v>
      </c>
      <c r="F194" s="22">
        <f>ROUND(6.58142,5)</f>
        <v>6.58142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6.58142</v>
      </c>
      <c r="E195" s="22">
        <f>F195</f>
        <v>6.58142</v>
      </c>
      <c r="F195" s="22">
        <f>ROUND(6.58142,5)</f>
        <v>6.58142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6.58142</v>
      </c>
      <c r="E196" s="22">
        <f>F196</f>
        <v>6.58142</v>
      </c>
      <c r="F196" s="22">
        <f>ROUND(6.58142,5)</f>
        <v>6.58142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ROUND(6.825,5)</f>
        <v>6.825</v>
      </c>
      <c r="D198" s="22">
        <f>F198</f>
        <v>6.76816</v>
      </c>
      <c r="E198" s="22">
        <f>F198</f>
        <v>6.76816</v>
      </c>
      <c r="F198" s="22">
        <f>ROUND(6.76816,5)</f>
        <v>6.76816</v>
      </c>
      <c r="G198" s="20"/>
      <c r="H198" s="28"/>
    </row>
    <row r="199" spans="1:8" ht="12.75" customHeight="1">
      <c r="A199" s="30">
        <v>43867</v>
      </c>
      <c r="B199" s="31"/>
      <c r="C199" s="22">
        <f>ROUND(6.825,5)</f>
        <v>6.825</v>
      </c>
      <c r="D199" s="22">
        <f>F199</f>
        <v>6.67598</v>
      </c>
      <c r="E199" s="22">
        <f>F199</f>
        <v>6.67598</v>
      </c>
      <c r="F199" s="22">
        <f>ROUND(6.67598,5)</f>
        <v>6.67598</v>
      </c>
      <c r="G199" s="20"/>
      <c r="H199" s="28"/>
    </row>
    <row r="200" spans="1:8" ht="12.75" customHeight="1">
      <c r="A200" s="30">
        <v>43958</v>
      </c>
      <c r="B200" s="31"/>
      <c r="C200" s="22">
        <f>ROUND(6.825,5)</f>
        <v>6.825</v>
      </c>
      <c r="D200" s="22">
        <f>F200</f>
        <v>6.49777</v>
      </c>
      <c r="E200" s="22">
        <f>F200</f>
        <v>6.49777</v>
      </c>
      <c r="F200" s="22">
        <f>ROUND(6.49777,5)</f>
        <v>6.49777</v>
      </c>
      <c r="G200" s="20"/>
      <c r="H200" s="28"/>
    </row>
    <row r="201" spans="1:8" ht="12.75" customHeight="1">
      <c r="A201" s="30">
        <v>44049</v>
      </c>
      <c r="B201" s="31"/>
      <c r="C201" s="22">
        <f>ROUND(6.825,5)</f>
        <v>6.825</v>
      </c>
      <c r="D201" s="22">
        <f>F201</f>
        <v>6.05513</v>
      </c>
      <c r="E201" s="22">
        <f>F201</f>
        <v>6.05513</v>
      </c>
      <c r="F201" s="22">
        <f>ROUND(6.05513,5)</f>
        <v>6.05513</v>
      </c>
      <c r="G201" s="20"/>
      <c r="H201" s="28"/>
    </row>
    <row r="202" spans="1:8" ht="12.75" customHeight="1">
      <c r="A202" s="30">
        <v>44140</v>
      </c>
      <c r="B202" s="31"/>
      <c r="C202" s="22">
        <f>ROUND(6.825,5)</f>
        <v>6.825</v>
      </c>
      <c r="D202" s="22">
        <f>F202</f>
        <v>5.48244</v>
      </c>
      <c r="E202" s="22">
        <f>F202</f>
        <v>5.48244</v>
      </c>
      <c r="F202" s="22">
        <f>ROUND(5.48244,5)</f>
        <v>5.48244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ROUND(9.68,5)</f>
        <v>9.68</v>
      </c>
      <c r="D204" s="22">
        <f>F204</f>
        <v>9.75517</v>
      </c>
      <c r="E204" s="22">
        <f>F204</f>
        <v>9.75517</v>
      </c>
      <c r="F204" s="22">
        <f>ROUND(9.75517,5)</f>
        <v>9.75517</v>
      </c>
      <c r="G204" s="20"/>
      <c r="H204" s="28"/>
    </row>
    <row r="205" spans="1:8" ht="12.75" customHeight="1">
      <c r="A205" s="30">
        <v>43867</v>
      </c>
      <c r="B205" s="31"/>
      <c r="C205" s="22">
        <f>ROUND(9.68,5)</f>
        <v>9.68</v>
      </c>
      <c r="D205" s="22">
        <f>F205</f>
        <v>9.82724</v>
      </c>
      <c r="E205" s="22">
        <f>F205</f>
        <v>9.82724</v>
      </c>
      <c r="F205" s="22">
        <f>ROUND(9.82724,5)</f>
        <v>9.82724</v>
      </c>
      <c r="G205" s="20"/>
      <c r="H205" s="28"/>
    </row>
    <row r="206" spans="1:8" ht="12.75" customHeight="1">
      <c r="A206" s="30">
        <v>43958</v>
      </c>
      <c r="B206" s="31"/>
      <c r="C206" s="22">
        <f>ROUND(9.68,5)</f>
        <v>9.68</v>
      </c>
      <c r="D206" s="22">
        <f>F206</f>
        <v>9.89879</v>
      </c>
      <c r="E206" s="22">
        <f>F206</f>
        <v>9.89879</v>
      </c>
      <c r="F206" s="22">
        <f>ROUND(9.89879,5)</f>
        <v>9.89879</v>
      </c>
      <c r="G206" s="20"/>
      <c r="H206" s="28"/>
    </row>
    <row r="207" spans="1:8" ht="12.75" customHeight="1">
      <c r="A207" s="30">
        <v>44049</v>
      </c>
      <c r="B207" s="31"/>
      <c r="C207" s="22">
        <f>ROUND(9.68,5)</f>
        <v>9.68</v>
      </c>
      <c r="D207" s="22">
        <f>F207</f>
        <v>9.96378</v>
      </c>
      <c r="E207" s="22">
        <f>F207</f>
        <v>9.96378</v>
      </c>
      <c r="F207" s="22">
        <f>ROUND(9.96378,5)</f>
        <v>9.96378</v>
      </c>
      <c r="G207" s="20"/>
      <c r="H207" s="28"/>
    </row>
    <row r="208" spans="1:8" ht="12.75" customHeight="1">
      <c r="A208" s="30">
        <v>44140</v>
      </c>
      <c r="B208" s="31"/>
      <c r="C208" s="22">
        <f>ROUND(9.68,5)</f>
        <v>9.68</v>
      </c>
      <c r="D208" s="22">
        <f>F208</f>
        <v>10.0514</v>
      </c>
      <c r="E208" s="22">
        <f>F208</f>
        <v>10.0514</v>
      </c>
      <c r="F208" s="22">
        <f>ROUND(10.0514,5)</f>
        <v>10.0514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ROUND(3.28,5)</f>
        <v>3.28</v>
      </c>
      <c r="D210" s="22">
        <f>F210</f>
        <v>190.52041</v>
      </c>
      <c r="E210" s="22">
        <f>F210</f>
        <v>190.52041</v>
      </c>
      <c r="F210" s="22">
        <f>ROUND(190.52041,5)</f>
        <v>190.52041</v>
      </c>
      <c r="G210" s="20"/>
      <c r="H210" s="28"/>
    </row>
    <row r="211" spans="1:8" ht="12.75" customHeight="1">
      <c r="A211" s="30">
        <v>43867</v>
      </c>
      <c r="B211" s="31"/>
      <c r="C211" s="22">
        <f>ROUND(3.28,5)</f>
        <v>3.28</v>
      </c>
      <c r="D211" s="22">
        <f>F211</f>
        <v>193.93312</v>
      </c>
      <c r="E211" s="22">
        <f>F211</f>
        <v>193.93312</v>
      </c>
      <c r="F211" s="22">
        <f>ROUND(193.93312,5)</f>
        <v>193.93312</v>
      </c>
      <c r="G211" s="20"/>
      <c r="H211" s="28"/>
    </row>
    <row r="212" spans="1:8" ht="12.75" customHeight="1">
      <c r="A212" s="30">
        <v>43958</v>
      </c>
      <c r="B212" s="31"/>
      <c r="C212" s="22">
        <f>ROUND(3.28,5)</f>
        <v>3.28</v>
      </c>
      <c r="D212" s="22">
        <f>F212</f>
        <v>194.81173</v>
      </c>
      <c r="E212" s="22">
        <f>F212</f>
        <v>194.81173</v>
      </c>
      <c r="F212" s="22">
        <f>ROUND(194.81173,5)</f>
        <v>194.81173</v>
      </c>
      <c r="G212" s="20"/>
      <c r="H212" s="28"/>
    </row>
    <row r="213" spans="1:8" ht="12.75" customHeight="1">
      <c r="A213" s="30">
        <v>44049</v>
      </c>
      <c r="B213" s="31"/>
      <c r="C213" s="22">
        <f>ROUND(3.28,5)</f>
        <v>3.28</v>
      </c>
      <c r="D213" s="22">
        <f>F213</f>
        <v>198.50369</v>
      </c>
      <c r="E213" s="22">
        <f>F213</f>
        <v>198.50369</v>
      </c>
      <c r="F213" s="22">
        <f>ROUND(198.50369,5)</f>
        <v>198.50369</v>
      </c>
      <c r="G213" s="20"/>
      <c r="H213" s="28"/>
    </row>
    <row r="214" spans="1:8" ht="12.75" customHeight="1">
      <c r="A214" s="30">
        <v>44140</v>
      </c>
      <c r="B214" s="31"/>
      <c r="C214" s="22">
        <f>ROUND(3.28,5)</f>
        <v>3.28</v>
      </c>
      <c r="D214" s="22">
        <f>F214</f>
        <v>201.86309</v>
      </c>
      <c r="E214" s="22">
        <f>F214</f>
        <v>201.86309</v>
      </c>
      <c r="F214" s="22">
        <f>ROUND(201.86309,5)</f>
        <v>201.86309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ROUND(2.52,5)</f>
        <v>2.52</v>
      </c>
      <c r="D216" s="22">
        <f>F216</f>
        <v>163.52944</v>
      </c>
      <c r="E216" s="22">
        <f>F216</f>
        <v>163.52944</v>
      </c>
      <c r="F216" s="22">
        <f>ROUND(163.52944,5)</f>
        <v>163.52944</v>
      </c>
      <c r="G216" s="20"/>
      <c r="H216" s="28"/>
    </row>
    <row r="217" spans="1:8" ht="12.75" customHeight="1">
      <c r="A217" s="30">
        <v>43867</v>
      </c>
      <c r="B217" s="31"/>
      <c r="C217" s="22">
        <f>ROUND(2.52,5)</f>
        <v>2.52</v>
      </c>
      <c r="D217" s="22">
        <f>F217</f>
        <v>164.21299</v>
      </c>
      <c r="E217" s="22">
        <f>F217</f>
        <v>164.21299</v>
      </c>
      <c r="F217" s="22">
        <f>ROUND(164.21299,5)</f>
        <v>164.21299</v>
      </c>
      <c r="G217" s="20"/>
      <c r="H217" s="28"/>
    </row>
    <row r="218" spans="1:8" ht="12.75" customHeight="1">
      <c r="A218" s="30">
        <v>43958</v>
      </c>
      <c r="B218" s="31"/>
      <c r="C218" s="22">
        <f>ROUND(2.52,5)</f>
        <v>2.52</v>
      </c>
      <c r="D218" s="22">
        <f>F218</f>
        <v>167.20055</v>
      </c>
      <c r="E218" s="22">
        <f>F218</f>
        <v>167.20055</v>
      </c>
      <c r="F218" s="22">
        <f>ROUND(167.20055,5)</f>
        <v>167.20055</v>
      </c>
      <c r="G218" s="20"/>
      <c r="H218" s="28"/>
    </row>
    <row r="219" spans="1:8" ht="12.75" customHeight="1">
      <c r="A219" s="30">
        <v>44049</v>
      </c>
      <c r="B219" s="31"/>
      <c r="C219" s="22">
        <f>ROUND(2.52,5)</f>
        <v>2.52</v>
      </c>
      <c r="D219" s="22">
        <f>F219</f>
        <v>168.07549</v>
      </c>
      <c r="E219" s="22">
        <f>F219</f>
        <v>168.07549</v>
      </c>
      <c r="F219" s="22">
        <f>ROUND(168.07549,5)</f>
        <v>168.07549</v>
      </c>
      <c r="G219" s="20"/>
      <c r="H219" s="28"/>
    </row>
    <row r="220" spans="1:8" ht="12.75" customHeight="1">
      <c r="A220" s="30">
        <v>44140</v>
      </c>
      <c r="B220" s="31"/>
      <c r="C220" s="22">
        <f>ROUND(2.52,5)</f>
        <v>2.52</v>
      </c>
      <c r="D220" s="22">
        <f>F220</f>
        <v>170.99452</v>
      </c>
      <c r="E220" s="22">
        <f>F220</f>
        <v>170.99452</v>
      </c>
      <c r="F220" s="22">
        <f>ROUND(170.99452,5)</f>
        <v>170.99452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ROUND(9.29,5)</f>
        <v>9.29</v>
      </c>
      <c r="D222" s="22">
        <f>F222</f>
        <v>9.36952</v>
      </c>
      <c r="E222" s="22">
        <f>F222</f>
        <v>9.36952</v>
      </c>
      <c r="F222" s="22">
        <f>ROUND(9.36952,5)</f>
        <v>9.36952</v>
      </c>
      <c r="G222" s="20"/>
      <c r="H222" s="28"/>
    </row>
    <row r="223" spans="1:8" ht="12.75" customHeight="1">
      <c r="A223" s="30">
        <v>43867</v>
      </c>
      <c r="B223" s="31"/>
      <c r="C223" s="22">
        <f>ROUND(9.29,5)</f>
        <v>9.29</v>
      </c>
      <c r="D223" s="22">
        <f>F223</f>
        <v>9.44883</v>
      </c>
      <c r="E223" s="22">
        <f>F223</f>
        <v>9.44883</v>
      </c>
      <c r="F223" s="22">
        <f>ROUND(9.44883,5)</f>
        <v>9.44883</v>
      </c>
      <c r="G223" s="20"/>
      <c r="H223" s="28"/>
    </row>
    <row r="224" spans="1:8" ht="12.75" customHeight="1">
      <c r="A224" s="30">
        <v>43958</v>
      </c>
      <c r="B224" s="31"/>
      <c r="C224" s="22">
        <f>ROUND(9.29,5)</f>
        <v>9.29</v>
      </c>
      <c r="D224" s="22">
        <f>F224</f>
        <v>9.52113</v>
      </c>
      <c r="E224" s="22">
        <f>F224</f>
        <v>9.52113</v>
      </c>
      <c r="F224" s="22">
        <f>ROUND(9.52113,5)</f>
        <v>9.52113</v>
      </c>
      <c r="G224" s="20"/>
      <c r="H224" s="28"/>
    </row>
    <row r="225" spans="1:8" ht="12.75" customHeight="1">
      <c r="A225" s="30">
        <v>44049</v>
      </c>
      <c r="B225" s="31"/>
      <c r="C225" s="22">
        <f>ROUND(9.29,5)</f>
        <v>9.29</v>
      </c>
      <c r="D225" s="22">
        <f>F225</f>
        <v>9.58527</v>
      </c>
      <c r="E225" s="22">
        <f>F225</f>
        <v>9.58527</v>
      </c>
      <c r="F225" s="22">
        <f>ROUND(9.58527,5)</f>
        <v>9.58527</v>
      </c>
      <c r="G225" s="20"/>
      <c r="H225" s="28"/>
    </row>
    <row r="226" spans="1:8" ht="12.75" customHeight="1">
      <c r="A226" s="30">
        <v>44140</v>
      </c>
      <c r="B226" s="31"/>
      <c r="C226" s="22">
        <f>ROUND(9.29,5)</f>
        <v>9.29</v>
      </c>
      <c r="D226" s="22">
        <f>F226</f>
        <v>9.68179</v>
      </c>
      <c r="E226" s="22">
        <f>F226</f>
        <v>9.68179</v>
      </c>
      <c r="F226" s="22">
        <f>ROUND(9.68179,5)</f>
        <v>9.68179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ROUND(9.915,5)</f>
        <v>9.915</v>
      </c>
      <c r="D228" s="22">
        <f>F228</f>
        <v>9.99342</v>
      </c>
      <c r="E228" s="22">
        <f>F228</f>
        <v>9.99342</v>
      </c>
      <c r="F228" s="22">
        <f>ROUND(9.99342,5)</f>
        <v>9.99342</v>
      </c>
      <c r="G228" s="20"/>
      <c r="H228" s="28"/>
    </row>
    <row r="229" spans="1:8" ht="12.75" customHeight="1">
      <c r="A229" s="30">
        <v>43867</v>
      </c>
      <c r="B229" s="31"/>
      <c r="C229" s="22">
        <f>ROUND(9.915,5)</f>
        <v>9.915</v>
      </c>
      <c r="D229" s="22">
        <f>F229</f>
        <v>10.07072</v>
      </c>
      <c r="E229" s="22">
        <f>F229</f>
        <v>10.07072</v>
      </c>
      <c r="F229" s="22">
        <f>ROUND(10.07072,5)</f>
        <v>10.07072</v>
      </c>
      <c r="G229" s="20"/>
      <c r="H229" s="28"/>
    </row>
    <row r="230" spans="1:8" ht="12.75" customHeight="1">
      <c r="A230" s="30">
        <v>43958</v>
      </c>
      <c r="B230" s="31"/>
      <c r="C230" s="22">
        <f>ROUND(9.915,5)</f>
        <v>9.915</v>
      </c>
      <c r="D230" s="22">
        <f>F230</f>
        <v>10.14168</v>
      </c>
      <c r="E230" s="22">
        <f>F230</f>
        <v>10.14168</v>
      </c>
      <c r="F230" s="22">
        <f>ROUND(10.14168,5)</f>
        <v>10.14168</v>
      </c>
      <c r="G230" s="20"/>
      <c r="H230" s="28"/>
    </row>
    <row r="231" spans="1:8" ht="12.75" customHeight="1">
      <c r="A231" s="30">
        <v>44049</v>
      </c>
      <c r="B231" s="31"/>
      <c r="C231" s="22">
        <f>ROUND(9.915,5)</f>
        <v>9.915</v>
      </c>
      <c r="D231" s="22">
        <f>F231</f>
        <v>10.20629</v>
      </c>
      <c r="E231" s="22">
        <f>F231</f>
        <v>10.20629</v>
      </c>
      <c r="F231" s="22">
        <f>ROUND(10.20629,5)</f>
        <v>10.20629</v>
      </c>
      <c r="G231" s="20"/>
      <c r="H231" s="28"/>
    </row>
    <row r="232" spans="1:8" ht="12.75" customHeight="1">
      <c r="A232" s="30">
        <v>44140</v>
      </c>
      <c r="B232" s="31"/>
      <c r="C232" s="22">
        <f>ROUND(9.915,5)</f>
        <v>9.915</v>
      </c>
      <c r="D232" s="22">
        <f>F232</f>
        <v>10.29486</v>
      </c>
      <c r="E232" s="22">
        <f>F232</f>
        <v>10.29486</v>
      </c>
      <c r="F232" s="22">
        <f>ROUND(10.29486,5)</f>
        <v>10.29486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ROUND(9.94,5)</f>
        <v>9.94</v>
      </c>
      <c r="D234" s="22">
        <f>F234</f>
        <v>10.01892</v>
      </c>
      <c r="E234" s="22">
        <f>F234</f>
        <v>10.01892</v>
      </c>
      <c r="F234" s="22">
        <f>ROUND(10.01892,5)</f>
        <v>10.01892</v>
      </c>
      <c r="G234" s="20"/>
      <c r="H234" s="28"/>
    </row>
    <row r="235" spans="1:8" ht="12.75" customHeight="1">
      <c r="A235" s="30">
        <v>43867</v>
      </c>
      <c r="B235" s="31"/>
      <c r="C235" s="22">
        <f>ROUND(9.94,5)</f>
        <v>9.94</v>
      </c>
      <c r="D235" s="22">
        <f>F235</f>
        <v>10.09677</v>
      </c>
      <c r="E235" s="22">
        <f>F235</f>
        <v>10.09677</v>
      </c>
      <c r="F235" s="22">
        <f>ROUND(10.09677,5)</f>
        <v>10.09677</v>
      </c>
      <c r="G235" s="20"/>
      <c r="H235" s="28"/>
    </row>
    <row r="236" spans="1:8" ht="12.75" customHeight="1">
      <c r="A236" s="30">
        <v>43958</v>
      </c>
      <c r="B236" s="31"/>
      <c r="C236" s="22">
        <f>ROUND(9.94,5)</f>
        <v>9.94</v>
      </c>
      <c r="D236" s="22">
        <f>F236</f>
        <v>10.16819</v>
      </c>
      <c r="E236" s="22">
        <f>F236</f>
        <v>10.16819</v>
      </c>
      <c r="F236" s="22">
        <f>ROUND(10.16819,5)</f>
        <v>10.16819</v>
      </c>
      <c r="G236" s="20"/>
      <c r="H236" s="28"/>
    </row>
    <row r="237" spans="1:8" ht="12.75" customHeight="1">
      <c r="A237" s="30">
        <v>44049</v>
      </c>
      <c r="B237" s="31"/>
      <c r="C237" s="22">
        <f>ROUND(9.94,5)</f>
        <v>9.94</v>
      </c>
      <c r="D237" s="22">
        <f>F237</f>
        <v>10.23333</v>
      </c>
      <c r="E237" s="22">
        <f>F237</f>
        <v>10.23333</v>
      </c>
      <c r="F237" s="22">
        <f>ROUND(10.23333,5)</f>
        <v>10.23333</v>
      </c>
      <c r="G237" s="20"/>
      <c r="H237" s="28"/>
    </row>
    <row r="238" spans="1:8" ht="12.75" customHeight="1">
      <c r="A238" s="30">
        <v>44140</v>
      </c>
      <c r="B238" s="31"/>
      <c r="C238" s="22">
        <f>ROUND(9.94,5)</f>
        <v>9.94</v>
      </c>
      <c r="D238" s="22">
        <f>F238</f>
        <v>10.32236</v>
      </c>
      <c r="E238" s="22">
        <f>F238</f>
        <v>10.32236</v>
      </c>
      <c r="F238" s="22">
        <f>ROUND(10.32236,5)</f>
        <v>10.32236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ROUND(729.242,3)</f>
        <v>729.242</v>
      </c>
      <c r="D240" s="23">
        <f>F240</f>
        <v>742.447</v>
      </c>
      <c r="E240" s="23">
        <f>F240</f>
        <v>742.447</v>
      </c>
      <c r="F240" s="23">
        <f>ROUND(742.447,3)</f>
        <v>742.447</v>
      </c>
      <c r="G240" s="20"/>
      <c r="H240" s="28"/>
    </row>
    <row r="241" spans="1:8" ht="12.75" customHeight="1">
      <c r="A241" s="30">
        <v>43867</v>
      </c>
      <c r="B241" s="31"/>
      <c r="C241" s="23">
        <f>ROUND(729.242,3)</f>
        <v>729.242</v>
      </c>
      <c r="D241" s="23">
        <f>F241</f>
        <v>755.57</v>
      </c>
      <c r="E241" s="23">
        <f>F241</f>
        <v>755.57</v>
      </c>
      <c r="F241" s="23">
        <f>ROUND(755.57,3)</f>
        <v>755.57</v>
      </c>
      <c r="G241" s="20"/>
      <c r="H241" s="28"/>
    </row>
    <row r="242" spans="1:8" ht="12.75" customHeight="1">
      <c r="A242" s="30">
        <v>43958</v>
      </c>
      <c r="B242" s="31"/>
      <c r="C242" s="23">
        <f>ROUND(729.242,3)</f>
        <v>729.242</v>
      </c>
      <c r="D242" s="23">
        <f>F242</f>
        <v>769.143</v>
      </c>
      <c r="E242" s="23">
        <f>F242</f>
        <v>769.143</v>
      </c>
      <c r="F242" s="23">
        <f>ROUND(769.143,3)</f>
        <v>769.143</v>
      </c>
      <c r="G242" s="20"/>
      <c r="H242" s="28"/>
    </row>
    <row r="243" spans="1:8" ht="12.75" customHeight="1">
      <c r="A243" s="30">
        <v>44049</v>
      </c>
      <c r="B243" s="31"/>
      <c r="C243" s="23">
        <f>ROUND(729.242,3)</f>
        <v>729.242</v>
      </c>
      <c r="D243" s="23">
        <f>F243</f>
        <v>783.544</v>
      </c>
      <c r="E243" s="23">
        <f>F243</f>
        <v>783.544</v>
      </c>
      <c r="F243" s="23">
        <f>ROUND(783.544,3)</f>
        <v>783.544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ROUND(649.477,3)</f>
        <v>649.477</v>
      </c>
      <c r="D245" s="23">
        <f>F245</f>
        <v>661.238</v>
      </c>
      <c r="E245" s="23">
        <f>F245</f>
        <v>661.238</v>
      </c>
      <c r="F245" s="23">
        <f>ROUND(661.238,3)</f>
        <v>661.238</v>
      </c>
      <c r="G245" s="20"/>
      <c r="H245" s="28"/>
    </row>
    <row r="246" spans="1:8" ht="12.75" customHeight="1">
      <c r="A246" s="30">
        <v>43867</v>
      </c>
      <c r="B246" s="31"/>
      <c r="C246" s="23">
        <f>ROUND(649.477,3)</f>
        <v>649.477</v>
      </c>
      <c r="D246" s="23">
        <f>F246</f>
        <v>672.925</v>
      </c>
      <c r="E246" s="23">
        <f>F246</f>
        <v>672.925</v>
      </c>
      <c r="F246" s="23">
        <f>ROUND(672.925,3)</f>
        <v>672.925</v>
      </c>
      <c r="G246" s="20"/>
      <c r="H246" s="28"/>
    </row>
    <row r="247" spans="1:8" ht="12.75" customHeight="1">
      <c r="A247" s="30">
        <v>43958</v>
      </c>
      <c r="B247" s="31"/>
      <c r="C247" s="23">
        <f>ROUND(649.477,3)</f>
        <v>649.477</v>
      </c>
      <c r="D247" s="23">
        <f>F247</f>
        <v>685.013</v>
      </c>
      <c r="E247" s="23">
        <f>F247</f>
        <v>685.013</v>
      </c>
      <c r="F247" s="23">
        <f>ROUND(685.013,3)</f>
        <v>685.013</v>
      </c>
      <c r="G247" s="20"/>
      <c r="H247" s="28"/>
    </row>
    <row r="248" spans="1:8" ht="12.75" customHeight="1">
      <c r="A248" s="30">
        <v>44049</v>
      </c>
      <c r="B248" s="31"/>
      <c r="C248" s="23">
        <f>ROUND(649.477,3)</f>
        <v>649.477</v>
      </c>
      <c r="D248" s="23">
        <f>F248</f>
        <v>697.839</v>
      </c>
      <c r="E248" s="23">
        <f>F248</f>
        <v>697.839</v>
      </c>
      <c r="F248" s="23">
        <f>ROUND(697.839,3)</f>
        <v>697.839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ROUND(752.445,3)</f>
        <v>752.445</v>
      </c>
      <c r="D250" s="23">
        <f>F250</f>
        <v>766.07</v>
      </c>
      <c r="E250" s="23">
        <f>F250</f>
        <v>766.07</v>
      </c>
      <c r="F250" s="23">
        <f>ROUND(766.07,3)</f>
        <v>766.07</v>
      </c>
      <c r="G250" s="20"/>
      <c r="H250" s="28"/>
    </row>
    <row r="251" spans="1:8" ht="12.75" customHeight="1">
      <c r="A251" s="30">
        <v>43867</v>
      </c>
      <c r="B251" s="31"/>
      <c r="C251" s="23">
        <f>ROUND(752.445,3)</f>
        <v>752.445</v>
      </c>
      <c r="D251" s="23">
        <f>F251</f>
        <v>779.611</v>
      </c>
      <c r="E251" s="23">
        <f>F251</f>
        <v>779.611</v>
      </c>
      <c r="F251" s="23">
        <f>ROUND(779.611,3)</f>
        <v>779.611</v>
      </c>
      <c r="G251" s="20"/>
      <c r="H251" s="28"/>
    </row>
    <row r="252" spans="1:8" ht="12.75" customHeight="1">
      <c r="A252" s="30">
        <v>43958</v>
      </c>
      <c r="B252" s="31"/>
      <c r="C252" s="23">
        <f>ROUND(752.445,3)</f>
        <v>752.445</v>
      </c>
      <c r="D252" s="23">
        <f>F252</f>
        <v>793.615</v>
      </c>
      <c r="E252" s="23">
        <f>F252</f>
        <v>793.615</v>
      </c>
      <c r="F252" s="23">
        <f>ROUND(793.615,3)</f>
        <v>793.615</v>
      </c>
      <c r="G252" s="20"/>
      <c r="H252" s="28"/>
    </row>
    <row r="253" spans="1:8" ht="12.75" customHeight="1">
      <c r="A253" s="30">
        <v>44049</v>
      </c>
      <c r="B253" s="31"/>
      <c r="C253" s="23">
        <f>ROUND(752.445,3)</f>
        <v>752.445</v>
      </c>
      <c r="D253" s="23">
        <f>F253</f>
        <v>808.474</v>
      </c>
      <c r="E253" s="23">
        <f>F253</f>
        <v>808.474</v>
      </c>
      <c r="F253" s="23">
        <f>ROUND(808.474,3)</f>
        <v>808.474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ROUND(674.446,3)</f>
        <v>674.446</v>
      </c>
      <c r="D255" s="23">
        <f>F255</f>
        <v>686.659</v>
      </c>
      <c r="E255" s="23">
        <f>F255</f>
        <v>686.659</v>
      </c>
      <c r="F255" s="23">
        <f>ROUND(686.659,3)</f>
        <v>686.659</v>
      </c>
      <c r="G255" s="20"/>
      <c r="H255" s="28"/>
    </row>
    <row r="256" spans="1:8" ht="12.75" customHeight="1">
      <c r="A256" s="30">
        <v>43867</v>
      </c>
      <c r="B256" s="31"/>
      <c r="C256" s="23">
        <f>ROUND(674.446,3)</f>
        <v>674.446</v>
      </c>
      <c r="D256" s="23">
        <f>F256</f>
        <v>698.796</v>
      </c>
      <c r="E256" s="23">
        <f>F256</f>
        <v>698.796</v>
      </c>
      <c r="F256" s="23">
        <f>ROUND(698.796,3)</f>
        <v>698.796</v>
      </c>
      <c r="G256" s="20"/>
      <c r="H256" s="28"/>
    </row>
    <row r="257" spans="1:8" ht="12.75" customHeight="1">
      <c r="A257" s="30">
        <v>43958</v>
      </c>
      <c r="B257" s="31"/>
      <c r="C257" s="23">
        <f>ROUND(674.446,3)</f>
        <v>674.446</v>
      </c>
      <c r="D257" s="23">
        <f>F257</f>
        <v>711.349</v>
      </c>
      <c r="E257" s="23">
        <f>F257</f>
        <v>711.349</v>
      </c>
      <c r="F257" s="23">
        <f>ROUND(711.349,3)</f>
        <v>711.349</v>
      </c>
      <c r="G257" s="20"/>
      <c r="H257" s="28"/>
    </row>
    <row r="258" spans="1:8" ht="12.75" customHeight="1">
      <c r="A258" s="30">
        <v>44049</v>
      </c>
      <c r="B258" s="31"/>
      <c r="C258" s="23">
        <f>ROUND(674.446,3)</f>
        <v>674.446</v>
      </c>
      <c r="D258" s="23">
        <f>F258</f>
        <v>724.667</v>
      </c>
      <c r="E258" s="23">
        <f>F258</f>
        <v>724.667</v>
      </c>
      <c r="F258" s="23">
        <f>ROUND(724.667,3)</f>
        <v>724.667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ROUND(259.951155897889,3)</f>
        <v>259.951</v>
      </c>
      <c r="D260" s="23">
        <f>F260</f>
        <v>264.725</v>
      </c>
      <c r="E260" s="23">
        <f>F260</f>
        <v>264.725</v>
      </c>
      <c r="F260" s="23">
        <f>ROUND(264.725,3)</f>
        <v>264.725</v>
      </c>
      <c r="G260" s="20"/>
      <c r="H260" s="28"/>
    </row>
    <row r="261" spans="1:8" ht="12.75" customHeight="1">
      <c r="A261" s="30">
        <v>43867</v>
      </c>
      <c r="B261" s="31"/>
      <c r="C261" s="23">
        <f>ROUND(259.951155897889,3)</f>
        <v>259.951</v>
      </c>
      <c r="D261" s="23">
        <f>F261</f>
        <v>269.468</v>
      </c>
      <c r="E261" s="23">
        <f>F261</f>
        <v>269.468</v>
      </c>
      <c r="F261" s="23">
        <f>ROUND(269.468,3)</f>
        <v>269.468</v>
      </c>
      <c r="G261" s="20"/>
      <c r="H261" s="28"/>
    </row>
    <row r="262" spans="1:8" ht="12.75" customHeight="1">
      <c r="A262" s="30">
        <v>43958</v>
      </c>
      <c r="B262" s="31"/>
      <c r="C262" s="23">
        <f>ROUND(259.951155897889,3)</f>
        <v>259.951</v>
      </c>
      <c r="D262" s="23">
        <f>F262</f>
        <v>274.371</v>
      </c>
      <c r="E262" s="23">
        <f>F262</f>
        <v>274.371</v>
      </c>
      <c r="F262" s="23">
        <f>ROUND(274.371,3)</f>
        <v>274.371</v>
      </c>
      <c r="G262" s="20"/>
      <c r="H262" s="28"/>
    </row>
    <row r="263" spans="1:8" ht="12.75" customHeight="1">
      <c r="A263" s="30">
        <v>44049</v>
      </c>
      <c r="B263" s="31"/>
      <c r="C263" s="23">
        <f>ROUND(259.951155897889,3)</f>
        <v>259.951</v>
      </c>
      <c r="D263" s="23">
        <f>F263</f>
        <v>279.569</v>
      </c>
      <c r="E263" s="23">
        <f>F263</f>
        <v>279.569</v>
      </c>
      <c r="F263" s="23">
        <f>ROUND(279.569,3)</f>
        <v>279.569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ROUND(6.85,3)</f>
        <v>6.85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ROUND(6.85,3)</f>
        <v>6.85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ROUND(667.59,3)</f>
        <v>667.59</v>
      </c>
      <c r="D268" s="23">
        <f>F268</f>
        <v>679.679</v>
      </c>
      <c r="E268" s="23">
        <f>F268</f>
        <v>679.679</v>
      </c>
      <c r="F268" s="23">
        <f>ROUND(679.679,3)</f>
        <v>679.679</v>
      </c>
      <c r="G268" s="20"/>
      <c r="H268" s="28"/>
    </row>
    <row r="269" spans="1:8" ht="12.75" customHeight="1">
      <c r="A269" s="30">
        <v>43867</v>
      </c>
      <c r="B269" s="31"/>
      <c r="C269" s="23">
        <f>ROUND(667.59,3)</f>
        <v>667.59</v>
      </c>
      <c r="D269" s="23">
        <f>F269</f>
        <v>691.692</v>
      </c>
      <c r="E269" s="23">
        <f>F269</f>
        <v>691.692</v>
      </c>
      <c r="F269" s="23">
        <f>ROUND(691.692,3)</f>
        <v>691.692</v>
      </c>
      <c r="G269" s="20"/>
      <c r="H269" s="28"/>
    </row>
    <row r="270" spans="1:8" ht="12.75" customHeight="1">
      <c r="A270" s="30">
        <v>43958</v>
      </c>
      <c r="B270" s="31"/>
      <c r="C270" s="23">
        <f>ROUND(667.59,3)</f>
        <v>667.59</v>
      </c>
      <c r="D270" s="23">
        <f>F270</f>
        <v>704.117</v>
      </c>
      <c r="E270" s="23">
        <f>F270</f>
        <v>704.117</v>
      </c>
      <c r="F270" s="23">
        <f>ROUND(704.117,3)</f>
        <v>704.117</v>
      </c>
      <c r="G270" s="20"/>
      <c r="H270" s="28"/>
    </row>
    <row r="271" spans="1:8" ht="12.75" customHeight="1">
      <c r="A271" s="30">
        <v>44049</v>
      </c>
      <c r="B271" s="31"/>
      <c r="C271" s="23">
        <f>ROUND(667.59,3)</f>
        <v>667.59</v>
      </c>
      <c r="D271" s="23">
        <f>F271</f>
        <v>717.301</v>
      </c>
      <c r="E271" s="23">
        <f>F271</f>
        <v>717.301</v>
      </c>
      <c r="F271" s="23">
        <f>ROUND(717.301,3)</f>
        <v>717.301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ROUND(98.9477308690211,2)</f>
        <v>98.95</v>
      </c>
      <c r="D273" s="20">
        <f>F273</f>
        <v>98.61</v>
      </c>
      <c r="E273" s="20">
        <f>F273</f>
        <v>98.61</v>
      </c>
      <c r="F273" s="20">
        <f>ROUND(98.6116525125075,2)</f>
        <v>98.61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ROUND(95.9196790924785,2)</f>
        <v>95.92</v>
      </c>
      <c r="D275" s="20">
        <f>F275</f>
        <v>94.64</v>
      </c>
      <c r="E275" s="20">
        <f>F275</f>
        <v>94.64</v>
      </c>
      <c r="F275" s="20">
        <f>ROUND(94.6429751585162,2)</f>
        <v>94.64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ROUND(93.7987841516799,2)</f>
        <v>93.8</v>
      </c>
      <c r="D277" s="20">
        <f>F277</f>
        <v>93.05</v>
      </c>
      <c r="E277" s="20">
        <f>F277</f>
        <v>93.05</v>
      </c>
      <c r="F277" s="20">
        <f>ROUND(93.054384538967,2)</f>
        <v>93.05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ROUND(99.8487411393021,2)</f>
        <v>99.85</v>
      </c>
      <c r="D279" s="20">
        <f>F279</f>
        <v>99.85</v>
      </c>
      <c r="E279" s="20">
        <f>F279</f>
        <v>99.85</v>
      </c>
      <c r="F279" s="20">
        <f>ROUND(99.8487411393021,2)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ROUND(98.9477308690211,5)</f>
        <v>98.94773</v>
      </c>
      <c r="D281" s="22">
        <f>F281</f>
        <v>101.84338</v>
      </c>
      <c r="E281" s="22">
        <f>F281</f>
        <v>101.84338</v>
      </c>
      <c r="F281" s="22">
        <f>ROUND(101.843383682908,5)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ROUND(98.9477308690211,2)</f>
        <v>98.95</v>
      </c>
      <c r="D283" s="20">
        <f>F283</f>
        <v>102.07</v>
      </c>
      <c r="E283" s="20">
        <f>F283</f>
        <v>102.07</v>
      </c>
      <c r="F283" s="20">
        <f>ROUND(102.072271536295,2)</f>
        <v>102.07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ROUND(98.9477308690211,2)</f>
        <v>98.95</v>
      </c>
      <c r="D285" s="20">
        <f>F285</f>
        <v>98.95</v>
      </c>
      <c r="E285" s="20">
        <f>F285</f>
        <v>98.95</v>
      </c>
      <c r="F285" s="20">
        <f>ROUND(98.9477308690211,2)</f>
        <v>98.95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ROUND(95.9196790924785,5)</f>
        <v>95.91968</v>
      </c>
      <c r="D287" s="22">
        <f>F287</f>
        <v>95.60655</v>
      </c>
      <c r="E287" s="22">
        <f>F287</f>
        <v>95.60655</v>
      </c>
      <c r="F287" s="22">
        <f>ROUND(95.6065461526086,5)</f>
        <v>95.60655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ROUND(95.9196790924785,5)</f>
        <v>95.91968</v>
      </c>
      <c r="D289" s="22">
        <f>F289</f>
        <v>94.63838</v>
      </c>
      <c r="E289" s="22">
        <f>F289</f>
        <v>94.63838</v>
      </c>
      <c r="F289" s="22">
        <f>ROUND(94.6383794276017,5)</f>
        <v>94.63838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ROUND(95.9196790924785,5)</f>
        <v>95.91968</v>
      </c>
      <c r="D291" s="22">
        <f>F291</f>
        <v>93.62955</v>
      </c>
      <c r="E291" s="22">
        <f>F291</f>
        <v>93.62955</v>
      </c>
      <c r="F291" s="22">
        <f>ROUND(93.6295467030437,5)</f>
        <v>93.62955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ROUND(95.9196790924785,5)</f>
        <v>95.91968</v>
      </c>
      <c r="D293" s="22">
        <f>F293</f>
        <v>93.59084</v>
      </c>
      <c r="E293" s="22">
        <f>F293</f>
        <v>93.59084</v>
      </c>
      <c r="F293" s="22">
        <f>ROUND(93.5908420662432,5)</f>
        <v>93.59084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ROUND(95.9196790924785,5)</f>
        <v>95.91968</v>
      </c>
      <c r="D295" s="22">
        <f>F295</f>
        <v>95.61539</v>
      </c>
      <c r="E295" s="22">
        <f>F295</f>
        <v>95.61539</v>
      </c>
      <c r="F295" s="22">
        <f>ROUND(95.6153931894444,5)</f>
        <v>95.61539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ROUND(95.9196790924785,5)</f>
        <v>95.91968</v>
      </c>
      <c r="D297" s="22">
        <f>F297</f>
        <v>95.59147</v>
      </c>
      <c r="E297" s="22">
        <f>F297</f>
        <v>95.59147</v>
      </c>
      <c r="F297" s="22">
        <f>ROUND(95.5914654831071,5)</f>
        <v>95.59147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ROUND(95.9196790924785,5)</f>
        <v>95.91968</v>
      </c>
      <c r="D299" s="22">
        <f>F299</f>
        <v>96.60288</v>
      </c>
      <c r="E299" s="22">
        <f>F299</f>
        <v>96.60288</v>
      </c>
      <c r="F299" s="22">
        <f>ROUND(96.6028832366682,5)</f>
        <v>96.60288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ROUND(95.9196790924785,5)</f>
        <v>95.91968</v>
      </c>
      <c r="D301" s="22">
        <f>F301</f>
        <v>100.38229</v>
      </c>
      <c r="E301" s="22">
        <f>F301</f>
        <v>100.38229</v>
      </c>
      <c r="F301" s="22">
        <f>ROUND(100.382294473099,5)</f>
        <v>100.38229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ROUND(95.9196790924785,2)</f>
        <v>95.92</v>
      </c>
      <c r="D303" s="20">
        <f>F303</f>
        <v>100.6</v>
      </c>
      <c r="E303" s="20">
        <f>F303</f>
        <v>100.6</v>
      </c>
      <c r="F303" s="20">
        <f>ROUND(100.595184211964,2)</f>
        <v>100.6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ROUND(95.9196790924785,2)</f>
        <v>95.92</v>
      </c>
      <c r="D305" s="20">
        <f>F305</f>
        <v>95.92</v>
      </c>
      <c r="E305" s="20">
        <f>F305</f>
        <v>95.92</v>
      </c>
      <c r="F305" s="20">
        <f>ROUND(95.9196790924785,2)</f>
        <v>95.92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ROUND(93.7987841516799,5)</f>
        <v>93.79878</v>
      </c>
      <c r="D307" s="22">
        <f>F307</f>
        <v>91.67031</v>
      </c>
      <c r="E307" s="22">
        <f>F307</f>
        <v>91.67031</v>
      </c>
      <c r="F307" s="22">
        <f>ROUND(91.6703050785053,5)</f>
        <v>91.67031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ROUND(93.7987841516799,5)</f>
        <v>93.79878</v>
      </c>
      <c r="D309" s="22">
        <f>F309</f>
        <v>88.5379</v>
      </c>
      <c r="E309" s="22">
        <f>F309</f>
        <v>88.5379</v>
      </c>
      <c r="F309" s="22">
        <f>ROUND(88.5379035617842,5)</f>
        <v>88.5379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ROUND(93.7987841516799,5)</f>
        <v>93.79878</v>
      </c>
      <c r="D311" s="22">
        <f>F311</f>
        <v>87.18604</v>
      </c>
      <c r="E311" s="22">
        <f>F311</f>
        <v>87.18604</v>
      </c>
      <c r="F311" s="22">
        <f>ROUND(87.1860439539311,5)</f>
        <v>87.18604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ROUND(93.7987841516799,5)</f>
        <v>93.79878</v>
      </c>
      <c r="D313" s="22">
        <f>F313</f>
        <v>89.33442</v>
      </c>
      <c r="E313" s="22">
        <f>F313</f>
        <v>89.33442</v>
      </c>
      <c r="F313" s="22">
        <f>ROUND(89.3344178481063,5)</f>
        <v>89.33442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ROUND(93.7987841516799,5)</f>
        <v>93.79878</v>
      </c>
      <c r="D315" s="22">
        <f>F315</f>
        <v>93.1801</v>
      </c>
      <c r="E315" s="22">
        <f>F315</f>
        <v>93.1801</v>
      </c>
      <c r="F315" s="22">
        <f>ROUND(93.1800988798415,5)</f>
        <v>93.1801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ROUND(93.7987841516799,5)</f>
        <v>93.79878</v>
      </c>
      <c r="D317" s="22">
        <f>F317</f>
        <v>91.70918</v>
      </c>
      <c r="E317" s="22">
        <f>F317</f>
        <v>91.70918</v>
      </c>
      <c r="F317" s="22">
        <f>ROUND(91.7091782767313,5)</f>
        <v>91.70918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ROUND(93.7987841516799,5)</f>
        <v>93.79878</v>
      </c>
      <c r="D319" s="22">
        <f>F319</f>
        <v>93.81259</v>
      </c>
      <c r="E319" s="22">
        <f>F319</f>
        <v>93.81259</v>
      </c>
      <c r="F319" s="22">
        <f>ROUND(93.8125895319363,5)</f>
        <v>93.81259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ROUND(93.7987841516799,5)</f>
        <v>93.79878</v>
      </c>
      <c r="D321" s="22">
        <f>F321</f>
        <v>99.33954</v>
      </c>
      <c r="E321" s="22">
        <f>F321</f>
        <v>99.33954</v>
      </c>
      <c r="F321" s="22">
        <f>ROUND(99.3395406448316,5)</f>
        <v>99.33954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ROUND(93.7987841516799,2)</f>
        <v>93.8</v>
      </c>
      <c r="D323" s="20">
        <f>F323</f>
        <v>100.37</v>
      </c>
      <c r="E323" s="20">
        <f>F323</f>
        <v>100.37</v>
      </c>
      <c r="F323" s="20">
        <f>ROUND(100.367259159817,2)</f>
        <v>100.37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ROUND(93.7987841516799,2)</f>
        <v>93.8</v>
      </c>
      <c r="D325" s="26">
        <f>F325</f>
        <v>93.8</v>
      </c>
      <c r="E325" s="26">
        <f>F325</f>
        <v>93.8</v>
      </c>
      <c r="F325" s="26">
        <f>ROUND(93.7987841516799,2)</f>
        <v>93.8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9:B23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63:B263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21:B32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2019-08-05T15:44:53Z</dcterms:modified>
  <cp:category/>
  <cp:version/>
  <cp:contentType/>
  <cp:contentStatus/>
</cp:coreProperties>
</file>