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<sst xmlns="http://schemas.openxmlformats.org/spreadsheetml/2006/main" count="92" uniqueCount="89">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</sst>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234">
      <selection activeCell="R267" sqref="R26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43692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ROUND(99.8487335046486,2)</f>
        <v>99.85</v>
      </c>
      <c r="D6" s="20">
        <f>F6</f>
        <v>99.85</v>
      </c>
      <c r="E6" s="20">
        <f>F6</f>
        <v>99.85</v>
      </c>
      <c r="F6" s="20">
        <f>ROUND(99.8487335046486,2)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ROUND(98.8690281182655,2)</f>
        <v>98.87</v>
      </c>
      <c r="D8" s="20">
        <f>F8</f>
        <v>101.84</v>
      </c>
      <c r="E8" s="20">
        <f>F8</f>
        <v>101.84</v>
      </c>
      <c r="F8" s="20">
        <f>ROUND(101.843384981208,2)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ROUND(98.8690281182655,2)</f>
        <v>98.87</v>
      </c>
      <c r="D9" s="20">
        <f>F9</f>
        <v>102.71</v>
      </c>
      <c r="E9" s="20">
        <f>F9</f>
        <v>102.71</v>
      </c>
      <c r="F9" s="20">
        <f>ROUND(102.709380873639,2)</f>
        <v>102.71</v>
      </c>
      <c r="G9" s="20"/>
      <c r="H9" s="28"/>
    </row>
    <row r="10" spans="1:8" ht="12.75" customHeight="1">
      <c r="A10" s="30">
        <v>43913</v>
      </c>
      <c r="B10" s="31"/>
      <c r="C10" s="20">
        <f>ROUND(98.8690281182655,2)</f>
        <v>98.87</v>
      </c>
      <c r="D10" s="20">
        <f>F10</f>
        <v>98.59</v>
      </c>
      <c r="E10" s="20">
        <f>F10</f>
        <v>98.59</v>
      </c>
      <c r="F10" s="20">
        <f>ROUND(98.5946494027871,2)</f>
        <v>98.59</v>
      </c>
      <c r="G10" s="20"/>
      <c r="H10" s="28"/>
    </row>
    <row r="11" spans="1:8" ht="12.75" customHeight="1">
      <c r="A11" s="30">
        <v>44004</v>
      </c>
      <c r="B11" s="31"/>
      <c r="C11" s="20">
        <f>ROUND(98.8690281182655,2)</f>
        <v>98.87</v>
      </c>
      <c r="D11" s="20">
        <f>F11</f>
        <v>102.03</v>
      </c>
      <c r="E11" s="20">
        <f>F11</f>
        <v>102.03</v>
      </c>
      <c r="F11" s="20">
        <f>ROUND(102.03204106698,2)</f>
        <v>102.03</v>
      </c>
      <c r="G11" s="20"/>
      <c r="H11" s="28"/>
    </row>
    <row r="12" spans="1:8" ht="12.75" customHeight="1">
      <c r="A12" s="30">
        <v>44095</v>
      </c>
      <c r="B12" s="31"/>
      <c r="C12" s="20">
        <f>ROUND(98.8690281182655,2)</f>
        <v>98.87</v>
      </c>
      <c r="D12" s="20">
        <f>F12</f>
        <v>98.87</v>
      </c>
      <c r="E12" s="20">
        <f>F12</f>
        <v>98.87</v>
      </c>
      <c r="F12" s="20">
        <f>ROUND(98.8690281182655,2)</f>
        <v>98.87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ROUND(95.5603015514058,2)</f>
        <v>95.56</v>
      </c>
      <c r="D14" s="20">
        <f aca="true" t="shared" si="1" ref="D14:D25">F14</f>
        <v>95.5</v>
      </c>
      <c r="E14" s="20">
        <f aca="true" t="shared" si="2" ref="E14:E25">F14</f>
        <v>95.5</v>
      </c>
      <c r="F14" s="20">
        <f>ROUND(95.4960866926885,2)</f>
        <v>95.5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95.56</v>
      </c>
      <c r="D15" s="20">
        <f t="shared" si="1"/>
        <v>94.5</v>
      </c>
      <c r="E15" s="20">
        <f t="shared" si="2"/>
        <v>94.5</v>
      </c>
      <c r="F15" s="20">
        <f>ROUND(94.4965717199022,2)</f>
        <v>94.5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95.56</v>
      </c>
      <c r="D16" s="20">
        <f t="shared" si="1"/>
        <v>93.46</v>
      </c>
      <c r="E16" s="20">
        <f t="shared" si="2"/>
        <v>93.46</v>
      </c>
      <c r="F16" s="20">
        <f>ROUND(93.4577199759443,2)</f>
        <v>93.46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95.56</v>
      </c>
      <c r="D17" s="20">
        <f t="shared" si="1"/>
        <v>93.39</v>
      </c>
      <c r="E17" s="20">
        <f t="shared" si="2"/>
        <v>93.39</v>
      </c>
      <c r="F17" s="20">
        <f>ROUND(93.3916422030775,2)</f>
        <v>93.39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95.56</v>
      </c>
      <c r="D18" s="20">
        <f t="shared" si="1"/>
        <v>95.39</v>
      </c>
      <c r="E18" s="20">
        <f t="shared" si="2"/>
        <v>95.39</v>
      </c>
      <c r="F18" s="20">
        <f>ROUND(95.3875827158513,2)</f>
        <v>95.39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95.56</v>
      </c>
      <c r="D19" s="20">
        <f t="shared" si="1"/>
        <v>95.33</v>
      </c>
      <c r="E19" s="20">
        <f t="shared" si="2"/>
        <v>95.33</v>
      </c>
      <c r="F19" s="20">
        <f>ROUND(95.3336055836161,2)</f>
        <v>95.33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95.56</v>
      </c>
      <c r="D20" s="20">
        <f t="shared" si="1"/>
        <v>96.32</v>
      </c>
      <c r="E20" s="20">
        <f t="shared" si="2"/>
        <v>96.32</v>
      </c>
      <c r="F20" s="20">
        <f>ROUND(96.3204672046929,2)</f>
        <v>96.32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95.56</v>
      </c>
      <c r="D21" s="20">
        <f t="shared" si="1"/>
        <v>100.08</v>
      </c>
      <c r="E21" s="20">
        <f t="shared" si="2"/>
        <v>100.08</v>
      </c>
      <c r="F21" s="20">
        <f>ROUND(100.081296288694,2)</f>
        <v>100.08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95.56</v>
      </c>
      <c r="D22" s="20">
        <f t="shared" si="1"/>
        <v>101.17</v>
      </c>
      <c r="E22" s="20">
        <f t="shared" si="2"/>
        <v>101.17</v>
      </c>
      <c r="F22" s="20">
        <f>ROUND(101.171358770591,2)</f>
        <v>101.17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95.56</v>
      </c>
      <c r="D23" s="20">
        <f t="shared" si="1"/>
        <v>94.31</v>
      </c>
      <c r="E23" s="20">
        <f t="shared" si="2"/>
        <v>94.31</v>
      </c>
      <c r="F23" s="20">
        <f>ROUND(94.3108852347731,2)</f>
        <v>94.31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95.56</v>
      </c>
      <c r="D24" s="20">
        <f t="shared" si="1"/>
        <v>100.26</v>
      </c>
      <c r="E24" s="20">
        <f t="shared" si="2"/>
        <v>100.26</v>
      </c>
      <c r="F24" s="20">
        <f>ROUND(100.257237479865,2)</f>
        <v>100.26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95.56</v>
      </c>
      <c r="D25" s="20">
        <f t="shared" si="1"/>
        <v>95.56</v>
      </c>
      <c r="E25" s="20">
        <f t="shared" si="2"/>
        <v>95.56</v>
      </c>
      <c r="F25" s="20">
        <f>ROUND(95.5603015514058,2)</f>
        <v>95.56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ROUND(93.1809032974581,2)</f>
        <v>93.18</v>
      </c>
      <c r="D27" s="20">
        <f aca="true" t="shared" si="4" ref="D27:D38">F27</f>
        <v>91.14</v>
      </c>
      <c r="E27" s="20">
        <f aca="true" t="shared" si="5" ref="E27:E38">F27</f>
        <v>91.14</v>
      </c>
      <c r="F27" s="20">
        <f>ROUND(91.1408077499813,2)</f>
        <v>91.14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93.18</v>
      </c>
      <c r="D28" s="20">
        <f t="shared" si="4"/>
        <v>88.01</v>
      </c>
      <c r="E28" s="20">
        <f t="shared" si="5"/>
        <v>88.01</v>
      </c>
      <c r="F28" s="20">
        <f>ROUND(88.0070630040169,2)</f>
        <v>88.01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93.18</v>
      </c>
      <c r="D29" s="20">
        <f t="shared" si="4"/>
        <v>86.65</v>
      </c>
      <c r="E29" s="20">
        <f t="shared" si="5"/>
        <v>86.65</v>
      </c>
      <c r="F29" s="20">
        <f>ROUND(86.6535310458866,2)</f>
        <v>86.65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93.18</v>
      </c>
      <c r="D30" s="20">
        <f t="shared" si="4"/>
        <v>88.8</v>
      </c>
      <c r="E30" s="20">
        <f t="shared" si="5"/>
        <v>88.8</v>
      </c>
      <c r="F30" s="20">
        <f>ROUND(88.7997136563092,2)</f>
        <v>88.8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93.18</v>
      </c>
      <c r="D31" s="20">
        <f t="shared" si="4"/>
        <v>92.63</v>
      </c>
      <c r="E31" s="20">
        <f t="shared" si="5"/>
        <v>92.63</v>
      </c>
      <c r="F31" s="20">
        <f>ROUND(92.6340675705268,2)</f>
        <v>92.63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93.18</v>
      </c>
      <c r="D32" s="20">
        <f t="shared" si="4"/>
        <v>91.13</v>
      </c>
      <c r="E32" s="20">
        <f t="shared" si="5"/>
        <v>91.13</v>
      </c>
      <c r="F32" s="20">
        <f>ROUND(91.1323362291953,2)</f>
        <v>91.13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93.18</v>
      </c>
      <c r="D33" s="20">
        <f t="shared" si="4"/>
        <v>93.22</v>
      </c>
      <c r="E33" s="20">
        <f t="shared" si="5"/>
        <v>93.22</v>
      </c>
      <c r="F33" s="20">
        <f>ROUND(93.2214347350891,2)</f>
        <v>93.22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93.18</v>
      </c>
      <c r="D34" s="20">
        <f t="shared" si="4"/>
        <v>98.75</v>
      </c>
      <c r="E34" s="20">
        <f t="shared" si="5"/>
        <v>98.75</v>
      </c>
      <c r="F34" s="20">
        <f>ROUND(98.7487610171085,2)</f>
        <v>98.75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93.18</v>
      </c>
      <c r="D35" s="20">
        <f t="shared" si="4"/>
        <v>99.09</v>
      </c>
      <c r="E35" s="20">
        <f t="shared" si="5"/>
        <v>99.09</v>
      </c>
      <c r="F35" s="20">
        <f>ROUND(99.0909759557734,2)</f>
        <v>99.09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93.18</v>
      </c>
      <c r="D36" s="20">
        <f t="shared" si="4"/>
        <v>92.44</v>
      </c>
      <c r="E36" s="20">
        <f t="shared" si="5"/>
        <v>92.44</v>
      </c>
      <c r="F36" s="20">
        <f>ROUND(92.442544627994,2)</f>
        <v>92.44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93.18</v>
      </c>
      <c r="D37" s="20">
        <f t="shared" si="4"/>
        <v>99.77</v>
      </c>
      <c r="E37" s="20">
        <f t="shared" si="5"/>
        <v>99.77</v>
      </c>
      <c r="F37" s="20">
        <f>ROUND(99.7741060353496,2)</f>
        <v>99.77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93.18</v>
      </c>
      <c r="D38" s="20">
        <f t="shared" si="4"/>
        <v>93.18</v>
      </c>
      <c r="E38" s="20">
        <f t="shared" si="5"/>
        <v>93.18</v>
      </c>
      <c r="F38" s="20">
        <f>ROUND(93.1809032974581,2)</f>
        <v>93.18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ROUND(3.2,5)</f>
        <v>3.2</v>
      </c>
      <c r="D40" s="22">
        <f>F40</f>
        <v>3.2</v>
      </c>
      <c r="E40" s="22">
        <f>F40</f>
        <v>3.2</v>
      </c>
      <c r="F40" s="22">
        <f>ROUND(3.2,5)</f>
        <v>3.2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ROUND(3.49,5)</f>
        <v>3.49</v>
      </c>
      <c r="D42" s="22">
        <f>F42</f>
        <v>3.49</v>
      </c>
      <c r="E42" s="22">
        <f>F42</f>
        <v>3.49</v>
      </c>
      <c r="F42" s="22">
        <f>ROUND(3.49,5)</f>
        <v>3.49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ROUND(3.555,5)</f>
        <v>3.555</v>
      </c>
      <c r="D44" s="22">
        <f>F44</f>
        <v>3.555</v>
      </c>
      <c r="E44" s="22">
        <f>F44</f>
        <v>3.555</v>
      </c>
      <c r="F44" s="22">
        <f>ROUND(3.555,5)</f>
        <v>3.555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ROUND(4.16,5)</f>
        <v>4.16</v>
      </c>
      <c r="D46" s="22">
        <f>F46</f>
        <v>4.16</v>
      </c>
      <c r="E46" s="22">
        <f>F46</f>
        <v>4.16</v>
      </c>
      <c r="F46" s="22">
        <f>ROUND(4.16,5)</f>
        <v>4.16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ROUND(10.995,5)</f>
        <v>10.995</v>
      </c>
      <c r="D48" s="22">
        <f>F48</f>
        <v>10.995</v>
      </c>
      <c r="E48" s="22">
        <f>F48</f>
        <v>10.995</v>
      </c>
      <c r="F48" s="22">
        <f>ROUND(10.995,5)</f>
        <v>10.995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ROUND(7.45,5)</f>
        <v>7.45</v>
      </c>
      <c r="D50" s="22">
        <f>F50</f>
        <v>7.45</v>
      </c>
      <c r="E50" s="22">
        <f>F50</f>
        <v>7.45</v>
      </c>
      <c r="F50" s="22">
        <f>ROUND(7.45,5)</f>
        <v>7.45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ROUND(8.415,3)</f>
        <v>8.415</v>
      </c>
      <c r="D52" s="23">
        <f>F52</f>
        <v>8.415</v>
      </c>
      <c r="E52" s="23">
        <f>F52</f>
        <v>8.415</v>
      </c>
      <c r="F52" s="23">
        <f>ROUND(8.415,3)</f>
        <v>8.415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ROUND(2.84,3)</f>
        <v>2.84</v>
      </c>
      <c r="D54" s="23">
        <f>F54</f>
        <v>2.84</v>
      </c>
      <c r="E54" s="23">
        <f>F54</f>
        <v>2.84</v>
      </c>
      <c r="F54" s="23">
        <f>ROUND(2.84,3)</f>
        <v>2.84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ROUND(3.44,3)</f>
        <v>3.44</v>
      </c>
      <c r="D56" s="23">
        <f>F56</f>
        <v>3.44</v>
      </c>
      <c r="E56" s="23">
        <f>F56</f>
        <v>3.44</v>
      </c>
      <c r="F56" s="23">
        <f>ROUND(3.44,3)</f>
        <v>3.44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ROUND(6.9,3)</f>
        <v>6.9</v>
      </c>
      <c r="D58" s="23">
        <f>F58</f>
        <v>6.9</v>
      </c>
      <c r="E58" s="23">
        <f>F58</f>
        <v>6.9</v>
      </c>
      <c r="F58" s="23">
        <f>ROUND(6.9,3)</f>
        <v>6.9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ROUND(6.8,3)</f>
        <v>6.8</v>
      </c>
      <c r="D60" s="23">
        <f>F60</f>
        <v>6.8</v>
      </c>
      <c r="E60" s="23">
        <f>F60</f>
        <v>6.8</v>
      </c>
      <c r="F60" s="23">
        <f>ROUND(6.8,3)</f>
        <v>6.8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ROUND(9.755,3)</f>
        <v>9.755</v>
      </c>
      <c r="D62" s="23">
        <f>F62</f>
        <v>9.755</v>
      </c>
      <c r="E62" s="23">
        <f>F62</f>
        <v>9.755</v>
      </c>
      <c r="F62" s="23">
        <f>ROUND(9.755,3)</f>
        <v>9.755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ROUND(3.3,3)</f>
        <v>3.3</v>
      </c>
      <c r="D64" s="23">
        <f>F64</f>
        <v>3.3</v>
      </c>
      <c r="E64" s="23">
        <f>F64</f>
        <v>3.3</v>
      </c>
      <c r="F64" s="23">
        <f>ROUND(3.3,3)</f>
        <v>3.3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ROUND(2.605,3)</f>
        <v>2.605</v>
      </c>
      <c r="D66" s="23">
        <f>F66</f>
        <v>2.605</v>
      </c>
      <c r="E66" s="23">
        <f>F66</f>
        <v>2.605</v>
      </c>
      <c r="F66" s="23">
        <f>ROUND(2.605,3)</f>
        <v>2.605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ROUND(9.34,3)</f>
        <v>9.34</v>
      </c>
      <c r="D68" s="23">
        <f>F68</f>
        <v>9.34</v>
      </c>
      <c r="E68" s="23">
        <f>F68</f>
        <v>9.34</v>
      </c>
      <c r="F68" s="23">
        <f>ROUND(9.34,3)</f>
        <v>9.34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ROUND(3.2,5)</f>
        <v>3.2</v>
      </c>
      <c r="D70" s="22">
        <f>F70</f>
        <v>137.95406</v>
      </c>
      <c r="E70" s="22">
        <f>F70</f>
        <v>137.95406</v>
      </c>
      <c r="F70" s="22">
        <f>ROUND(137.95406,5)</f>
        <v>137.95406</v>
      </c>
      <c r="G70" s="20"/>
      <c r="H70" s="28"/>
    </row>
    <row r="71" spans="1:8" ht="12.75" customHeight="1">
      <c r="A71" s="30">
        <v>43867</v>
      </c>
      <c r="B71" s="31"/>
      <c r="C71" s="22">
        <f>ROUND(3.2,5)</f>
        <v>3.2</v>
      </c>
      <c r="D71" s="22">
        <f>F71</f>
        <v>138.99453</v>
      </c>
      <c r="E71" s="22">
        <f>F71</f>
        <v>138.99453</v>
      </c>
      <c r="F71" s="22">
        <f>ROUND(138.99453,5)</f>
        <v>138.99453</v>
      </c>
      <c r="G71" s="20"/>
      <c r="H71" s="28"/>
    </row>
    <row r="72" spans="1:8" ht="12.75" customHeight="1">
      <c r="A72" s="30">
        <v>43958</v>
      </c>
      <c r="B72" s="31"/>
      <c r="C72" s="22">
        <f>ROUND(3.2,5)</f>
        <v>3.2</v>
      </c>
      <c r="D72" s="22">
        <f>F72</f>
        <v>141.6019</v>
      </c>
      <c r="E72" s="22">
        <f>F72</f>
        <v>141.6019</v>
      </c>
      <c r="F72" s="22">
        <f>ROUND(141.6019,5)</f>
        <v>141.6019</v>
      </c>
      <c r="G72" s="20"/>
      <c r="H72" s="28"/>
    </row>
    <row r="73" spans="1:8" ht="12.75" customHeight="1">
      <c r="A73" s="30">
        <v>44049</v>
      </c>
      <c r="B73" s="31"/>
      <c r="C73" s="22">
        <f>ROUND(3.2,5)</f>
        <v>3.2</v>
      </c>
      <c r="D73" s="22">
        <f>F73</f>
        <v>142.75208</v>
      </c>
      <c r="E73" s="22">
        <f>F73</f>
        <v>142.75208</v>
      </c>
      <c r="F73" s="22">
        <f>ROUND(142.75208,5)</f>
        <v>142.75208</v>
      </c>
      <c r="G73" s="20"/>
      <c r="H73" s="28"/>
    </row>
    <row r="74" spans="1:8" ht="12.75" customHeight="1">
      <c r="A74" s="30">
        <v>44140</v>
      </c>
      <c r="B74" s="31"/>
      <c r="C74" s="22">
        <f>ROUND(3.2,5)</f>
        <v>3.2</v>
      </c>
      <c r="D74" s="22">
        <f>F74</f>
        <v>145.26631</v>
      </c>
      <c r="E74" s="22">
        <f>F74</f>
        <v>145.26631</v>
      </c>
      <c r="F74" s="22">
        <f>ROUND(145.26631,5)</f>
        <v>145.26631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ROUND(102.05623,5)</f>
        <v>102.05623</v>
      </c>
      <c r="D76" s="22">
        <f>F76</f>
        <v>102.65522</v>
      </c>
      <c r="E76" s="22">
        <f>F76</f>
        <v>102.65522</v>
      </c>
      <c r="F76" s="22">
        <f>ROUND(102.65522,5)</f>
        <v>102.65522</v>
      </c>
      <c r="G76" s="20"/>
      <c r="H76" s="28"/>
    </row>
    <row r="77" spans="1:8" ht="12.75" customHeight="1">
      <c r="A77" s="30">
        <v>43867</v>
      </c>
      <c r="B77" s="31"/>
      <c r="C77" s="22">
        <f>ROUND(102.05623,5)</f>
        <v>102.05623</v>
      </c>
      <c r="D77" s="22">
        <f>F77</f>
        <v>104.52632</v>
      </c>
      <c r="E77" s="22">
        <f>F77</f>
        <v>104.52632</v>
      </c>
      <c r="F77" s="22">
        <f>ROUND(104.52632,5)</f>
        <v>104.52632</v>
      </c>
      <c r="G77" s="20"/>
      <c r="H77" s="28"/>
    </row>
    <row r="78" spans="1:8" ht="12.75" customHeight="1">
      <c r="A78" s="30">
        <v>43958</v>
      </c>
      <c r="B78" s="31"/>
      <c r="C78" s="22">
        <f>ROUND(102.05623,5)</f>
        <v>102.05623</v>
      </c>
      <c r="D78" s="22">
        <f>F78</f>
        <v>105.3744</v>
      </c>
      <c r="E78" s="22">
        <f>F78</f>
        <v>105.3744</v>
      </c>
      <c r="F78" s="22">
        <f>ROUND(105.3744,5)</f>
        <v>105.3744</v>
      </c>
      <c r="G78" s="20"/>
      <c r="H78" s="28"/>
    </row>
    <row r="79" spans="1:8" ht="12.75" customHeight="1">
      <c r="A79" s="30">
        <v>44049</v>
      </c>
      <c r="B79" s="31"/>
      <c r="C79" s="22">
        <f>ROUND(102.05623,5)</f>
        <v>102.05623</v>
      </c>
      <c r="D79" s="22">
        <f>F79</f>
        <v>107.35041</v>
      </c>
      <c r="E79" s="22">
        <f>F79</f>
        <v>107.35041</v>
      </c>
      <c r="F79" s="22">
        <f>ROUND(107.35041,5)</f>
        <v>107.35041</v>
      </c>
      <c r="G79" s="20"/>
      <c r="H79" s="28"/>
    </row>
    <row r="80" spans="1:8" ht="12.75" customHeight="1">
      <c r="A80" s="30">
        <v>44140</v>
      </c>
      <c r="B80" s="31"/>
      <c r="C80" s="22">
        <f>ROUND(102.05623,5)</f>
        <v>102.05623</v>
      </c>
      <c r="D80" s="22">
        <f>F80</f>
        <v>109.20415</v>
      </c>
      <c r="E80" s="22">
        <f>F80</f>
        <v>109.20415</v>
      </c>
      <c r="F80" s="22">
        <f>ROUND(109.20415,5)</f>
        <v>109.20415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ROUND(9.105,5)</f>
        <v>9.105</v>
      </c>
      <c r="D82" s="22">
        <f>F82</f>
        <v>9.16737</v>
      </c>
      <c r="E82" s="22">
        <f>F82</f>
        <v>9.16737</v>
      </c>
      <c r="F82" s="22">
        <f>ROUND(9.16737,5)</f>
        <v>9.16737</v>
      </c>
      <c r="G82" s="20"/>
      <c r="H82" s="28"/>
    </row>
    <row r="83" spans="1:8" ht="12.75" customHeight="1">
      <c r="A83" s="30">
        <v>43867</v>
      </c>
      <c r="B83" s="31"/>
      <c r="C83" s="22">
        <f>ROUND(9.105,5)</f>
        <v>9.105</v>
      </c>
      <c r="D83" s="22">
        <f>F83</f>
        <v>9.2361</v>
      </c>
      <c r="E83" s="22">
        <f>F83</f>
        <v>9.2361</v>
      </c>
      <c r="F83" s="22">
        <f>ROUND(9.2361,5)</f>
        <v>9.2361</v>
      </c>
      <c r="G83" s="20"/>
      <c r="H83" s="28"/>
    </row>
    <row r="84" spans="1:8" ht="12.75" customHeight="1">
      <c r="A84" s="30">
        <v>43958</v>
      </c>
      <c r="B84" s="31"/>
      <c r="C84" s="22">
        <f>ROUND(9.105,5)</f>
        <v>9.105</v>
      </c>
      <c r="D84" s="22">
        <f>F84</f>
        <v>9.30245</v>
      </c>
      <c r="E84" s="22">
        <f>F84</f>
        <v>9.30245</v>
      </c>
      <c r="F84" s="22">
        <f>ROUND(9.30245,5)</f>
        <v>9.30245</v>
      </c>
      <c r="G84" s="20"/>
      <c r="H84" s="28"/>
    </row>
    <row r="85" spans="1:8" ht="12.75" customHeight="1">
      <c r="A85" s="30">
        <v>44049</v>
      </c>
      <c r="B85" s="31"/>
      <c r="C85" s="22">
        <f>ROUND(9.105,5)</f>
        <v>9.105</v>
      </c>
      <c r="D85" s="22">
        <f>F85</f>
        <v>9.37333</v>
      </c>
      <c r="E85" s="22">
        <f>F85</f>
        <v>9.37333</v>
      </c>
      <c r="F85" s="22">
        <f>ROUND(9.37333,5)</f>
        <v>9.37333</v>
      </c>
      <c r="G85" s="20"/>
      <c r="H85" s="28"/>
    </row>
    <row r="86" spans="1:8" ht="12.75" customHeight="1">
      <c r="A86" s="30">
        <v>44140</v>
      </c>
      <c r="B86" s="31"/>
      <c r="C86" s="22">
        <f>ROUND(9.105,5)</f>
        <v>9.105</v>
      </c>
      <c r="D86" s="22">
        <f>F86</f>
        <v>9.46258</v>
      </c>
      <c r="E86" s="22">
        <f>F86</f>
        <v>9.46258</v>
      </c>
      <c r="F86" s="22">
        <f>ROUND(9.46258,5)</f>
        <v>9.46258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ROUND(9.485,5)</f>
        <v>9.485</v>
      </c>
      <c r="D88" s="22">
        <f>F88</f>
        <v>9.55538</v>
      </c>
      <c r="E88" s="22">
        <f>F88</f>
        <v>9.55538</v>
      </c>
      <c r="F88" s="22">
        <f>ROUND(9.55538,5)</f>
        <v>9.55538</v>
      </c>
      <c r="G88" s="20"/>
      <c r="H88" s="28"/>
    </row>
    <row r="89" spans="1:8" ht="12.75" customHeight="1">
      <c r="A89" s="30">
        <v>43867</v>
      </c>
      <c r="B89" s="31"/>
      <c r="C89" s="22">
        <f>ROUND(9.485,5)</f>
        <v>9.485</v>
      </c>
      <c r="D89" s="22">
        <f>F89</f>
        <v>9.6315</v>
      </c>
      <c r="E89" s="22">
        <f>F89</f>
        <v>9.6315</v>
      </c>
      <c r="F89" s="22">
        <f>ROUND(9.6315,5)</f>
        <v>9.6315</v>
      </c>
      <c r="G89" s="20"/>
      <c r="H89" s="28"/>
    </row>
    <row r="90" spans="1:8" ht="12.75" customHeight="1">
      <c r="A90" s="30">
        <v>43958</v>
      </c>
      <c r="B90" s="31"/>
      <c r="C90" s="22">
        <f>ROUND(9.485,5)</f>
        <v>9.485</v>
      </c>
      <c r="D90" s="22">
        <f>F90</f>
        <v>9.70375</v>
      </c>
      <c r="E90" s="22">
        <f>F90</f>
        <v>9.70375</v>
      </c>
      <c r="F90" s="22">
        <f>ROUND(9.70375,5)</f>
        <v>9.70375</v>
      </c>
      <c r="G90" s="20"/>
      <c r="H90" s="28"/>
    </row>
    <row r="91" spans="1:8" ht="12.75" customHeight="1">
      <c r="A91" s="30">
        <v>44049</v>
      </c>
      <c r="B91" s="31"/>
      <c r="C91" s="22">
        <f>ROUND(9.485,5)</f>
        <v>9.485</v>
      </c>
      <c r="D91" s="22">
        <f>F91</f>
        <v>9.77938</v>
      </c>
      <c r="E91" s="22">
        <f>F91</f>
        <v>9.77938</v>
      </c>
      <c r="F91" s="22">
        <f>ROUND(9.77938,5)</f>
        <v>9.77938</v>
      </c>
      <c r="G91" s="20"/>
      <c r="H91" s="28"/>
    </row>
    <row r="92" spans="1:8" ht="12.75" customHeight="1">
      <c r="A92" s="30">
        <v>44140</v>
      </c>
      <c r="B92" s="31"/>
      <c r="C92" s="22">
        <f>ROUND(9.485,5)</f>
        <v>9.485</v>
      </c>
      <c r="D92" s="22">
        <f>F92</f>
        <v>9.87689</v>
      </c>
      <c r="E92" s="22">
        <f>F92</f>
        <v>9.87689</v>
      </c>
      <c r="F92" s="22">
        <f>ROUND(9.87689,5)</f>
        <v>9.87689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ROUND(102.6964,5)</f>
        <v>102.6964</v>
      </c>
      <c r="D94" s="22">
        <f>F94</f>
        <v>103.23047</v>
      </c>
      <c r="E94" s="22">
        <f>F94</f>
        <v>103.23047</v>
      </c>
      <c r="F94" s="22">
        <f>ROUND(103.23047,5)</f>
        <v>103.23047</v>
      </c>
      <c r="G94" s="20"/>
      <c r="H94" s="28"/>
    </row>
    <row r="95" spans="1:8" ht="12.75" customHeight="1">
      <c r="A95" s="30">
        <v>43867</v>
      </c>
      <c r="B95" s="31"/>
      <c r="C95" s="22">
        <f>ROUND(102.6964,5)</f>
        <v>102.6964</v>
      </c>
      <c r="D95" s="22">
        <f>F95</f>
        <v>105.11201</v>
      </c>
      <c r="E95" s="22">
        <f>F95</f>
        <v>105.11201</v>
      </c>
      <c r="F95" s="22">
        <f>ROUND(105.11201,5)</f>
        <v>105.11201</v>
      </c>
      <c r="G95" s="20"/>
      <c r="H95" s="28"/>
    </row>
    <row r="96" spans="1:8" ht="12.75" customHeight="1">
      <c r="A96" s="30">
        <v>43958</v>
      </c>
      <c r="B96" s="31"/>
      <c r="C96" s="22">
        <f>ROUND(102.6964,5)</f>
        <v>102.6964</v>
      </c>
      <c r="D96" s="22">
        <f>F96</f>
        <v>105.88803</v>
      </c>
      <c r="E96" s="22">
        <f>F96</f>
        <v>105.88803</v>
      </c>
      <c r="F96" s="22">
        <f>ROUND(105.88803,5)</f>
        <v>105.88803</v>
      </c>
      <c r="G96" s="20"/>
      <c r="H96" s="28"/>
    </row>
    <row r="97" spans="1:8" ht="12.75" customHeight="1">
      <c r="A97" s="30">
        <v>44049</v>
      </c>
      <c r="B97" s="31"/>
      <c r="C97" s="22">
        <f>ROUND(102.6964,5)</f>
        <v>102.6964</v>
      </c>
      <c r="D97" s="22">
        <f>F97</f>
        <v>107.87364</v>
      </c>
      <c r="E97" s="22">
        <f>F97</f>
        <v>107.87364</v>
      </c>
      <c r="F97" s="22">
        <f>ROUND(107.87364,5)</f>
        <v>107.87364</v>
      </c>
      <c r="G97" s="20"/>
      <c r="H97" s="28"/>
    </row>
    <row r="98" spans="1:8" ht="12.75" customHeight="1">
      <c r="A98" s="30">
        <v>44140</v>
      </c>
      <c r="B98" s="31"/>
      <c r="C98" s="22">
        <f>ROUND(102.6964,5)</f>
        <v>102.6964</v>
      </c>
      <c r="D98" s="22">
        <f>F98</f>
        <v>108.55341</v>
      </c>
      <c r="E98" s="22">
        <f>F98</f>
        <v>108.55341</v>
      </c>
      <c r="F98" s="22">
        <f>ROUND(108.55341,5)</f>
        <v>108.55341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ROUND(9.875,5)</f>
        <v>9.875</v>
      </c>
      <c r="D100" s="22">
        <f>F100</f>
        <v>9.94531</v>
      </c>
      <c r="E100" s="22">
        <f>F100</f>
        <v>9.94531</v>
      </c>
      <c r="F100" s="22">
        <f>ROUND(9.94531,5)</f>
        <v>9.94531</v>
      </c>
      <c r="G100" s="20"/>
      <c r="H100" s="28"/>
    </row>
    <row r="101" spans="1:8" ht="12.75" customHeight="1">
      <c r="A101" s="30">
        <v>43867</v>
      </c>
      <c r="B101" s="31"/>
      <c r="C101" s="22">
        <f>ROUND(9.875,5)</f>
        <v>9.875</v>
      </c>
      <c r="D101" s="22">
        <f>F101</f>
        <v>10.02292</v>
      </c>
      <c r="E101" s="22">
        <f>F101</f>
        <v>10.02292</v>
      </c>
      <c r="F101" s="22">
        <f>ROUND(10.02292,5)</f>
        <v>10.02292</v>
      </c>
      <c r="G101" s="20"/>
      <c r="H101" s="28"/>
    </row>
    <row r="102" spans="1:8" ht="12.75" customHeight="1">
      <c r="A102" s="30">
        <v>43958</v>
      </c>
      <c r="B102" s="31"/>
      <c r="C102" s="22">
        <f>ROUND(9.875,5)</f>
        <v>9.875</v>
      </c>
      <c r="D102" s="22">
        <f>F102</f>
        <v>10.09836</v>
      </c>
      <c r="E102" s="22">
        <f>F102</f>
        <v>10.09836</v>
      </c>
      <c r="F102" s="22">
        <f>ROUND(10.09836,5)</f>
        <v>10.09836</v>
      </c>
      <c r="G102" s="20"/>
      <c r="H102" s="28"/>
    </row>
    <row r="103" spans="1:8" ht="12.75" customHeight="1">
      <c r="A103" s="30">
        <v>44049</v>
      </c>
      <c r="B103" s="31"/>
      <c r="C103" s="22">
        <f>ROUND(9.875,5)</f>
        <v>9.875</v>
      </c>
      <c r="D103" s="22">
        <f>F103</f>
        <v>10.17788</v>
      </c>
      <c r="E103" s="22">
        <f>F103</f>
        <v>10.17788</v>
      </c>
      <c r="F103" s="22">
        <f>ROUND(10.17788,5)</f>
        <v>10.17788</v>
      </c>
      <c r="G103" s="20"/>
      <c r="H103" s="28"/>
    </row>
    <row r="104" spans="1:8" ht="12.75" customHeight="1">
      <c r="A104" s="30">
        <v>44140</v>
      </c>
      <c r="B104" s="31"/>
      <c r="C104" s="22">
        <f>ROUND(9.875,5)</f>
        <v>9.875</v>
      </c>
      <c r="D104" s="22">
        <f>F104</f>
        <v>10.2709</v>
      </c>
      <c r="E104" s="22">
        <f>F104</f>
        <v>10.2709</v>
      </c>
      <c r="F104" s="22">
        <f>ROUND(10.2709,5)</f>
        <v>10.2709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ROUND(3.49,5)</f>
        <v>3.49</v>
      </c>
      <c r="D106" s="22">
        <f>F106</f>
        <v>122.13785</v>
      </c>
      <c r="E106" s="22">
        <f>F106</f>
        <v>122.13785</v>
      </c>
      <c r="F106" s="22">
        <f>ROUND(122.13785,5)</f>
        <v>122.13785</v>
      </c>
      <c r="G106" s="20"/>
      <c r="H106" s="28"/>
    </row>
    <row r="107" spans="1:8" ht="12.75" customHeight="1">
      <c r="A107" s="30">
        <v>43867</v>
      </c>
      <c r="B107" s="31"/>
      <c r="C107" s="22">
        <f>ROUND(3.49,5)</f>
        <v>3.49</v>
      </c>
      <c r="D107" s="22">
        <f>F107</f>
        <v>122.70585</v>
      </c>
      <c r="E107" s="22">
        <f>F107</f>
        <v>122.70585</v>
      </c>
      <c r="F107" s="22">
        <f>ROUND(122.70585,5)</f>
        <v>122.70585</v>
      </c>
      <c r="G107" s="20"/>
      <c r="H107" s="28"/>
    </row>
    <row r="108" spans="1:8" ht="12.75" customHeight="1">
      <c r="A108" s="30">
        <v>43958</v>
      </c>
      <c r="B108" s="31"/>
      <c r="C108" s="22">
        <f>ROUND(3.49,5)</f>
        <v>3.49</v>
      </c>
      <c r="D108" s="22">
        <f>F108</f>
        <v>125.0077</v>
      </c>
      <c r="E108" s="22">
        <f>F108</f>
        <v>125.0077</v>
      </c>
      <c r="F108" s="22">
        <f>ROUND(125.0077,5)</f>
        <v>125.0077</v>
      </c>
      <c r="G108" s="20"/>
      <c r="H108" s="28"/>
    </row>
    <row r="109" spans="1:8" ht="12.75" customHeight="1">
      <c r="A109" s="30">
        <v>44049</v>
      </c>
      <c r="B109" s="31"/>
      <c r="C109" s="22">
        <f>ROUND(3.49,5)</f>
        <v>3.49</v>
      </c>
      <c r="D109" s="22">
        <f>F109</f>
        <v>125.65851</v>
      </c>
      <c r="E109" s="22">
        <f>F109</f>
        <v>125.65851</v>
      </c>
      <c r="F109" s="22">
        <f>ROUND(125.65851,5)</f>
        <v>125.65851</v>
      </c>
      <c r="G109" s="20"/>
      <c r="H109" s="28"/>
    </row>
    <row r="110" spans="1:8" ht="12.75" customHeight="1">
      <c r="A110" s="30">
        <v>44140</v>
      </c>
      <c r="B110" s="31"/>
      <c r="C110" s="22">
        <f>ROUND(3.49,5)</f>
        <v>3.49</v>
      </c>
      <c r="D110" s="22">
        <f>F110</f>
        <v>127.87098</v>
      </c>
      <c r="E110" s="22">
        <f>F110</f>
        <v>127.87098</v>
      </c>
      <c r="F110" s="22">
        <f>ROUND(127.87098,5)</f>
        <v>127.87098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ROUND(10.005,5)</f>
        <v>10.005</v>
      </c>
      <c r="D112" s="22">
        <f>F112</f>
        <v>10.0761</v>
      </c>
      <c r="E112" s="22">
        <f>F112</f>
        <v>10.0761</v>
      </c>
      <c r="F112" s="22">
        <f>ROUND(10.0761,5)</f>
        <v>10.0761</v>
      </c>
      <c r="G112" s="20"/>
      <c r="H112" s="28"/>
    </row>
    <row r="113" spans="1:8" ht="12.75" customHeight="1">
      <c r="A113" s="30">
        <v>43867</v>
      </c>
      <c r="B113" s="31"/>
      <c r="C113" s="22">
        <f>ROUND(10.005,5)</f>
        <v>10.005</v>
      </c>
      <c r="D113" s="22">
        <f>F113</f>
        <v>10.1546</v>
      </c>
      <c r="E113" s="22">
        <f>F113</f>
        <v>10.1546</v>
      </c>
      <c r="F113" s="22">
        <f>ROUND(10.1546,5)</f>
        <v>10.1546</v>
      </c>
      <c r="G113" s="20"/>
      <c r="H113" s="28"/>
    </row>
    <row r="114" spans="1:8" ht="12.75" customHeight="1">
      <c r="A114" s="30">
        <v>43958</v>
      </c>
      <c r="B114" s="31"/>
      <c r="C114" s="22">
        <f>ROUND(10.005,5)</f>
        <v>10.005</v>
      </c>
      <c r="D114" s="22">
        <f>F114</f>
        <v>10.23091</v>
      </c>
      <c r="E114" s="22">
        <f>F114</f>
        <v>10.23091</v>
      </c>
      <c r="F114" s="22">
        <f>ROUND(10.23091,5)</f>
        <v>10.23091</v>
      </c>
      <c r="G114" s="20"/>
      <c r="H114" s="28"/>
    </row>
    <row r="115" spans="1:8" ht="12.75" customHeight="1">
      <c r="A115" s="30">
        <v>44049</v>
      </c>
      <c r="B115" s="31"/>
      <c r="C115" s="22">
        <f>ROUND(10.005,5)</f>
        <v>10.005</v>
      </c>
      <c r="D115" s="22">
        <f>F115</f>
        <v>10.31124</v>
      </c>
      <c r="E115" s="22">
        <f>F115</f>
        <v>10.31124</v>
      </c>
      <c r="F115" s="22">
        <f>ROUND(10.31124,5)</f>
        <v>10.31124</v>
      </c>
      <c r="G115" s="20"/>
      <c r="H115" s="28"/>
    </row>
    <row r="116" spans="1:8" ht="12.75" customHeight="1">
      <c r="A116" s="30">
        <v>44140</v>
      </c>
      <c r="B116" s="31"/>
      <c r="C116" s="22">
        <f>ROUND(10.005,5)</f>
        <v>10.005</v>
      </c>
      <c r="D116" s="22">
        <f>F116</f>
        <v>10.40436</v>
      </c>
      <c r="E116" s="22">
        <f>F116</f>
        <v>10.40436</v>
      </c>
      <c r="F116" s="22">
        <f>ROUND(10.40436,5)</f>
        <v>10.40436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ROUND(10.045,5)</f>
        <v>10.045</v>
      </c>
      <c r="D118" s="22">
        <f>F118</f>
        <v>10.11364</v>
      </c>
      <c r="E118" s="22">
        <f>F118</f>
        <v>10.11364</v>
      </c>
      <c r="F118" s="22">
        <f>ROUND(10.11364,5)</f>
        <v>10.11364</v>
      </c>
      <c r="G118" s="20"/>
      <c r="H118" s="28"/>
    </row>
    <row r="119" spans="1:8" ht="12.75" customHeight="1">
      <c r="A119" s="30">
        <v>43867</v>
      </c>
      <c r="B119" s="31"/>
      <c r="C119" s="22">
        <f>ROUND(10.045,5)</f>
        <v>10.045</v>
      </c>
      <c r="D119" s="22">
        <f>F119</f>
        <v>10.1893</v>
      </c>
      <c r="E119" s="22">
        <f>F119</f>
        <v>10.1893</v>
      </c>
      <c r="F119" s="22">
        <f>ROUND(10.1893,5)</f>
        <v>10.1893</v>
      </c>
      <c r="G119" s="20"/>
      <c r="H119" s="28"/>
    </row>
    <row r="120" spans="1:8" ht="12.75" customHeight="1">
      <c r="A120" s="30">
        <v>43958</v>
      </c>
      <c r="B120" s="31"/>
      <c r="C120" s="22">
        <f>ROUND(10.045,5)</f>
        <v>10.045</v>
      </c>
      <c r="D120" s="22">
        <f>F120</f>
        <v>10.26272</v>
      </c>
      <c r="E120" s="22">
        <f>F120</f>
        <v>10.26272</v>
      </c>
      <c r="F120" s="22">
        <f>ROUND(10.26272,5)</f>
        <v>10.26272</v>
      </c>
      <c r="G120" s="20"/>
      <c r="H120" s="28"/>
    </row>
    <row r="121" spans="1:8" ht="12.75" customHeight="1">
      <c r="A121" s="30">
        <v>44049</v>
      </c>
      <c r="B121" s="31"/>
      <c r="C121" s="22">
        <f>ROUND(10.045,5)</f>
        <v>10.045</v>
      </c>
      <c r="D121" s="22">
        <f>F121</f>
        <v>10.33984</v>
      </c>
      <c r="E121" s="22">
        <f>F121</f>
        <v>10.33984</v>
      </c>
      <c r="F121" s="22">
        <f>ROUND(10.33984,5)</f>
        <v>10.33984</v>
      </c>
      <c r="G121" s="20"/>
      <c r="H121" s="28"/>
    </row>
    <row r="122" spans="1:8" ht="12.75" customHeight="1">
      <c r="A122" s="30">
        <v>44140</v>
      </c>
      <c r="B122" s="31"/>
      <c r="C122" s="22">
        <f>ROUND(10.045,5)</f>
        <v>10.045</v>
      </c>
      <c r="D122" s="22">
        <f>F122</f>
        <v>10.42892</v>
      </c>
      <c r="E122" s="22">
        <f>F122</f>
        <v>10.42892</v>
      </c>
      <c r="F122" s="22">
        <f>ROUND(10.42892,5)</f>
        <v>10.42892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ROUND(112.93506,5)</f>
        <v>112.93506</v>
      </c>
      <c r="D124" s="22">
        <f>F124</f>
        <v>113.08943</v>
      </c>
      <c r="E124" s="22">
        <f>F124</f>
        <v>113.08943</v>
      </c>
      <c r="F124" s="22">
        <f>ROUND(113.08943,5)</f>
        <v>113.08943</v>
      </c>
      <c r="G124" s="20"/>
      <c r="H124" s="28"/>
    </row>
    <row r="125" spans="1:8" ht="12.75" customHeight="1">
      <c r="A125" s="30">
        <v>43867</v>
      </c>
      <c r="B125" s="31"/>
      <c r="C125" s="22">
        <f>ROUND(112.93506,5)</f>
        <v>112.93506</v>
      </c>
      <c r="D125" s="22">
        <f>F125</f>
        <v>115.15083</v>
      </c>
      <c r="E125" s="22">
        <f>F125</f>
        <v>115.15083</v>
      </c>
      <c r="F125" s="22">
        <f>ROUND(115.15083,5)</f>
        <v>115.15083</v>
      </c>
      <c r="G125" s="20"/>
      <c r="H125" s="28"/>
    </row>
    <row r="126" spans="1:8" ht="12.75" customHeight="1">
      <c r="A126" s="30">
        <v>43958</v>
      </c>
      <c r="B126" s="31"/>
      <c r="C126" s="22">
        <f>ROUND(112.93506,5)</f>
        <v>112.93506</v>
      </c>
      <c r="D126" s="22">
        <f>F126</f>
        <v>115.56249</v>
      </c>
      <c r="E126" s="22">
        <f>F126</f>
        <v>115.56249</v>
      </c>
      <c r="F126" s="22">
        <f>ROUND(115.56249,5)</f>
        <v>115.56249</v>
      </c>
      <c r="G126" s="20"/>
      <c r="H126" s="28"/>
    </row>
    <row r="127" spans="1:8" ht="12.75" customHeight="1">
      <c r="A127" s="30">
        <v>44049</v>
      </c>
      <c r="B127" s="31"/>
      <c r="C127" s="22">
        <f>ROUND(112.93506,5)</f>
        <v>112.93506</v>
      </c>
      <c r="D127" s="22">
        <f>F127</f>
        <v>117.72937</v>
      </c>
      <c r="E127" s="22">
        <f>F127</f>
        <v>117.72937</v>
      </c>
      <c r="F127" s="22">
        <f>ROUND(117.72937,5)</f>
        <v>117.72937</v>
      </c>
      <c r="G127" s="20"/>
      <c r="H127" s="28"/>
    </row>
    <row r="128" spans="1:8" ht="12.75" customHeight="1">
      <c r="A128" s="30">
        <v>44140</v>
      </c>
      <c r="B128" s="31"/>
      <c r="C128" s="22">
        <f>ROUND(112.93506,5)</f>
        <v>112.93506</v>
      </c>
      <c r="D128" s="22">
        <f>F128</f>
        <v>119.74387</v>
      </c>
      <c r="E128" s="22">
        <f>F128</f>
        <v>119.74387</v>
      </c>
      <c r="F128" s="22">
        <f>ROUND(119.74387,5)</f>
        <v>119.74387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ROUND(3.555,5)</f>
        <v>3.555</v>
      </c>
      <c r="D130" s="22">
        <f>F130</f>
        <v>117.83332</v>
      </c>
      <c r="E130" s="22">
        <f>F130</f>
        <v>117.83332</v>
      </c>
      <c r="F130" s="22">
        <f>ROUND(117.83332,5)</f>
        <v>117.83332</v>
      </c>
      <c r="G130" s="20"/>
      <c r="H130" s="28"/>
    </row>
    <row r="131" spans="1:8" ht="12.75" customHeight="1">
      <c r="A131" s="30">
        <v>43867</v>
      </c>
      <c r="B131" s="31"/>
      <c r="C131" s="22">
        <f>ROUND(3.555,5)</f>
        <v>3.555</v>
      </c>
      <c r="D131" s="22">
        <f>F131</f>
        <v>118.14557</v>
      </c>
      <c r="E131" s="22">
        <f>F131</f>
        <v>118.14557</v>
      </c>
      <c r="F131" s="22">
        <f>ROUND(118.14557,5)</f>
        <v>118.14557</v>
      </c>
      <c r="G131" s="20"/>
      <c r="H131" s="28"/>
    </row>
    <row r="132" spans="1:8" ht="12.75" customHeight="1">
      <c r="A132" s="30">
        <v>43958</v>
      </c>
      <c r="B132" s="31"/>
      <c r="C132" s="22">
        <f>ROUND(3.555,5)</f>
        <v>3.555</v>
      </c>
      <c r="D132" s="22">
        <f>F132</f>
        <v>120.36181</v>
      </c>
      <c r="E132" s="22">
        <f>F132</f>
        <v>120.36181</v>
      </c>
      <c r="F132" s="22">
        <f>ROUND(120.36181,5)</f>
        <v>120.36181</v>
      </c>
      <c r="G132" s="20"/>
      <c r="H132" s="28"/>
    </row>
    <row r="133" spans="1:8" ht="12.75" customHeight="1">
      <c r="A133" s="30">
        <v>44049</v>
      </c>
      <c r="B133" s="31"/>
      <c r="C133" s="22">
        <f>ROUND(3.555,5)</f>
        <v>3.555</v>
      </c>
      <c r="D133" s="22">
        <f>F133</f>
        <v>120.73897</v>
      </c>
      <c r="E133" s="22">
        <f>F133</f>
        <v>120.73897</v>
      </c>
      <c r="F133" s="22">
        <f>ROUND(120.73897,5)</f>
        <v>120.73897</v>
      </c>
      <c r="G133" s="20"/>
      <c r="H133" s="28"/>
    </row>
    <row r="134" spans="1:8" ht="12.75" customHeight="1">
      <c r="A134" s="30">
        <v>44140</v>
      </c>
      <c r="B134" s="31"/>
      <c r="C134" s="22">
        <f>ROUND(3.555,5)</f>
        <v>3.555</v>
      </c>
      <c r="D134" s="22">
        <f>F134</f>
        <v>122.86476</v>
      </c>
      <c r="E134" s="22">
        <f>F134</f>
        <v>122.86476</v>
      </c>
      <c r="F134" s="22">
        <f>ROUND(122.86476,5)</f>
        <v>122.86476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ROUND(4.16,5)</f>
        <v>4.16</v>
      </c>
      <c r="D136" s="22">
        <f>F136</f>
        <v>130.85445</v>
      </c>
      <c r="E136" s="22">
        <f>F136</f>
        <v>130.85445</v>
      </c>
      <c r="F136" s="22">
        <f>ROUND(130.85445,5)</f>
        <v>130.85445</v>
      </c>
      <c r="G136" s="20"/>
      <c r="H136" s="28"/>
    </row>
    <row r="137" spans="1:8" ht="12.75" customHeight="1">
      <c r="A137" s="30">
        <v>43867</v>
      </c>
      <c r="B137" s="31"/>
      <c r="C137" s="22">
        <f>ROUND(4.16,5)</f>
        <v>4.16</v>
      </c>
      <c r="D137" s="22">
        <f>F137</f>
        <v>133.23941</v>
      </c>
      <c r="E137" s="22">
        <f>F137</f>
        <v>133.23941</v>
      </c>
      <c r="F137" s="22">
        <f>ROUND(133.23941,5)</f>
        <v>133.23941</v>
      </c>
      <c r="G137" s="20"/>
      <c r="H137" s="28"/>
    </row>
    <row r="138" spans="1:8" ht="12.75" customHeight="1">
      <c r="A138" s="30">
        <v>43958</v>
      </c>
      <c r="B138" s="31"/>
      <c r="C138" s="22">
        <f>ROUND(4.16,5)</f>
        <v>4.16</v>
      </c>
      <c r="D138" s="22">
        <f>F138</f>
        <v>133.83055</v>
      </c>
      <c r="E138" s="22">
        <f>F138</f>
        <v>133.83055</v>
      </c>
      <c r="F138" s="22">
        <f>ROUND(133.83055,5)</f>
        <v>133.83055</v>
      </c>
      <c r="G138" s="20"/>
      <c r="H138" s="28"/>
    </row>
    <row r="139" spans="1:8" ht="12.75" customHeight="1">
      <c r="A139" s="30">
        <v>44049</v>
      </c>
      <c r="B139" s="31"/>
      <c r="C139" s="22">
        <f>ROUND(4.16,5)</f>
        <v>4.16</v>
      </c>
      <c r="D139" s="22">
        <f>F139</f>
        <v>136.34001</v>
      </c>
      <c r="E139" s="22">
        <f>F139</f>
        <v>136.34001</v>
      </c>
      <c r="F139" s="22">
        <f>ROUND(136.34001,5)</f>
        <v>136.34001</v>
      </c>
      <c r="G139" s="20"/>
      <c r="H139" s="28"/>
    </row>
    <row r="140" spans="1:8" ht="12.75" customHeight="1">
      <c r="A140" s="30">
        <v>44140</v>
      </c>
      <c r="B140" s="31"/>
      <c r="C140" s="22">
        <f>ROUND(4.16,5)</f>
        <v>4.16</v>
      </c>
      <c r="D140" s="22">
        <f>F140</f>
        <v>138.74164</v>
      </c>
      <c r="E140" s="22">
        <f>F140</f>
        <v>138.74164</v>
      </c>
      <c r="F140" s="22">
        <f>ROUND(138.74164,5)</f>
        <v>138.74164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ROUND(10.995,5)</f>
        <v>10.995</v>
      </c>
      <c r="D142" s="22">
        <f>F142</f>
        <v>11.10885</v>
      </c>
      <c r="E142" s="22">
        <f>F142</f>
        <v>11.10885</v>
      </c>
      <c r="F142" s="22">
        <f>ROUND(11.10885,5)</f>
        <v>11.10885</v>
      </c>
      <c r="G142" s="20"/>
      <c r="H142" s="28"/>
    </row>
    <row r="143" spans="1:8" ht="12.75" customHeight="1">
      <c r="A143" s="30">
        <v>43867</v>
      </c>
      <c r="B143" s="31"/>
      <c r="C143" s="22">
        <f>ROUND(10.995,5)</f>
        <v>10.995</v>
      </c>
      <c r="D143" s="22">
        <f>F143</f>
        <v>11.23642</v>
      </c>
      <c r="E143" s="22">
        <f>F143</f>
        <v>11.23642</v>
      </c>
      <c r="F143" s="22">
        <f>ROUND(11.23642,5)</f>
        <v>11.23642</v>
      </c>
      <c r="G143" s="20"/>
      <c r="H143" s="28"/>
    </row>
    <row r="144" spans="1:8" ht="12.75" customHeight="1">
      <c r="A144" s="30">
        <v>43958</v>
      </c>
      <c r="B144" s="31"/>
      <c r="C144" s="22">
        <f>ROUND(10.995,5)</f>
        <v>10.995</v>
      </c>
      <c r="D144" s="22">
        <f>F144</f>
        <v>11.35888</v>
      </c>
      <c r="E144" s="22">
        <f>F144</f>
        <v>11.35888</v>
      </c>
      <c r="F144" s="22">
        <f>ROUND(11.35888,5)</f>
        <v>11.35888</v>
      </c>
      <c r="G144" s="20"/>
      <c r="H144" s="28"/>
    </row>
    <row r="145" spans="1:8" ht="12.75" customHeight="1">
      <c r="A145" s="30">
        <v>44049</v>
      </c>
      <c r="B145" s="31"/>
      <c r="C145" s="22">
        <f>ROUND(10.995,5)</f>
        <v>10.995</v>
      </c>
      <c r="D145" s="22">
        <f>F145</f>
        <v>11.48621</v>
      </c>
      <c r="E145" s="22">
        <f>F145</f>
        <v>11.48621</v>
      </c>
      <c r="F145" s="22">
        <f>ROUND(11.48621,5)</f>
        <v>11.48621</v>
      </c>
      <c r="G145" s="20"/>
      <c r="H145" s="28"/>
    </row>
    <row r="146" spans="1:8" ht="12.75" customHeight="1">
      <c r="A146" s="30">
        <v>44140</v>
      </c>
      <c r="B146" s="31"/>
      <c r="C146" s="22">
        <f>ROUND(10.995,5)</f>
        <v>10.995</v>
      </c>
      <c r="D146" s="22">
        <f>F146</f>
        <v>11.63946</v>
      </c>
      <c r="E146" s="22">
        <f>F146</f>
        <v>11.63946</v>
      </c>
      <c r="F146" s="22">
        <f>ROUND(11.63946,5)</f>
        <v>11.63946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ROUND(11.34,5)</f>
        <v>11.34</v>
      </c>
      <c r="D148" s="22">
        <f>F148</f>
        <v>11.45338</v>
      </c>
      <c r="E148" s="22">
        <f>F148</f>
        <v>11.45338</v>
      </c>
      <c r="F148" s="22">
        <f>ROUND(11.45338,5)</f>
        <v>11.45338</v>
      </c>
      <c r="G148" s="20"/>
      <c r="H148" s="28"/>
    </row>
    <row r="149" spans="1:8" ht="12.75" customHeight="1">
      <c r="A149" s="30">
        <v>43867</v>
      </c>
      <c r="B149" s="31"/>
      <c r="C149" s="22">
        <f>ROUND(11.34,5)</f>
        <v>11.34</v>
      </c>
      <c r="D149" s="22">
        <f>F149</f>
        <v>11.5756</v>
      </c>
      <c r="E149" s="22">
        <f>F149</f>
        <v>11.5756</v>
      </c>
      <c r="F149" s="22">
        <f>ROUND(11.5756,5)</f>
        <v>11.5756</v>
      </c>
      <c r="G149" s="20"/>
      <c r="H149" s="28"/>
    </row>
    <row r="150" spans="1:8" ht="12.75" customHeight="1">
      <c r="A150" s="30">
        <v>43958</v>
      </c>
      <c r="B150" s="31"/>
      <c r="C150" s="22">
        <f>ROUND(11.34,5)</f>
        <v>11.34</v>
      </c>
      <c r="D150" s="22">
        <f>F150</f>
        <v>11.69802</v>
      </c>
      <c r="E150" s="22">
        <f>F150</f>
        <v>11.69802</v>
      </c>
      <c r="F150" s="22">
        <f>ROUND(11.69802,5)</f>
        <v>11.69802</v>
      </c>
      <c r="G150" s="20"/>
      <c r="H150" s="28"/>
    </row>
    <row r="151" spans="1:8" ht="12.75" customHeight="1">
      <c r="A151" s="30">
        <v>44049</v>
      </c>
      <c r="B151" s="31"/>
      <c r="C151" s="22">
        <f>ROUND(11.34,5)</f>
        <v>11.34</v>
      </c>
      <c r="D151" s="22">
        <f>F151</f>
        <v>11.82311</v>
      </c>
      <c r="E151" s="22">
        <f>F151</f>
        <v>11.82311</v>
      </c>
      <c r="F151" s="22">
        <f>ROUND(11.82311,5)</f>
        <v>11.82311</v>
      </c>
      <c r="G151" s="20"/>
      <c r="H151" s="28"/>
    </row>
    <row r="152" spans="1:8" ht="12.75" customHeight="1">
      <c r="A152" s="30">
        <v>44140</v>
      </c>
      <c r="B152" s="31"/>
      <c r="C152" s="22">
        <f>ROUND(11.34,5)</f>
        <v>11.34</v>
      </c>
      <c r="D152" s="22">
        <f>F152</f>
        <v>11.97104</v>
      </c>
      <c r="E152" s="22">
        <f>F152</f>
        <v>11.97104</v>
      </c>
      <c r="F152" s="22">
        <f>ROUND(11.97104,5)</f>
        <v>11.97104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ROUND(7.45,5)</f>
        <v>7.45</v>
      </c>
      <c r="D154" s="22">
        <f>F154</f>
        <v>7.47523</v>
      </c>
      <c r="E154" s="22">
        <f>F154</f>
        <v>7.47523</v>
      </c>
      <c r="F154" s="22">
        <f>ROUND(7.47523,5)</f>
        <v>7.47523</v>
      </c>
      <c r="G154" s="20"/>
      <c r="H154" s="28"/>
    </row>
    <row r="155" spans="1:8" ht="12.75" customHeight="1">
      <c r="A155" s="30">
        <v>43867</v>
      </c>
      <c r="B155" s="31"/>
      <c r="C155" s="22">
        <f>ROUND(7.45,5)</f>
        <v>7.45</v>
      </c>
      <c r="D155" s="22">
        <f>F155</f>
        <v>7.49933</v>
      </c>
      <c r="E155" s="22">
        <f>F155</f>
        <v>7.49933</v>
      </c>
      <c r="F155" s="22">
        <f>ROUND(7.49933,5)</f>
        <v>7.49933</v>
      </c>
      <c r="G155" s="20"/>
      <c r="H155" s="28"/>
    </row>
    <row r="156" spans="1:8" ht="12.75" customHeight="1">
      <c r="A156" s="30">
        <v>43958</v>
      </c>
      <c r="B156" s="31"/>
      <c r="C156" s="22">
        <f>ROUND(7.45,5)</f>
        <v>7.45</v>
      </c>
      <c r="D156" s="22">
        <f>F156</f>
        <v>7.49213</v>
      </c>
      <c r="E156" s="22">
        <f>F156</f>
        <v>7.49213</v>
      </c>
      <c r="F156" s="22">
        <f>ROUND(7.49213,5)</f>
        <v>7.49213</v>
      </c>
      <c r="G156" s="20"/>
      <c r="H156" s="28"/>
    </row>
    <row r="157" spans="1:8" ht="12.75" customHeight="1">
      <c r="A157" s="30">
        <v>44049</v>
      </c>
      <c r="B157" s="31"/>
      <c r="C157" s="22">
        <f>ROUND(7.45,5)</f>
        <v>7.45</v>
      </c>
      <c r="D157" s="22">
        <f>F157</f>
        <v>7.48005</v>
      </c>
      <c r="E157" s="22">
        <f>F157</f>
        <v>7.48005</v>
      </c>
      <c r="F157" s="22">
        <f>ROUND(7.48005,5)</f>
        <v>7.48005</v>
      </c>
      <c r="G157" s="20"/>
      <c r="H157" s="28"/>
    </row>
    <row r="158" spans="1:8" ht="12.75" customHeight="1">
      <c r="A158" s="30">
        <v>44140</v>
      </c>
      <c r="B158" s="31"/>
      <c r="C158" s="22">
        <f>ROUND(7.45,5)</f>
        <v>7.45</v>
      </c>
      <c r="D158" s="22">
        <f>F158</f>
        <v>7.53767</v>
      </c>
      <c r="E158" s="22">
        <f>F158</f>
        <v>7.53767</v>
      </c>
      <c r="F158" s="22">
        <f>ROUND(7.53767,5)</f>
        <v>7.53767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ROUND(9.765,5)</f>
        <v>9.765</v>
      </c>
      <c r="D160" s="22">
        <f>F160</f>
        <v>9.83992</v>
      </c>
      <c r="E160" s="22">
        <f>F160</f>
        <v>9.83992</v>
      </c>
      <c r="F160" s="22">
        <f>ROUND(9.83992,5)</f>
        <v>9.83992</v>
      </c>
      <c r="G160" s="20"/>
      <c r="H160" s="28"/>
    </row>
    <row r="161" spans="1:8" ht="12.75" customHeight="1">
      <c r="A161" s="30">
        <v>43867</v>
      </c>
      <c r="B161" s="31"/>
      <c r="C161" s="22">
        <f>ROUND(9.765,5)</f>
        <v>9.765</v>
      </c>
      <c r="D161" s="22">
        <f>F161</f>
        <v>9.92319</v>
      </c>
      <c r="E161" s="22">
        <f>F161</f>
        <v>9.92319</v>
      </c>
      <c r="F161" s="22">
        <f>ROUND(9.92319,5)</f>
        <v>9.92319</v>
      </c>
      <c r="G161" s="20"/>
      <c r="H161" s="28"/>
    </row>
    <row r="162" spans="1:8" ht="12.75" customHeight="1">
      <c r="A162" s="30">
        <v>43958</v>
      </c>
      <c r="B162" s="31"/>
      <c r="C162" s="22">
        <f>ROUND(9.765,5)</f>
        <v>9.765</v>
      </c>
      <c r="D162" s="22">
        <f>F162</f>
        <v>9.99613</v>
      </c>
      <c r="E162" s="22">
        <f>F162</f>
        <v>9.99613</v>
      </c>
      <c r="F162" s="22">
        <f>ROUND(9.99613,5)</f>
        <v>9.99613</v>
      </c>
      <c r="G162" s="20"/>
      <c r="H162" s="28"/>
    </row>
    <row r="163" spans="1:8" ht="12.75" customHeight="1">
      <c r="A163" s="30">
        <v>44049</v>
      </c>
      <c r="B163" s="31"/>
      <c r="C163" s="22">
        <f>ROUND(9.765,5)</f>
        <v>9.765</v>
      </c>
      <c r="D163" s="22">
        <f>F163</f>
        <v>10.07187</v>
      </c>
      <c r="E163" s="22">
        <f>F163</f>
        <v>10.07187</v>
      </c>
      <c r="F163" s="22">
        <f>ROUND(10.07187,5)</f>
        <v>10.07187</v>
      </c>
      <c r="G163" s="20"/>
      <c r="H163" s="28"/>
    </row>
    <row r="164" spans="1:8" ht="12.75" customHeight="1">
      <c r="A164" s="30">
        <v>44140</v>
      </c>
      <c r="B164" s="31"/>
      <c r="C164" s="22">
        <f>ROUND(9.765,5)</f>
        <v>9.765</v>
      </c>
      <c r="D164" s="22">
        <f>F164</f>
        <v>10.17108</v>
      </c>
      <c r="E164" s="22">
        <f>F164</f>
        <v>10.17108</v>
      </c>
      <c r="F164" s="22">
        <f>ROUND(10.17108,5)</f>
        <v>10.17108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ROUND(8.415,5)</f>
        <v>8.415</v>
      </c>
      <c r="D166" s="22">
        <f>F166</f>
        <v>8.46999</v>
      </c>
      <c r="E166" s="22">
        <f>F166</f>
        <v>8.46999</v>
      </c>
      <c r="F166" s="22">
        <f>ROUND(8.46999,5)</f>
        <v>8.46999</v>
      </c>
      <c r="G166" s="20"/>
      <c r="H166" s="28"/>
    </row>
    <row r="167" spans="1:8" ht="12.75" customHeight="1">
      <c r="A167" s="30">
        <v>43867</v>
      </c>
      <c r="B167" s="31"/>
      <c r="C167" s="22">
        <f>ROUND(8.415,5)</f>
        <v>8.415</v>
      </c>
      <c r="D167" s="22">
        <f>F167</f>
        <v>8.5286</v>
      </c>
      <c r="E167" s="22">
        <f>F167</f>
        <v>8.5286</v>
      </c>
      <c r="F167" s="22">
        <f>ROUND(8.5286,5)</f>
        <v>8.5286</v>
      </c>
      <c r="G167" s="20"/>
      <c r="H167" s="28"/>
    </row>
    <row r="168" spans="1:8" ht="12.75" customHeight="1">
      <c r="A168" s="30">
        <v>43958</v>
      </c>
      <c r="B168" s="31"/>
      <c r="C168" s="22">
        <f>ROUND(8.415,5)</f>
        <v>8.415</v>
      </c>
      <c r="D168" s="22">
        <f>F168</f>
        <v>8.58049</v>
      </c>
      <c r="E168" s="22">
        <f>F168</f>
        <v>8.58049</v>
      </c>
      <c r="F168" s="22">
        <f>ROUND(8.58049,5)</f>
        <v>8.58049</v>
      </c>
      <c r="G168" s="20"/>
      <c r="H168" s="28"/>
    </row>
    <row r="169" spans="1:8" ht="12.75" customHeight="1">
      <c r="A169" s="30">
        <v>44049</v>
      </c>
      <c r="B169" s="31"/>
      <c r="C169" s="22">
        <f>ROUND(8.415,5)</f>
        <v>8.415</v>
      </c>
      <c r="D169" s="22">
        <f>F169</f>
        <v>8.63668</v>
      </c>
      <c r="E169" s="22">
        <f>F169</f>
        <v>8.63668</v>
      </c>
      <c r="F169" s="22">
        <f>ROUND(8.63668,5)</f>
        <v>8.63668</v>
      </c>
      <c r="G169" s="20"/>
      <c r="H169" s="28"/>
    </row>
    <row r="170" spans="1:8" ht="12.75" customHeight="1">
      <c r="A170" s="30">
        <v>44140</v>
      </c>
      <c r="B170" s="31"/>
      <c r="C170" s="22">
        <f>ROUND(8.415,5)</f>
        <v>8.415</v>
      </c>
      <c r="D170" s="22">
        <f>F170</f>
        <v>8.72433</v>
      </c>
      <c r="E170" s="22">
        <f>F170</f>
        <v>8.72433</v>
      </c>
      <c r="F170" s="22">
        <f>ROUND(8.72433,5)</f>
        <v>8.72433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ROUND(2.84,5)</f>
        <v>2.84</v>
      </c>
      <c r="D172" s="22">
        <f>F172</f>
        <v>308.84514</v>
      </c>
      <c r="E172" s="22">
        <f>F172</f>
        <v>308.84514</v>
      </c>
      <c r="F172" s="22">
        <f>ROUND(308.84514,5)</f>
        <v>308.84514</v>
      </c>
      <c r="G172" s="20"/>
      <c r="H172" s="28"/>
    </row>
    <row r="173" spans="1:8" ht="12.75" customHeight="1">
      <c r="A173" s="30">
        <v>43867</v>
      </c>
      <c r="B173" s="31"/>
      <c r="C173" s="22">
        <f>ROUND(2.84,5)</f>
        <v>2.84</v>
      </c>
      <c r="D173" s="22">
        <f>F173</f>
        <v>306.81628</v>
      </c>
      <c r="E173" s="22">
        <f>F173</f>
        <v>306.81628</v>
      </c>
      <c r="F173" s="22">
        <f>ROUND(306.81628,5)</f>
        <v>306.81628</v>
      </c>
      <c r="G173" s="20"/>
      <c r="H173" s="28"/>
    </row>
    <row r="174" spans="1:8" ht="12.75" customHeight="1">
      <c r="A174" s="30">
        <v>43958</v>
      </c>
      <c r="B174" s="31"/>
      <c r="C174" s="22">
        <f>ROUND(2.84,5)</f>
        <v>2.84</v>
      </c>
      <c r="D174" s="22">
        <f>F174</f>
        <v>312.5719</v>
      </c>
      <c r="E174" s="22">
        <f>F174</f>
        <v>312.5719</v>
      </c>
      <c r="F174" s="22">
        <f>ROUND(312.5719,5)</f>
        <v>312.5719</v>
      </c>
      <c r="G174" s="20"/>
      <c r="H174" s="28"/>
    </row>
    <row r="175" spans="1:8" ht="12.75" customHeight="1">
      <c r="A175" s="30">
        <v>44049</v>
      </c>
      <c r="B175" s="31"/>
      <c r="C175" s="22">
        <f>ROUND(2.84,5)</f>
        <v>2.84</v>
      </c>
      <c r="D175" s="22">
        <f>F175</f>
        <v>310.63991</v>
      </c>
      <c r="E175" s="22">
        <f>F175</f>
        <v>310.63991</v>
      </c>
      <c r="F175" s="22">
        <f>ROUND(310.63991,5)</f>
        <v>310.63991</v>
      </c>
      <c r="G175" s="20"/>
      <c r="H175" s="28"/>
    </row>
    <row r="176" spans="1:8" ht="12.75" customHeight="1">
      <c r="A176" s="30">
        <v>44140</v>
      </c>
      <c r="B176" s="31"/>
      <c r="C176" s="22">
        <f>ROUND(2.84,5)</f>
        <v>2.84</v>
      </c>
      <c r="D176" s="22">
        <f>F176</f>
        <v>316.10582</v>
      </c>
      <c r="E176" s="22">
        <f>F176</f>
        <v>316.10582</v>
      </c>
      <c r="F176" s="22">
        <f>ROUND(316.10582,5)</f>
        <v>316.10582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ROUND(3.44,5)</f>
        <v>3.44</v>
      </c>
      <c r="D178" s="22">
        <f>F178</f>
        <v>235.80586</v>
      </c>
      <c r="E178" s="22">
        <f>F178</f>
        <v>235.80586</v>
      </c>
      <c r="F178" s="22">
        <f>ROUND(235.80586,5)</f>
        <v>235.80586</v>
      </c>
      <c r="G178" s="20"/>
      <c r="H178" s="28"/>
    </row>
    <row r="179" spans="1:8" ht="12.75" customHeight="1">
      <c r="A179" s="30">
        <v>43867</v>
      </c>
      <c r="B179" s="31"/>
      <c r="C179" s="22">
        <f>ROUND(3.44,5)</f>
        <v>3.44</v>
      </c>
      <c r="D179" s="22">
        <f>F179</f>
        <v>236.03598</v>
      </c>
      <c r="E179" s="22">
        <f>F179</f>
        <v>236.03598</v>
      </c>
      <c r="F179" s="22">
        <f>ROUND(236.03598,5)</f>
        <v>236.03598</v>
      </c>
      <c r="G179" s="20"/>
      <c r="H179" s="28"/>
    </row>
    <row r="180" spans="1:8" ht="12.75" customHeight="1">
      <c r="A180" s="30">
        <v>43958</v>
      </c>
      <c r="B180" s="31"/>
      <c r="C180" s="22">
        <f>ROUND(3.44,5)</f>
        <v>3.44</v>
      </c>
      <c r="D180" s="22">
        <f>F180</f>
        <v>240.4639</v>
      </c>
      <c r="E180" s="22">
        <f>F180</f>
        <v>240.4639</v>
      </c>
      <c r="F180" s="22">
        <f>ROUND(240.4639,5)</f>
        <v>240.4639</v>
      </c>
      <c r="G180" s="20"/>
      <c r="H180" s="28"/>
    </row>
    <row r="181" spans="1:8" ht="12.75" customHeight="1">
      <c r="A181" s="30">
        <v>44049</v>
      </c>
      <c r="B181" s="31"/>
      <c r="C181" s="22">
        <f>ROUND(3.44,5)</f>
        <v>3.44</v>
      </c>
      <c r="D181" s="22">
        <f>F181</f>
        <v>240.83364</v>
      </c>
      <c r="E181" s="22">
        <f>F181</f>
        <v>240.83364</v>
      </c>
      <c r="F181" s="22">
        <f>ROUND(240.83364,5)</f>
        <v>240.83364</v>
      </c>
      <c r="G181" s="20"/>
      <c r="H181" s="28"/>
    </row>
    <row r="182" spans="1:8" ht="12.75" customHeight="1">
      <c r="A182" s="30">
        <v>44140</v>
      </c>
      <c r="B182" s="31"/>
      <c r="C182" s="22">
        <f>ROUND(3.44,5)</f>
        <v>3.44</v>
      </c>
      <c r="D182" s="22">
        <f>F182</f>
        <v>245.07411</v>
      </c>
      <c r="E182" s="22">
        <f>F182</f>
        <v>245.07411</v>
      </c>
      <c r="F182" s="22">
        <f>ROUND(245.07411,5)</f>
        <v>245.07411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ROUND(6.9,5)</f>
        <v>6.9</v>
      </c>
      <c r="D184" s="22">
        <f>F184</f>
        <v>6.51977</v>
      </c>
      <c r="E184" s="22">
        <f>F184</f>
        <v>6.51977</v>
      </c>
      <c r="F184" s="22">
        <f>ROUND(6.51977,5)</f>
        <v>6.51977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ROUND(6.8,5)</f>
        <v>6.8</v>
      </c>
      <c r="D186" s="22">
        <f>F186</f>
        <v>6.73079</v>
      </c>
      <c r="E186" s="22">
        <f>F186</f>
        <v>6.73079</v>
      </c>
      <c r="F186" s="22">
        <f>ROUND(6.73079,5)</f>
        <v>6.73079</v>
      </c>
      <c r="G186" s="20"/>
      <c r="H186" s="28"/>
    </row>
    <row r="187" spans="1:8" ht="12.75" customHeight="1">
      <c r="A187" s="30">
        <v>43867</v>
      </c>
      <c r="B187" s="31"/>
      <c r="C187" s="22">
        <f>ROUND(6.8,5)</f>
        <v>6.8</v>
      </c>
      <c r="D187" s="22">
        <f>F187</f>
        <v>6.60076</v>
      </c>
      <c r="E187" s="22">
        <f>F187</f>
        <v>6.60076</v>
      </c>
      <c r="F187" s="22">
        <f>ROUND(6.60076,5)</f>
        <v>6.60076</v>
      </c>
      <c r="G187" s="20"/>
      <c r="H187" s="28"/>
    </row>
    <row r="188" spans="1:8" ht="12.75" customHeight="1">
      <c r="A188" s="30">
        <v>43958</v>
      </c>
      <c r="B188" s="31"/>
      <c r="C188" s="22">
        <f>ROUND(6.8,5)</f>
        <v>6.8</v>
      </c>
      <c r="D188" s="22">
        <f>F188</f>
        <v>6.3334</v>
      </c>
      <c r="E188" s="22">
        <f>F188</f>
        <v>6.3334</v>
      </c>
      <c r="F188" s="22">
        <f>ROUND(6.3334,5)</f>
        <v>6.3334</v>
      </c>
      <c r="G188" s="20"/>
      <c r="H188" s="28"/>
    </row>
    <row r="189" spans="1:8" ht="12.75" customHeight="1">
      <c r="A189" s="30">
        <v>44049</v>
      </c>
      <c r="B189" s="31"/>
      <c r="C189" s="22">
        <f>ROUND(6.8,5)</f>
        <v>6.8</v>
      </c>
      <c r="D189" s="22">
        <f>F189</f>
        <v>5.85949</v>
      </c>
      <c r="E189" s="22">
        <f>F189</f>
        <v>5.85949</v>
      </c>
      <c r="F189" s="22">
        <f>ROUND(5.85949,5)</f>
        <v>5.85949</v>
      </c>
      <c r="G189" s="20"/>
      <c r="H189" s="28"/>
    </row>
    <row r="190" spans="1:8" ht="12.75" customHeight="1">
      <c r="A190" s="30">
        <v>44140</v>
      </c>
      <c r="B190" s="31"/>
      <c r="C190" s="22">
        <f>ROUND(6.8,5)</f>
        <v>6.8</v>
      </c>
      <c r="D190" s="22">
        <f>F190</f>
        <v>5.09707</v>
      </c>
      <c r="E190" s="22">
        <f>F190</f>
        <v>5.09707</v>
      </c>
      <c r="F190" s="22">
        <f>ROUND(5.09707,5)</f>
        <v>5.09707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ROUND(9.755,5)</f>
        <v>9.755</v>
      </c>
      <c r="D192" s="22">
        <f>F192</f>
        <v>9.82045</v>
      </c>
      <c r="E192" s="22">
        <f>F192</f>
        <v>9.82045</v>
      </c>
      <c r="F192" s="22">
        <f>ROUND(9.82045,5)</f>
        <v>9.82045</v>
      </c>
      <c r="G192" s="20"/>
      <c r="H192" s="28"/>
    </row>
    <row r="193" spans="1:8" ht="12.75" customHeight="1">
      <c r="A193" s="30">
        <v>43867</v>
      </c>
      <c r="B193" s="31"/>
      <c r="C193" s="22">
        <f>ROUND(9.755,5)</f>
        <v>9.755</v>
      </c>
      <c r="D193" s="22">
        <f>F193</f>
        <v>9.89092</v>
      </c>
      <c r="E193" s="22">
        <f>F193</f>
        <v>9.89092</v>
      </c>
      <c r="F193" s="22">
        <f>ROUND(9.89092,5)</f>
        <v>9.89092</v>
      </c>
      <c r="G193" s="20"/>
      <c r="H193" s="28"/>
    </row>
    <row r="194" spans="1:8" ht="12.75" customHeight="1">
      <c r="A194" s="30">
        <v>43958</v>
      </c>
      <c r="B194" s="31"/>
      <c r="C194" s="22">
        <f>ROUND(9.755,5)</f>
        <v>9.755</v>
      </c>
      <c r="D194" s="22">
        <f>F194</f>
        <v>9.95783</v>
      </c>
      <c r="E194" s="22">
        <f>F194</f>
        <v>9.95783</v>
      </c>
      <c r="F194" s="22">
        <f>ROUND(9.95783,5)</f>
        <v>9.95783</v>
      </c>
      <c r="G194" s="20"/>
      <c r="H194" s="28"/>
    </row>
    <row r="195" spans="1:8" ht="12.75" customHeight="1">
      <c r="A195" s="30">
        <v>44049</v>
      </c>
      <c r="B195" s="31"/>
      <c r="C195" s="22">
        <f>ROUND(9.755,5)</f>
        <v>9.755</v>
      </c>
      <c r="D195" s="22">
        <f>F195</f>
        <v>10.02715</v>
      </c>
      <c r="E195" s="22">
        <f>F195</f>
        <v>10.02715</v>
      </c>
      <c r="F195" s="22">
        <f>ROUND(10.02715,5)</f>
        <v>10.02715</v>
      </c>
      <c r="G195" s="20"/>
      <c r="H195" s="28"/>
    </row>
    <row r="196" spans="1:8" ht="12.75" customHeight="1">
      <c r="A196" s="30">
        <v>44140</v>
      </c>
      <c r="B196" s="31"/>
      <c r="C196" s="22">
        <f>ROUND(9.755,5)</f>
        <v>9.755</v>
      </c>
      <c r="D196" s="22">
        <f>F196</f>
        <v>10.11396</v>
      </c>
      <c r="E196" s="22">
        <f>F196</f>
        <v>10.11396</v>
      </c>
      <c r="F196" s="22">
        <f>ROUND(10.11396,5)</f>
        <v>10.11396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ROUND(3.3,5)</f>
        <v>3.3</v>
      </c>
      <c r="D198" s="22">
        <f>F198</f>
        <v>190.22454</v>
      </c>
      <c r="E198" s="22">
        <f>F198</f>
        <v>190.22454</v>
      </c>
      <c r="F198" s="22">
        <f>ROUND(190.22454,5)</f>
        <v>190.22454</v>
      </c>
      <c r="G198" s="20"/>
      <c r="H198" s="28"/>
    </row>
    <row r="199" spans="1:8" ht="12.75" customHeight="1">
      <c r="A199" s="30">
        <v>43867</v>
      </c>
      <c r="B199" s="31"/>
      <c r="C199" s="22">
        <f>ROUND(3.3,5)</f>
        <v>3.3</v>
      </c>
      <c r="D199" s="22">
        <f>F199</f>
        <v>193.69169</v>
      </c>
      <c r="E199" s="22">
        <f>F199</f>
        <v>193.69169</v>
      </c>
      <c r="F199" s="22">
        <f>ROUND(193.69169,5)</f>
        <v>193.69169</v>
      </c>
      <c r="G199" s="20"/>
      <c r="H199" s="28"/>
    </row>
    <row r="200" spans="1:8" ht="12.75" customHeight="1">
      <c r="A200" s="30">
        <v>43958</v>
      </c>
      <c r="B200" s="31"/>
      <c r="C200" s="22">
        <f>ROUND(3.3,5)</f>
        <v>3.3</v>
      </c>
      <c r="D200" s="22">
        <f>F200</f>
        <v>194.67472</v>
      </c>
      <c r="E200" s="22">
        <f>F200</f>
        <v>194.67472</v>
      </c>
      <c r="F200" s="22">
        <f>ROUND(194.67472,5)</f>
        <v>194.67472</v>
      </c>
      <c r="G200" s="20"/>
      <c r="H200" s="28"/>
    </row>
    <row r="201" spans="1:8" ht="12.75" customHeight="1">
      <c r="A201" s="30">
        <v>44049</v>
      </c>
      <c r="B201" s="31"/>
      <c r="C201" s="22">
        <f>ROUND(3.3,5)</f>
        <v>3.3</v>
      </c>
      <c r="D201" s="22">
        <f>F201</f>
        <v>198.3252</v>
      </c>
      <c r="E201" s="22">
        <f>F201</f>
        <v>198.3252</v>
      </c>
      <c r="F201" s="22">
        <f>ROUND(198.3252,5)</f>
        <v>198.3252</v>
      </c>
      <c r="G201" s="20"/>
      <c r="H201" s="28"/>
    </row>
    <row r="202" spans="1:8" ht="12.75" customHeight="1">
      <c r="A202" s="30">
        <v>44140</v>
      </c>
      <c r="B202" s="31"/>
      <c r="C202" s="22">
        <f>ROUND(3.3,5)</f>
        <v>3.3</v>
      </c>
      <c r="D202" s="22">
        <f>F202</f>
        <v>201.72902</v>
      </c>
      <c r="E202" s="22">
        <f>F202</f>
        <v>201.72902</v>
      </c>
      <c r="F202" s="22">
        <f>ROUND(201.72902,5)</f>
        <v>201.72902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ROUND(2.605,5)</f>
        <v>2.605</v>
      </c>
      <c r="D204" s="22">
        <f>F204</f>
        <v>163.15852</v>
      </c>
      <c r="E204" s="22">
        <f>F204</f>
        <v>163.15852</v>
      </c>
      <c r="F204" s="22">
        <f>ROUND(163.15852,5)</f>
        <v>163.15852</v>
      </c>
      <c r="G204" s="20"/>
      <c r="H204" s="28"/>
    </row>
    <row r="205" spans="1:8" ht="12.75" customHeight="1">
      <c r="A205" s="30">
        <v>43867</v>
      </c>
      <c r="B205" s="31"/>
      <c r="C205" s="22">
        <f>ROUND(2.605,5)</f>
        <v>2.605</v>
      </c>
      <c r="D205" s="22">
        <f>F205</f>
        <v>163.8865</v>
      </c>
      <c r="E205" s="22">
        <f>F205</f>
        <v>163.8865</v>
      </c>
      <c r="F205" s="22">
        <f>ROUND(163.8865,5)</f>
        <v>163.8865</v>
      </c>
      <c r="G205" s="20"/>
      <c r="H205" s="28"/>
    </row>
    <row r="206" spans="1:8" ht="12.75" customHeight="1">
      <c r="A206" s="30">
        <v>43958</v>
      </c>
      <c r="B206" s="31"/>
      <c r="C206" s="22">
        <f>ROUND(2.605,5)</f>
        <v>2.605</v>
      </c>
      <c r="D206" s="22">
        <f>F206</f>
        <v>166.96082</v>
      </c>
      <c r="E206" s="22">
        <f>F206</f>
        <v>166.96082</v>
      </c>
      <c r="F206" s="22">
        <f>ROUND(166.96082,5)</f>
        <v>166.96082</v>
      </c>
      <c r="G206" s="20"/>
      <c r="H206" s="28"/>
    </row>
    <row r="207" spans="1:8" ht="12.75" customHeight="1">
      <c r="A207" s="30">
        <v>44049</v>
      </c>
      <c r="B207" s="31"/>
      <c r="C207" s="22">
        <f>ROUND(2.605,5)</f>
        <v>2.605</v>
      </c>
      <c r="D207" s="22">
        <f>F207</f>
        <v>167.79824</v>
      </c>
      <c r="E207" s="22">
        <f>F207</f>
        <v>167.79824</v>
      </c>
      <c r="F207" s="22">
        <f>ROUND(167.79824,5)</f>
        <v>167.79824</v>
      </c>
      <c r="G207" s="20"/>
      <c r="H207" s="28"/>
    </row>
    <row r="208" spans="1:8" ht="12.75" customHeight="1">
      <c r="A208" s="30">
        <v>44140</v>
      </c>
      <c r="B208" s="31"/>
      <c r="C208" s="22">
        <f>ROUND(2.605,5)</f>
        <v>2.605</v>
      </c>
      <c r="D208" s="22">
        <f>F208</f>
        <v>170.75261</v>
      </c>
      <c r="E208" s="22">
        <f>F208</f>
        <v>170.75261</v>
      </c>
      <c r="F208" s="22">
        <f>ROUND(170.75261,5)</f>
        <v>170.75261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ROUND(9.34,5)</f>
        <v>9.34</v>
      </c>
      <c r="D210" s="22">
        <f>F210</f>
        <v>9.40873</v>
      </c>
      <c r="E210" s="22">
        <f>F210</f>
        <v>9.40873</v>
      </c>
      <c r="F210" s="22">
        <f>ROUND(9.40873,5)</f>
        <v>9.40873</v>
      </c>
      <c r="G210" s="20"/>
      <c r="H210" s="28"/>
    </row>
    <row r="211" spans="1:8" ht="12.75" customHeight="1">
      <c r="A211" s="30">
        <v>43867</v>
      </c>
      <c r="B211" s="31"/>
      <c r="C211" s="22">
        <f>ROUND(9.34,5)</f>
        <v>9.34</v>
      </c>
      <c r="D211" s="22">
        <f>F211</f>
        <v>9.48502</v>
      </c>
      <c r="E211" s="22">
        <f>F211</f>
        <v>9.48502</v>
      </c>
      <c r="F211" s="22">
        <f>ROUND(9.48502,5)</f>
        <v>9.48502</v>
      </c>
      <c r="G211" s="20"/>
      <c r="H211" s="28"/>
    </row>
    <row r="212" spans="1:8" ht="12.75" customHeight="1">
      <c r="A212" s="30">
        <v>43958</v>
      </c>
      <c r="B212" s="31"/>
      <c r="C212" s="22">
        <f>ROUND(9.34,5)</f>
        <v>9.34</v>
      </c>
      <c r="D212" s="22">
        <f>F212</f>
        <v>9.55053</v>
      </c>
      <c r="E212" s="22">
        <f>F212</f>
        <v>9.55053</v>
      </c>
      <c r="F212" s="22">
        <f>ROUND(9.55053,5)</f>
        <v>9.55053</v>
      </c>
      <c r="G212" s="20"/>
      <c r="H212" s="28"/>
    </row>
    <row r="213" spans="1:8" ht="12.75" customHeight="1">
      <c r="A213" s="30">
        <v>44049</v>
      </c>
      <c r="B213" s="31"/>
      <c r="C213" s="22">
        <f>ROUND(9.34,5)</f>
        <v>9.34</v>
      </c>
      <c r="D213" s="22">
        <f>F213</f>
        <v>9.61879</v>
      </c>
      <c r="E213" s="22">
        <f>F213</f>
        <v>9.61879</v>
      </c>
      <c r="F213" s="22">
        <f>ROUND(9.61879,5)</f>
        <v>9.61879</v>
      </c>
      <c r="G213" s="20"/>
      <c r="H213" s="28"/>
    </row>
    <row r="214" spans="1:8" ht="12.75" customHeight="1">
      <c r="A214" s="30">
        <v>44140</v>
      </c>
      <c r="B214" s="31"/>
      <c r="C214" s="22">
        <f>ROUND(9.34,5)</f>
        <v>9.34</v>
      </c>
      <c r="D214" s="22">
        <f>F214</f>
        <v>9.71305</v>
      </c>
      <c r="E214" s="22">
        <f>F214</f>
        <v>9.71305</v>
      </c>
      <c r="F214" s="22">
        <f>ROUND(9.71305,5)</f>
        <v>9.71305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ROUND(10,5)</f>
        <v>10</v>
      </c>
      <c r="D216" s="22">
        <f>F216</f>
        <v>10.06897</v>
      </c>
      <c r="E216" s="22">
        <f>F216</f>
        <v>10.06897</v>
      </c>
      <c r="F216" s="22">
        <f>ROUND(10.06897,5)</f>
        <v>10.06897</v>
      </c>
      <c r="G216" s="20"/>
      <c r="H216" s="28"/>
    </row>
    <row r="217" spans="1:8" ht="12.75" customHeight="1">
      <c r="A217" s="30">
        <v>43867</v>
      </c>
      <c r="B217" s="31"/>
      <c r="C217" s="22">
        <f>ROUND(10,5)</f>
        <v>10</v>
      </c>
      <c r="D217" s="22">
        <f>F217</f>
        <v>10.14521</v>
      </c>
      <c r="E217" s="22">
        <f>F217</f>
        <v>10.14521</v>
      </c>
      <c r="F217" s="22">
        <f>ROUND(10.14521,5)</f>
        <v>10.14521</v>
      </c>
      <c r="G217" s="20"/>
      <c r="H217" s="28"/>
    </row>
    <row r="218" spans="1:8" ht="12.75" customHeight="1">
      <c r="A218" s="30">
        <v>43958</v>
      </c>
      <c r="B218" s="31"/>
      <c r="C218" s="22">
        <f>ROUND(10,5)</f>
        <v>10</v>
      </c>
      <c r="D218" s="22">
        <f>F218</f>
        <v>10.21222</v>
      </c>
      <c r="E218" s="22">
        <f>F218</f>
        <v>10.21222</v>
      </c>
      <c r="F218" s="22">
        <f>ROUND(10.21222,5)</f>
        <v>10.21222</v>
      </c>
      <c r="G218" s="20"/>
      <c r="H218" s="28"/>
    </row>
    <row r="219" spans="1:8" ht="12.75" customHeight="1">
      <c r="A219" s="30">
        <v>44049</v>
      </c>
      <c r="B219" s="31"/>
      <c r="C219" s="22">
        <f>ROUND(10,5)</f>
        <v>10</v>
      </c>
      <c r="D219" s="22">
        <f>F219</f>
        <v>10.28129</v>
      </c>
      <c r="E219" s="22">
        <f>F219</f>
        <v>10.28129</v>
      </c>
      <c r="F219" s="22">
        <f>ROUND(10.28129,5)</f>
        <v>10.28129</v>
      </c>
      <c r="G219" s="20"/>
      <c r="H219" s="28"/>
    </row>
    <row r="220" spans="1:8" ht="12.75" customHeight="1">
      <c r="A220" s="30">
        <v>44140</v>
      </c>
      <c r="B220" s="31"/>
      <c r="C220" s="22">
        <f>ROUND(10,5)</f>
        <v>10</v>
      </c>
      <c r="D220" s="22">
        <f>F220</f>
        <v>10.36957</v>
      </c>
      <c r="E220" s="22">
        <f>F220</f>
        <v>10.36957</v>
      </c>
      <c r="F220" s="22">
        <f>ROUND(10.36957,5)</f>
        <v>10.36957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ROUND(10.025,5)</f>
        <v>10.025</v>
      </c>
      <c r="D222" s="22">
        <f>F222</f>
        <v>10.09447</v>
      </c>
      <c r="E222" s="22">
        <f>F222</f>
        <v>10.09447</v>
      </c>
      <c r="F222" s="22">
        <f>ROUND(10.09447,5)</f>
        <v>10.09447</v>
      </c>
      <c r="G222" s="20"/>
      <c r="H222" s="28"/>
    </row>
    <row r="223" spans="1:8" ht="12.75" customHeight="1">
      <c r="A223" s="30">
        <v>43867</v>
      </c>
      <c r="B223" s="31"/>
      <c r="C223" s="22">
        <f>ROUND(10.025,5)</f>
        <v>10.025</v>
      </c>
      <c r="D223" s="22">
        <f>F223</f>
        <v>10.17135</v>
      </c>
      <c r="E223" s="22">
        <f>F223</f>
        <v>10.17135</v>
      </c>
      <c r="F223" s="22">
        <f>ROUND(10.17135,5)</f>
        <v>10.17135</v>
      </c>
      <c r="G223" s="20"/>
      <c r="H223" s="28"/>
    </row>
    <row r="224" spans="1:8" ht="12.75" customHeight="1">
      <c r="A224" s="30">
        <v>43958</v>
      </c>
      <c r="B224" s="31"/>
      <c r="C224" s="22">
        <f>ROUND(10.025,5)</f>
        <v>10.025</v>
      </c>
      <c r="D224" s="22">
        <f>F224</f>
        <v>10.23891</v>
      </c>
      <c r="E224" s="22">
        <f>F224</f>
        <v>10.23891</v>
      </c>
      <c r="F224" s="22">
        <f>ROUND(10.23891,5)</f>
        <v>10.23891</v>
      </c>
      <c r="G224" s="20"/>
      <c r="H224" s="28"/>
    </row>
    <row r="225" spans="1:8" ht="12.75" customHeight="1">
      <c r="A225" s="30">
        <v>44049</v>
      </c>
      <c r="B225" s="31"/>
      <c r="C225" s="22">
        <f>ROUND(10.025,5)</f>
        <v>10.025</v>
      </c>
      <c r="D225" s="22">
        <f>F225</f>
        <v>10.3086</v>
      </c>
      <c r="E225" s="22">
        <f>F225</f>
        <v>10.3086</v>
      </c>
      <c r="F225" s="22">
        <f>ROUND(10.3086,5)</f>
        <v>10.3086</v>
      </c>
      <c r="G225" s="20"/>
      <c r="H225" s="28"/>
    </row>
    <row r="226" spans="1:8" ht="12.75" customHeight="1">
      <c r="A226" s="30">
        <v>44140</v>
      </c>
      <c r="B226" s="31"/>
      <c r="C226" s="22">
        <f>ROUND(10.025,5)</f>
        <v>10.025</v>
      </c>
      <c r="D226" s="22">
        <f>F226</f>
        <v>10.39746</v>
      </c>
      <c r="E226" s="22">
        <f>F226</f>
        <v>10.39746</v>
      </c>
      <c r="F226" s="22">
        <f>ROUND(10.39746,5)</f>
        <v>10.39746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3">
        <f>ROUND(725.919,3)</f>
        <v>725.919</v>
      </c>
      <c r="D228" s="23">
        <f>F228</f>
        <v>737.794</v>
      </c>
      <c r="E228" s="23">
        <f>F228</f>
        <v>737.794</v>
      </c>
      <c r="F228" s="23">
        <f>ROUND(737.794,3)</f>
        <v>737.794</v>
      </c>
      <c r="G228" s="20"/>
      <c r="H228" s="28"/>
    </row>
    <row r="229" spans="1:8" ht="12.75" customHeight="1">
      <c r="A229" s="30">
        <v>43867</v>
      </c>
      <c r="B229" s="31"/>
      <c r="C229" s="23">
        <f>ROUND(725.919,3)</f>
        <v>725.919</v>
      </c>
      <c r="D229" s="23">
        <f>F229</f>
        <v>751.064</v>
      </c>
      <c r="E229" s="23">
        <f>F229</f>
        <v>751.064</v>
      </c>
      <c r="F229" s="23">
        <f>ROUND(751.064,3)</f>
        <v>751.064</v>
      </c>
      <c r="G229" s="20"/>
      <c r="H229" s="28"/>
    </row>
    <row r="230" spans="1:8" ht="12.75" customHeight="1">
      <c r="A230" s="30">
        <v>43958</v>
      </c>
      <c r="B230" s="31"/>
      <c r="C230" s="23">
        <f>ROUND(725.919,3)</f>
        <v>725.919</v>
      </c>
      <c r="D230" s="23">
        <f>F230</f>
        <v>764.978</v>
      </c>
      <c r="E230" s="23">
        <f>F230</f>
        <v>764.978</v>
      </c>
      <c r="F230" s="23">
        <f>ROUND(764.978,3)</f>
        <v>764.978</v>
      </c>
      <c r="G230" s="20"/>
      <c r="H230" s="28"/>
    </row>
    <row r="231" spans="1:8" ht="12.75" customHeight="1">
      <c r="A231" s="30">
        <v>44049</v>
      </c>
      <c r="B231" s="31"/>
      <c r="C231" s="23">
        <f>ROUND(725.919,3)</f>
        <v>725.919</v>
      </c>
      <c r="D231" s="23">
        <f>F231</f>
        <v>779.153</v>
      </c>
      <c r="E231" s="23">
        <f>F231</f>
        <v>779.153</v>
      </c>
      <c r="F231" s="23">
        <f>ROUND(779.153,3)</f>
        <v>779.153</v>
      </c>
      <c r="G231" s="20"/>
      <c r="H231" s="28"/>
    </row>
    <row r="232" spans="1:8" ht="12.75" customHeight="1">
      <c r="A232" s="30" t="s">
        <v>59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43776</v>
      </c>
      <c r="B233" s="31"/>
      <c r="C233" s="23">
        <f>ROUND(652.44,3)</f>
        <v>652.44</v>
      </c>
      <c r="D233" s="23">
        <f>F233</f>
        <v>663.113</v>
      </c>
      <c r="E233" s="23">
        <f>F233</f>
        <v>663.113</v>
      </c>
      <c r="F233" s="23">
        <f>ROUND(663.113,3)</f>
        <v>663.113</v>
      </c>
      <c r="G233" s="20"/>
      <c r="H233" s="28"/>
    </row>
    <row r="234" spans="1:8" ht="12.75" customHeight="1">
      <c r="A234" s="30">
        <v>43867</v>
      </c>
      <c r="B234" s="31"/>
      <c r="C234" s="23">
        <f>ROUND(652.44,3)</f>
        <v>652.44</v>
      </c>
      <c r="D234" s="23">
        <f>F234</f>
        <v>675.04</v>
      </c>
      <c r="E234" s="23">
        <f>F234</f>
        <v>675.04</v>
      </c>
      <c r="F234" s="23">
        <f>ROUND(675.04,3)</f>
        <v>675.04</v>
      </c>
      <c r="G234" s="20"/>
      <c r="H234" s="28"/>
    </row>
    <row r="235" spans="1:8" ht="12.75" customHeight="1">
      <c r="A235" s="30">
        <v>43958</v>
      </c>
      <c r="B235" s="31"/>
      <c r="C235" s="23">
        <f>ROUND(652.44,3)</f>
        <v>652.44</v>
      </c>
      <c r="D235" s="23">
        <f>F235</f>
        <v>687.545</v>
      </c>
      <c r="E235" s="23">
        <f>F235</f>
        <v>687.545</v>
      </c>
      <c r="F235" s="23">
        <f>ROUND(687.545,3)</f>
        <v>687.545</v>
      </c>
      <c r="G235" s="20"/>
      <c r="H235" s="28"/>
    </row>
    <row r="236" spans="1:8" ht="12.75" customHeight="1">
      <c r="A236" s="30">
        <v>44049</v>
      </c>
      <c r="B236" s="31"/>
      <c r="C236" s="23">
        <f>ROUND(652.44,3)</f>
        <v>652.44</v>
      </c>
      <c r="D236" s="23">
        <f>F236</f>
        <v>700.286</v>
      </c>
      <c r="E236" s="23">
        <f>F236</f>
        <v>700.286</v>
      </c>
      <c r="F236" s="23">
        <f>ROUND(700.286,3)</f>
        <v>700.286</v>
      </c>
      <c r="G236" s="20"/>
      <c r="H236" s="28"/>
    </row>
    <row r="237" spans="1:8" ht="12.75" customHeight="1">
      <c r="A237" s="30" t="s">
        <v>60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43776</v>
      </c>
      <c r="B238" s="31"/>
      <c r="C238" s="23">
        <f>ROUND(753.679,3)</f>
        <v>753.679</v>
      </c>
      <c r="D238" s="23">
        <f>F238</f>
        <v>766.008</v>
      </c>
      <c r="E238" s="23">
        <f>F238</f>
        <v>766.008</v>
      </c>
      <c r="F238" s="23">
        <f>ROUND(766.008,3)</f>
        <v>766.008</v>
      </c>
      <c r="G238" s="20"/>
      <c r="H238" s="28"/>
    </row>
    <row r="239" spans="1:8" ht="12.75" customHeight="1">
      <c r="A239" s="30">
        <v>43867</v>
      </c>
      <c r="B239" s="31"/>
      <c r="C239" s="23">
        <f>ROUND(753.679,3)</f>
        <v>753.679</v>
      </c>
      <c r="D239" s="23">
        <f>F239</f>
        <v>779.786</v>
      </c>
      <c r="E239" s="23">
        <f>F239</f>
        <v>779.786</v>
      </c>
      <c r="F239" s="23">
        <f>ROUND(779.786,3)</f>
        <v>779.786</v>
      </c>
      <c r="G239" s="20"/>
      <c r="H239" s="28"/>
    </row>
    <row r="240" spans="1:8" ht="12.75" customHeight="1">
      <c r="A240" s="30">
        <v>43958</v>
      </c>
      <c r="B240" s="31"/>
      <c r="C240" s="23">
        <f>ROUND(753.679,3)</f>
        <v>753.679</v>
      </c>
      <c r="D240" s="23">
        <f>F240</f>
        <v>794.232</v>
      </c>
      <c r="E240" s="23">
        <f>F240</f>
        <v>794.232</v>
      </c>
      <c r="F240" s="23">
        <f>ROUND(794.232,3)</f>
        <v>794.232</v>
      </c>
      <c r="G240" s="20"/>
      <c r="H240" s="28"/>
    </row>
    <row r="241" spans="1:8" ht="12.75" customHeight="1">
      <c r="A241" s="30">
        <v>44049</v>
      </c>
      <c r="B241" s="31"/>
      <c r="C241" s="23">
        <f>ROUND(753.679,3)</f>
        <v>753.679</v>
      </c>
      <c r="D241" s="23">
        <f>F241</f>
        <v>808.949</v>
      </c>
      <c r="E241" s="23">
        <f>F241</f>
        <v>808.949</v>
      </c>
      <c r="F241" s="23">
        <f>ROUND(808.949,3)</f>
        <v>808.949</v>
      </c>
      <c r="G241" s="20"/>
      <c r="H241" s="28"/>
    </row>
    <row r="242" spans="1:8" ht="12.75" customHeight="1">
      <c r="A242" s="30" t="s">
        <v>61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43776</v>
      </c>
      <c r="B243" s="31"/>
      <c r="C243" s="23">
        <f>ROUND(673.45,3)</f>
        <v>673.45</v>
      </c>
      <c r="D243" s="23">
        <f>F243</f>
        <v>684.467</v>
      </c>
      <c r="E243" s="23">
        <f>F243</f>
        <v>684.467</v>
      </c>
      <c r="F243" s="23">
        <f>ROUND(684.467,3)</f>
        <v>684.467</v>
      </c>
      <c r="G243" s="20"/>
      <c r="H243" s="28"/>
    </row>
    <row r="244" spans="1:8" ht="12.75" customHeight="1">
      <c r="A244" s="30">
        <v>43867</v>
      </c>
      <c r="B244" s="31"/>
      <c r="C244" s="23">
        <f>ROUND(673.45,3)</f>
        <v>673.45</v>
      </c>
      <c r="D244" s="23">
        <f>F244</f>
        <v>696.778</v>
      </c>
      <c r="E244" s="23">
        <f>F244</f>
        <v>696.778</v>
      </c>
      <c r="F244" s="23">
        <f>ROUND(696.778,3)</f>
        <v>696.778</v>
      </c>
      <c r="G244" s="20"/>
      <c r="H244" s="28"/>
    </row>
    <row r="245" spans="1:8" ht="12.75" customHeight="1">
      <c r="A245" s="30">
        <v>43958</v>
      </c>
      <c r="B245" s="31"/>
      <c r="C245" s="23">
        <f>ROUND(673.45,3)</f>
        <v>673.45</v>
      </c>
      <c r="D245" s="23">
        <f>F245</f>
        <v>709.686</v>
      </c>
      <c r="E245" s="23">
        <f>F245</f>
        <v>709.686</v>
      </c>
      <c r="F245" s="23">
        <f>ROUND(709.686,3)</f>
        <v>709.686</v>
      </c>
      <c r="G245" s="20"/>
      <c r="H245" s="28"/>
    </row>
    <row r="246" spans="1:8" ht="12.75" customHeight="1">
      <c r="A246" s="30">
        <v>44049</v>
      </c>
      <c r="B246" s="31"/>
      <c r="C246" s="23">
        <f>ROUND(673.45,3)</f>
        <v>673.45</v>
      </c>
      <c r="D246" s="23">
        <f>F246</f>
        <v>722.837</v>
      </c>
      <c r="E246" s="23">
        <f>F246</f>
        <v>722.837</v>
      </c>
      <c r="F246" s="23">
        <f>ROUND(722.837,3)</f>
        <v>722.837</v>
      </c>
      <c r="G246" s="20"/>
      <c r="H246" s="28"/>
    </row>
    <row r="247" spans="1:8" ht="12.75" customHeight="1">
      <c r="A247" s="30" t="s">
        <v>62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43776</v>
      </c>
      <c r="B248" s="31"/>
      <c r="C248" s="23">
        <f>ROUND(259.936084746094,3)</f>
        <v>259.936</v>
      </c>
      <c r="D248" s="23">
        <f>F248</f>
        <v>264.248</v>
      </c>
      <c r="E248" s="23">
        <f>F248</f>
        <v>264.248</v>
      </c>
      <c r="F248" s="23">
        <f>ROUND(264.248,3)</f>
        <v>264.248</v>
      </c>
      <c r="G248" s="20"/>
      <c r="H248" s="28"/>
    </row>
    <row r="249" spans="1:8" ht="12.75" customHeight="1">
      <c r="A249" s="30">
        <v>43867</v>
      </c>
      <c r="B249" s="31"/>
      <c r="C249" s="23">
        <f>ROUND(259.936084746094,3)</f>
        <v>259.936</v>
      </c>
      <c r="D249" s="23">
        <f>F249</f>
        <v>269.065</v>
      </c>
      <c r="E249" s="23">
        <f>F249</f>
        <v>269.065</v>
      </c>
      <c r="F249" s="23">
        <f>ROUND(269.065,3)</f>
        <v>269.065</v>
      </c>
      <c r="G249" s="20"/>
      <c r="H249" s="28"/>
    </row>
    <row r="250" spans="1:8" ht="12.75" customHeight="1">
      <c r="A250" s="30">
        <v>43958</v>
      </c>
      <c r="B250" s="31"/>
      <c r="C250" s="23">
        <f>ROUND(259.936084746094,3)</f>
        <v>259.936</v>
      </c>
      <c r="D250" s="23">
        <f>F250</f>
        <v>274.112</v>
      </c>
      <c r="E250" s="23">
        <f>F250</f>
        <v>274.112</v>
      </c>
      <c r="F250" s="23">
        <f>ROUND(274.112,3)</f>
        <v>274.112</v>
      </c>
      <c r="G250" s="20"/>
      <c r="H250" s="28"/>
    </row>
    <row r="251" spans="1:8" ht="12.75" customHeight="1">
      <c r="A251" s="30">
        <v>44049</v>
      </c>
      <c r="B251" s="31"/>
      <c r="C251" s="23">
        <f>ROUND(259.936084746094,3)</f>
        <v>259.936</v>
      </c>
      <c r="D251" s="23">
        <f>F251</f>
        <v>279.252</v>
      </c>
      <c r="E251" s="23">
        <f>F251</f>
        <v>279.252</v>
      </c>
      <c r="F251" s="23">
        <f>ROUND(279.252,3)</f>
        <v>279.252</v>
      </c>
      <c r="G251" s="20"/>
      <c r="H251" s="28"/>
    </row>
    <row r="252" spans="1:8" ht="12.75" customHeight="1">
      <c r="A252" s="30" t="s">
        <v>63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43726</v>
      </c>
      <c r="B253" s="31"/>
      <c r="C253" s="23">
        <f>ROUND(6.833,3)</f>
        <v>6.833</v>
      </c>
      <c r="D253" s="23">
        <f>ROUND(7.12,3)</f>
        <v>7.12</v>
      </c>
      <c r="E253" s="23">
        <f>ROUND(7.02,3)</f>
        <v>7.02</v>
      </c>
      <c r="F253" s="23">
        <f>ROUND(7.07,3)</f>
        <v>7.07</v>
      </c>
      <c r="G253" s="20"/>
      <c r="H253" s="28"/>
    </row>
    <row r="254" spans="1:8" ht="12.75" customHeight="1">
      <c r="A254" s="30">
        <v>43817</v>
      </c>
      <c r="B254" s="31"/>
      <c r="C254" s="23">
        <f>ROUND(6.833,3)</f>
        <v>6.833</v>
      </c>
      <c r="D254" s="23">
        <f>ROUND(7.18,3)</f>
        <v>7.18</v>
      </c>
      <c r="E254" s="23">
        <f>ROUND(7.08,3)</f>
        <v>7.08</v>
      </c>
      <c r="F254" s="23">
        <f>ROUND(7.13,3)</f>
        <v>7.13</v>
      </c>
      <c r="G254" s="20"/>
      <c r="H254" s="28"/>
    </row>
    <row r="255" spans="1:8" ht="12.75" customHeight="1">
      <c r="A255" s="30" t="s">
        <v>64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43776</v>
      </c>
      <c r="B256" s="31"/>
      <c r="C256" s="23">
        <f>ROUND(666.411,3)</f>
        <v>666.411</v>
      </c>
      <c r="D256" s="23">
        <f>F256</f>
        <v>677.313</v>
      </c>
      <c r="E256" s="23">
        <f>F256</f>
        <v>677.313</v>
      </c>
      <c r="F256" s="23">
        <f>ROUND(677.313,3)</f>
        <v>677.313</v>
      </c>
      <c r="G256" s="20"/>
      <c r="H256" s="28"/>
    </row>
    <row r="257" spans="1:8" ht="12.75" customHeight="1">
      <c r="A257" s="30">
        <v>43867</v>
      </c>
      <c r="B257" s="31"/>
      <c r="C257" s="23">
        <f>ROUND(666.411,3)</f>
        <v>666.411</v>
      </c>
      <c r="D257" s="23">
        <f>F257</f>
        <v>689.495</v>
      </c>
      <c r="E257" s="23">
        <f>F257</f>
        <v>689.495</v>
      </c>
      <c r="F257" s="23">
        <f>ROUND(689.495,3)</f>
        <v>689.495</v>
      </c>
      <c r="G257" s="20"/>
      <c r="H257" s="28"/>
    </row>
    <row r="258" spans="1:8" ht="12.75" customHeight="1">
      <c r="A258" s="30">
        <v>43958</v>
      </c>
      <c r="B258" s="31"/>
      <c r="C258" s="23">
        <f>ROUND(666.411,3)</f>
        <v>666.411</v>
      </c>
      <c r="D258" s="23">
        <f>F258</f>
        <v>702.268</v>
      </c>
      <c r="E258" s="23">
        <f>F258</f>
        <v>702.268</v>
      </c>
      <c r="F258" s="23">
        <f>ROUND(702.268,3)</f>
        <v>702.268</v>
      </c>
      <c r="G258" s="20"/>
      <c r="H258" s="28"/>
    </row>
    <row r="259" spans="1:8" ht="12.75" customHeight="1">
      <c r="A259" s="30">
        <v>44049</v>
      </c>
      <c r="B259" s="31"/>
      <c r="C259" s="23">
        <f>ROUND(666.411,3)</f>
        <v>666.411</v>
      </c>
      <c r="D259" s="23">
        <f>F259</f>
        <v>715.281</v>
      </c>
      <c r="E259" s="23">
        <f>F259</f>
        <v>715.281</v>
      </c>
      <c r="F259" s="23">
        <f>ROUND(715.281,3)</f>
        <v>715.281</v>
      </c>
      <c r="G259" s="20"/>
      <c r="H259" s="28"/>
    </row>
    <row r="260" spans="1:8" ht="12.75" customHeight="1">
      <c r="A260" s="30" t="s">
        <v>13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43913</v>
      </c>
      <c r="B261" s="31"/>
      <c r="C261" s="20">
        <f>ROUND(98.8690281182655,2)</f>
        <v>98.87</v>
      </c>
      <c r="D261" s="20">
        <f>F261</f>
        <v>98.59</v>
      </c>
      <c r="E261" s="20">
        <f>F261</f>
        <v>98.59</v>
      </c>
      <c r="F261" s="20">
        <f>ROUND(98.5946494027871,2)</f>
        <v>98.59</v>
      </c>
      <c r="G261" s="20"/>
      <c r="H261" s="28"/>
    </row>
    <row r="262" spans="1:8" ht="12.75" customHeight="1">
      <c r="A262" s="30" t="s">
        <v>14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ROUND(95.5603015514058,2)</f>
        <v>95.56</v>
      </c>
      <c r="D263" s="20">
        <f>F263</f>
        <v>94.31</v>
      </c>
      <c r="E263" s="20">
        <f>F263</f>
        <v>94.31</v>
      </c>
      <c r="F263" s="20">
        <f>ROUND(94.3108852347731,2)</f>
        <v>94.31</v>
      </c>
      <c r="G263" s="20"/>
      <c r="H263" s="28"/>
    </row>
    <row r="264" spans="1:8" ht="12.75" customHeight="1">
      <c r="A264" s="30" t="s">
        <v>15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ROUND(93.1809032974581,2)</f>
        <v>93.18</v>
      </c>
      <c r="D265" s="20">
        <f>F265</f>
        <v>92.44</v>
      </c>
      <c r="E265" s="20">
        <f>F265</f>
        <v>92.44</v>
      </c>
      <c r="F265" s="20">
        <f>ROUND(92.442544627994,2)</f>
        <v>92.44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43727</v>
      </c>
      <c r="B267" s="31"/>
      <c r="C267" s="20">
        <f>ROUND(99.8487335046486,2)</f>
        <v>99.85</v>
      </c>
      <c r="D267" s="20">
        <f>F267</f>
        <v>99.85</v>
      </c>
      <c r="E267" s="20">
        <f>F267</f>
        <v>99.85</v>
      </c>
      <c r="F267" s="20">
        <f>ROUND(99.8487335046486,2)</f>
        <v>99.85</v>
      </c>
      <c r="G267" s="20"/>
      <c r="H267" s="28"/>
    </row>
    <row r="268" spans="1:8" ht="12.75" customHeight="1">
      <c r="A268" s="30" t="s">
        <v>66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43728</v>
      </c>
      <c r="B269" s="31"/>
      <c r="C269" s="22">
        <f>ROUND(98.8690281182655,5)</f>
        <v>98.86903</v>
      </c>
      <c r="D269" s="22">
        <f>F269</f>
        <v>101.84338</v>
      </c>
      <c r="E269" s="22">
        <f>F269</f>
        <v>101.84338</v>
      </c>
      <c r="F269" s="22">
        <f>ROUND(101.843384981208,5)</f>
        <v>101.84338</v>
      </c>
      <c r="G269" s="20"/>
      <c r="H269" s="28"/>
    </row>
    <row r="270" spans="1:8" ht="12.75" customHeight="1">
      <c r="A270" s="30" t="s">
        <v>67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44004</v>
      </c>
      <c r="B271" s="31"/>
      <c r="C271" s="20">
        <f>ROUND(98.8690281182655,2)</f>
        <v>98.87</v>
      </c>
      <c r="D271" s="20">
        <f>F271</f>
        <v>102.03</v>
      </c>
      <c r="E271" s="20">
        <f>F271</f>
        <v>102.03</v>
      </c>
      <c r="F271" s="20">
        <f>ROUND(102.03204106698,2)</f>
        <v>102.03</v>
      </c>
      <c r="G271" s="20"/>
      <c r="H271" s="28"/>
    </row>
    <row r="272" spans="1:8" ht="12.75" customHeight="1">
      <c r="A272" s="30" t="s">
        <v>68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44095</v>
      </c>
      <c r="B273" s="31"/>
      <c r="C273" s="20">
        <f>ROUND(98.8690281182655,2)</f>
        <v>98.87</v>
      </c>
      <c r="D273" s="20">
        <f>F273</f>
        <v>98.87</v>
      </c>
      <c r="E273" s="20">
        <f>F273</f>
        <v>98.87</v>
      </c>
      <c r="F273" s="20">
        <f>ROUND(98.8690281182655,2)</f>
        <v>98.87</v>
      </c>
      <c r="G273" s="20"/>
      <c r="H273" s="28"/>
    </row>
    <row r="274" spans="1:8" ht="12.75" customHeight="1">
      <c r="A274" s="30" t="s">
        <v>69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44182</v>
      </c>
      <c r="B275" s="31"/>
      <c r="C275" s="22">
        <f>ROUND(95.5603015514058,5)</f>
        <v>95.5603</v>
      </c>
      <c r="D275" s="22">
        <f>F275</f>
        <v>95.49609</v>
      </c>
      <c r="E275" s="22">
        <f>F275</f>
        <v>95.49609</v>
      </c>
      <c r="F275" s="22">
        <f>ROUND(95.4960866926885,5)</f>
        <v>95.49609</v>
      </c>
      <c r="G275" s="20"/>
      <c r="H275" s="28"/>
    </row>
    <row r="276" spans="1:8" ht="12.75" customHeight="1">
      <c r="A276" s="30" t="s">
        <v>70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44271</v>
      </c>
      <c r="B277" s="31"/>
      <c r="C277" s="22">
        <f>ROUND(95.5603015514058,5)</f>
        <v>95.5603</v>
      </c>
      <c r="D277" s="22">
        <f>F277</f>
        <v>94.49657</v>
      </c>
      <c r="E277" s="22">
        <f>F277</f>
        <v>94.49657</v>
      </c>
      <c r="F277" s="22">
        <f>ROUND(94.4965717199022,5)</f>
        <v>94.49657</v>
      </c>
      <c r="G277" s="20"/>
      <c r="H277" s="28"/>
    </row>
    <row r="278" spans="1:8" ht="12.75" customHeight="1">
      <c r="A278" s="30" t="s">
        <v>71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44362</v>
      </c>
      <c r="B279" s="31"/>
      <c r="C279" s="22">
        <f>ROUND(95.5603015514058,5)</f>
        <v>95.5603</v>
      </c>
      <c r="D279" s="22">
        <f>F279</f>
        <v>93.45772</v>
      </c>
      <c r="E279" s="22">
        <f>F279</f>
        <v>93.45772</v>
      </c>
      <c r="F279" s="22">
        <f>ROUND(93.4577199759443,5)</f>
        <v>93.45772</v>
      </c>
      <c r="G279" s="20"/>
      <c r="H279" s="28"/>
    </row>
    <row r="280" spans="1:8" ht="12.75" customHeight="1">
      <c r="A280" s="30" t="s">
        <v>72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44460</v>
      </c>
      <c r="B281" s="31"/>
      <c r="C281" s="22">
        <f>ROUND(95.5603015514058,5)</f>
        <v>95.5603</v>
      </c>
      <c r="D281" s="22">
        <f>F281</f>
        <v>93.39164</v>
      </c>
      <c r="E281" s="22">
        <f>F281</f>
        <v>93.39164</v>
      </c>
      <c r="F281" s="22">
        <f>ROUND(93.3916422030775,5)</f>
        <v>93.39164</v>
      </c>
      <c r="G281" s="20"/>
      <c r="H281" s="28"/>
    </row>
    <row r="282" spans="1:8" ht="12.75" customHeight="1">
      <c r="A282" s="30" t="s">
        <v>73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44551</v>
      </c>
      <c r="B283" s="31"/>
      <c r="C283" s="22">
        <f>ROUND(95.5603015514058,5)</f>
        <v>95.5603</v>
      </c>
      <c r="D283" s="22">
        <f>F283</f>
        <v>95.38758</v>
      </c>
      <c r="E283" s="22">
        <f>F283</f>
        <v>95.38758</v>
      </c>
      <c r="F283" s="22">
        <f>ROUND(95.3875827158513,5)</f>
        <v>95.38758</v>
      </c>
      <c r="G283" s="20"/>
      <c r="H283" s="28"/>
    </row>
    <row r="284" spans="1:8" ht="12.75" customHeight="1">
      <c r="A284" s="30" t="s">
        <v>74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44635</v>
      </c>
      <c r="B285" s="31"/>
      <c r="C285" s="22">
        <f>ROUND(95.5603015514058,5)</f>
        <v>95.5603</v>
      </c>
      <c r="D285" s="22">
        <f>F285</f>
        <v>95.33361</v>
      </c>
      <c r="E285" s="22">
        <f>F285</f>
        <v>95.33361</v>
      </c>
      <c r="F285" s="22">
        <f>ROUND(95.3336055836161,5)</f>
        <v>95.33361</v>
      </c>
      <c r="G285" s="20"/>
      <c r="H285" s="28"/>
    </row>
    <row r="286" spans="1:8" ht="12.75" customHeight="1">
      <c r="A286" s="30" t="s">
        <v>75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44733</v>
      </c>
      <c r="B287" s="31"/>
      <c r="C287" s="22">
        <f>ROUND(95.5603015514058,5)</f>
        <v>95.5603</v>
      </c>
      <c r="D287" s="22">
        <f>F287</f>
        <v>96.32047</v>
      </c>
      <c r="E287" s="22">
        <f>F287</f>
        <v>96.32047</v>
      </c>
      <c r="F287" s="22">
        <f>ROUND(96.3204672046929,5)</f>
        <v>96.32047</v>
      </c>
      <c r="G287" s="20"/>
      <c r="H287" s="28"/>
    </row>
    <row r="288" spans="1:8" ht="12.75" customHeight="1">
      <c r="A288" s="30" t="s">
        <v>76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44824</v>
      </c>
      <c r="B289" s="31"/>
      <c r="C289" s="22">
        <f>ROUND(95.5603015514058,5)</f>
        <v>95.5603</v>
      </c>
      <c r="D289" s="22">
        <f>F289</f>
        <v>100.0813</v>
      </c>
      <c r="E289" s="22">
        <f>F289</f>
        <v>100.0813</v>
      </c>
      <c r="F289" s="22">
        <f>ROUND(100.081296288694,5)</f>
        <v>100.0813</v>
      </c>
      <c r="G289" s="20"/>
      <c r="H289" s="28"/>
    </row>
    <row r="290" spans="1:8" ht="12.75" customHeight="1">
      <c r="A290" s="30" t="s">
        <v>77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45097</v>
      </c>
      <c r="B291" s="31"/>
      <c r="C291" s="20">
        <f>ROUND(95.5603015514058,2)</f>
        <v>95.56</v>
      </c>
      <c r="D291" s="20">
        <f>F291</f>
        <v>100.26</v>
      </c>
      <c r="E291" s="20">
        <f>F291</f>
        <v>100.26</v>
      </c>
      <c r="F291" s="20">
        <f>ROUND(100.257237479865,2)</f>
        <v>100.26</v>
      </c>
      <c r="G291" s="20"/>
      <c r="H291" s="28"/>
    </row>
    <row r="292" spans="1:8" ht="12.75" customHeight="1">
      <c r="A292" s="30" t="s">
        <v>78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45188</v>
      </c>
      <c r="B293" s="31"/>
      <c r="C293" s="20">
        <f>ROUND(95.5603015514058,2)</f>
        <v>95.56</v>
      </c>
      <c r="D293" s="20">
        <f>F293</f>
        <v>95.56</v>
      </c>
      <c r="E293" s="20">
        <f>F293</f>
        <v>95.56</v>
      </c>
      <c r="F293" s="20">
        <f>ROUND(95.5603015514058,2)</f>
        <v>95.56</v>
      </c>
      <c r="G293" s="20"/>
      <c r="H293" s="28"/>
    </row>
    <row r="294" spans="1:8" ht="12.75" customHeight="1">
      <c r="A294" s="30" t="s">
        <v>79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46008</v>
      </c>
      <c r="B295" s="31"/>
      <c r="C295" s="22">
        <f>ROUND(93.1809032974581,5)</f>
        <v>93.1809</v>
      </c>
      <c r="D295" s="22">
        <f>F295</f>
        <v>91.14081</v>
      </c>
      <c r="E295" s="22">
        <f>F295</f>
        <v>91.14081</v>
      </c>
      <c r="F295" s="22">
        <f>ROUND(91.1408077499813,5)</f>
        <v>91.14081</v>
      </c>
      <c r="G295" s="20"/>
      <c r="H295" s="28"/>
    </row>
    <row r="296" spans="1:8" ht="12.75" customHeight="1">
      <c r="A296" s="30" t="s">
        <v>80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46097</v>
      </c>
      <c r="B297" s="31"/>
      <c r="C297" s="22">
        <f>ROUND(93.1809032974581,5)</f>
        <v>93.1809</v>
      </c>
      <c r="D297" s="22">
        <f>F297</f>
        <v>88.00706</v>
      </c>
      <c r="E297" s="22">
        <f>F297</f>
        <v>88.00706</v>
      </c>
      <c r="F297" s="22">
        <f>ROUND(88.0070630040169,5)</f>
        <v>88.00706</v>
      </c>
      <c r="G297" s="20"/>
      <c r="H297" s="28"/>
    </row>
    <row r="298" spans="1:8" ht="12.75" customHeight="1">
      <c r="A298" s="30" t="s">
        <v>81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46188</v>
      </c>
      <c r="B299" s="31"/>
      <c r="C299" s="22">
        <f>ROUND(93.1809032974581,5)</f>
        <v>93.1809</v>
      </c>
      <c r="D299" s="22">
        <f>F299</f>
        <v>86.65353</v>
      </c>
      <c r="E299" s="22">
        <f>F299</f>
        <v>86.65353</v>
      </c>
      <c r="F299" s="22">
        <f>ROUND(86.6535310458866,5)</f>
        <v>86.65353</v>
      </c>
      <c r="G299" s="20"/>
      <c r="H299" s="28"/>
    </row>
    <row r="300" spans="1:8" ht="12.75" customHeight="1">
      <c r="A300" s="30" t="s">
        <v>82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46286</v>
      </c>
      <c r="B301" s="31"/>
      <c r="C301" s="22">
        <f>ROUND(93.1809032974581,5)</f>
        <v>93.1809</v>
      </c>
      <c r="D301" s="22">
        <f>F301</f>
        <v>88.79971</v>
      </c>
      <c r="E301" s="22">
        <f>F301</f>
        <v>88.79971</v>
      </c>
      <c r="F301" s="22">
        <f>ROUND(88.7997136563092,5)</f>
        <v>88.79971</v>
      </c>
      <c r="G301" s="20"/>
      <c r="H301" s="28"/>
    </row>
    <row r="302" spans="1:8" ht="12.75" customHeight="1">
      <c r="A302" s="30" t="s">
        <v>83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46377</v>
      </c>
      <c r="B303" s="31"/>
      <c r="C303" s="22">
        <f>ROUND(93.1809032974581,5)</f>
        <v>93.1809</v>
      </c>
      <c r="D303" s="22">
        <f>F303</f>
        <v>92.63407</v>
      </c>
      <c r="E303" s="22">
        <f>F303</f>
        <v>92.63407</v>
      </c>
      <c r="F303" s="22">
        <f>ROUND(92.6340675705268,5)</f>
        <v>92.63407</v>
      </c>
      <c r="G303" s="20"/>
      <c r="H303" s="28"/>
    </row>
    <row r="304" spans="1:8" ht="12.75" customHeight="1">
      <c r="A304" s="30" t="s">
        <v>84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46461</v>
      </c>
      <c r="B305" s="31"/>
      <c r="C305" s="22">
        <f>ROUND(93.1809032974581,5)</f>
        <v>93.1809</v>
      </c>
      <c r="D305" s="22">
        <f>F305</f>
        <v>91.13234</v>
      </c>
      <c r="E305" s="22">
        <f>F305</f>
        <v>91.13234</v>
      </c>
      <c r="F305" s="22">
        <f>ROUND(91.1323362291953,5)</f>
        <v>91.13234</v>
      </c>
      <c r="G305" s="20"/>
      <c r="H305" s="28"/>
    </row>
    <row r="306" spans="1:8" ht="12.75" customHeight="1">
      <c r="A306" s="30" t="s">
        <v>85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46559</v>
      </c>
      <c r="B307" s="31"/>
      <c r="C307" s="22">
        <f>ROUND(93.1809032974581,5)</f>
        <v>93.1809</v>
      </c>
      <c r="D307" s="22">
        <f>F307</f>
        <v>93.22143</v>
      </c>
      <c r="E307" s="22">
        <f>F307</f>
        <v>93.22143</v>
      </c>
      <c r="F307" s="22">
        <f>ROUND(93.2214347350891,5)</f>
        <v>93.22143</v>
      </c>
      <c r="G307" s="20"/>
      <c r="H307" s="28"/>
    </row>
    <row r="308" spans="1:8" ht="12.75" customHeight="1">
      <c r="A308" s="30" t="s">
        <v>86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46650</v>
      </c>
      <c r="B309" s="31"/>
      <c r="C309" s="22">
        <f>ROUND(93.1809032974581,5)</f>
        <v>93.1809</v>
      </c>
      <c r="D309" s="22">
        <f>F309</f>
        <v>98.74876</v>
      </c>
      <c r="E309" s="22">
        <f>F309</f>
        <v>98.74876</v>
      </c>
      <c r="F309" s="22">
        <f>ROUND(98.7487610171085,5)</f>
        <v>98.74876</v>
      </c>
      <c r="G309" s="20"/>
      <c r="H309" s="28"/>
    </row>
    <row r="310" spans="1:8" ht="12.75" customHeight="1">
      <c r="A310" s="30" t="s">
        <v>87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46924</v>
      </c>
      <c r="B311" s="31"/>
      <c r="C311" s="20">
        <f>ROUND(93.1809032974581,2)</f>
        <v>93.18</v>
      </c>
      <c r="D311" s="20">
        <f>F311</f>
        <v>99.77</v>
      </c>
      <c r="E311" s="20">
        <f>F311</f>
        <v>99.77</v>
      </c>
      <c r="F311" s="20">
        <f>ROUND(99.7741060353496,2)</f>
        <v>99.77</v>
      </c>
      <c r="G311" s="20"/>
      <c r="H311" s="28"/>
    </row>
    <row r="312" spans="1:8" ht="12.75" customHeight="1">
      <c r="A312" s="30" t="s">
        <v>88</v>
      </c>
      <c r="B312" s="31"/>
      <c r="C312" s="21"/>
      <c r="D312" s="21"/>
      <c r="E312" s="21"/>
      <c r="F312" s="21"/>
      <c r="G312" s="20"/>
      <c r="H312" s="28"/>
    </row>
    <row r="313" spans="1:8" ht="12.75" customHeight="1" thickBot="1">
      <c r="A313" s="32">
        <v>47015</v>
      </c>
      <c r="B313" s="33"/>
      <c r="C313" s="26">
        <f>ROUND(93.1809032974581,2)</f>
        <v>93.18</v>
      </c>
      <c r="D313" s="26">
        <f>F313</f>
        <v>93.18</v>
      </c>
      <c r="E313" s="26">
        <f>F313</f>
        <v>93.18</v>
      </c>
      <c r="F313" s="26">
        <f>ROUND(93.1809032974581,2)</f>
        <v>93.18</v>
      </c>
      <c r="G313" s="26"/>
      <c r="H313" s="29"/>
    </row>
  </sheetData>
  <sheetProtection/>
  <mergeCells count="312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5:B185"/>
    <mergeCell ref="A186:B186"/>
    <mergeCell ref="A187:B187"/>
    <mergeCell ref="A183:B183"/>
    <mergeCell ref="A184:B184"/>
    <mergeCell ref="A182:B182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7:B227"/>
    <mergeCell ref="A228:B228"/>
    <mergeCell ref="A229:B229"/>
    <mergeCell ref="A224:B224"/>
    <mergeCell ref="A225:B225"/>
    <mergeCell ref="A226:B226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12:B312"/>
    <mergeCell ref="A313:B313"/>
    <mergeCell ref="A306:B306"/>
    <mergeCell ref="A307:B307"/>
    <mergeCell ref="A308:B308"/>
    <mergeCell ref="A309:B309"/>
    <mergeCell ref="A310:B310"/>
    <mergeCell ref="A311:B31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2019-08-15T17:03:51Z</dcterms:modified>
  <cp:category/>
  <cp:version/>
  <cp:contentType/>
  <cp:contentStatus/>
</cp:coreProperties>
</file>