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'Jerry'!$A$1:$H$309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<sst xmlns="http://schemas.openxmlformats.org/spreadsheetml/2006/main" count="89" uniqueCount="86">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</sst>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SheetLayoutView="75" zoomScalePageLayoutView="0" workbookViewId="0" topLeftCell="A1">
      <selection activeCell="N67" sqref="N6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43752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ROUND(98.7546736787405,2)</f>
        <v>98.75</v>
      </c>
      <c r="D6" s="28">
        <f>F6</f>
        <v>102.7</v>
      </c>
      <c r="E6" s="28">
        <f>F6</f>
        <v>102.7</v>
      </c>
      <c r="F6" s="28">
        <f>ROUND(102.701650650927,2)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ROUND(98.7546736787405,2)</f>
        <v>98.75</v>
      </c>
      <c r="D7" s="28">
        <f>F7</f>
        <v>98.56</v>
      </c>
      <c r="E7" s="28">
        <f>F7</f>
        <v>98.56</v>
      </c>
      <c r="F7" s="28">
        <f>ROUND(98.5589342959083,2)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ROUND(98.7546736787405,2)</f>
        <v>98.75</v>
      </c>
      <c r="D8" s="28">
        <f>F8</f>
        <v>101.97</v>
      </c>
      <c r="E8" s="28">
        <f>F8</f>
        <v>101.97</v>
      </c>
      <c r="F8" s="28">
        <f>ROUND(101.967837089822,2)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ROUND(98.7546736787405,2)</f>
        <v>98.75</v>
      </c>
      <c r="D9" s="28">
        <f>F9</f>
        <v>98.75</v>
      </c>
      <c r="E9" s="28">
        <f>F9</f>
        <v>98.75</v>
      </c>
      <c r="F9" s="28">
        <f>ROUND(98.7546736787405,2)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ROUND(94.8460822089134,2)</f>
        <v>94.85</v>
      </c>
      <c r="D11" s="28">
        <f>F11</f>
        <v>95.35</v>
      </c>
      <c r="E11" s="28">
        <f>F11</f>
        <v>95.35</v>
      </c>
      <c r="F11" s="28">
        <f>ROUND(95.353599092824,2)</f>
        <v>95.35</v>
      </c>
      <c r="G11" s="28"/>
      <c r="H11" s="40"/>
    </row>
    <row r="12" spans="1:8" ht="12.75" customHeight="1">
      <c r="A12" s="26">
        <v>44271</v>
      </c>
      <c r="B12" s="27"/>
      <c r="C12" s="28">
        <f>ROUND(94.8460822089134,2)</f>
        <v>94.85</v>
      </c>
      <c r="D12" s="28">
        <f>F12</f>
        <v>94.3</v>
      </c>
      <c r="E12" s="28">
        <f>F12</f>
        <v>94.3</v>
      </c>
      <c r="F12" s="28">
        <f>ROUND(94.3018829955009,2)</f>
        <v>94.3</v>
      </c>
      <c r="G12" s="28"/>
      <c r="H12" s="40"/>
    </row>
    <row r="13" spans="1:8" ht="12.75" customHeight="1">
      <c r="A13" s="26">
        <v>44362</v>
      </c>
      <c r="B13" s="27"/>
      <c r="C13" s="28">
        <f>ROUND(94.8460822089134,2)</f>
        <v>94.85</v>
      </c>
      <c r="D13" s="28">
        <f>F13</f>
        <v>93.21</v>
      </c>
      <c r="E13" s="28">
        <f>F13</f>
        <v>93.21</v>
      </c>
      <c r="F13" s="28">
        <f>ROUND(93.2108622416036,2)</f>
        <v>93.21</v>
      </c>
      <c r="G13" s="28"/>
      <c r="H13" s="40"/>
    </row>
    <row r="14" spans="1:8" ht="12.75" customHeight="1">
      <c r="A14" s="26">
        <v>44460</v>
      </c>
      <c r="B14" s="27"/>
      <c r="C14" s="28">
        <f>ROUND(94.8460822089134,2)</f>
        <v>94.85</v>
      </c>
      <c r="D14" s="28">
        <f>F14</f>
        <v>93.09</v>
      </c>
      <c r="E14" s="28">
        <f>F14</f>
        <v>93.09</v>
      </c>
      <c r="F14" s="28">
        <f>ROUND(93.0889533462472,2)</f>
        <v>93.09</v>
      </c>
      <c r="G14" s="28"/>
      <c r="H14" s="40"/>
    </row>
    <row r="15" spans="1:8" ht="12.75" customHeight="1">
      <c r="A15" s="26">
        <v>44551</v>
      </c>
      <c r="B15" s="27"/>
      <c r="C15" s="28">
        <f>ROUND(94.8460822089134,2)</f>
        <v>94.85</v>
      </c>
      <c r="D15" s="28">
        <f>F15</f>
        <v>95.04</v>
      </c>
      <c r="E15" s="28">
        <f>F15</f>
        <v>95.04</v>
      </c>
      <c r="F15" s="28">
        <f>ROUND(95.0389612651723,2)</f>
        <v>95.04</v>
      </c>
      <c r="G15" s="28"/>
      <c r="H15" s="40"/>
    </row>
    <row r="16" spans="1:8" ht="12.75" customHeight="1">
      <c r="A16" s="26">
        <v>44635</v>
      </c>
      <c r="B16" s="27"/>
      <c r="C16" s="28">
        <f>ROUND(94.8460822089134,2)</f>
        <v>94.85</v>
      </c>
      <c r="D16" s="28">
        <f>F16</f>
        <v>94.94</v>
      </c>
      <c r="E16" s="28">
        <f>F16</f>
        <v>94.94</v>
      </c>
      <c r="F16" s="28">
        <f>ROUND(94.9416699192909,2)</f>
        <v>94.94</v>
      </c>
      <c r="G16" s="28"/>
      <c r="H16" s="40"/>
    </row>
    <row r="17" spans="1:8" ht="12.75" customHeight="1">
      <c r="A17" s="26">
        <v>44733</v>
      </c>
      <c r="B17" s="27"/>
      <c r="C17" s="28">
        <f>ROUND(94.8460822089134,2)</f>
        <v>94.85</v>
      </c>
      <c r="D17" s="28">
        <f>F17</f>
        <v>95.87</v>
      </c>
      <c r="E17" s="28">
        <f>F17</f>
        <v>95.87</v>
      </c>
      <c r="F17" s="28">
        <f>ROUND(95.8667226845591,2)</f>
        <v>95.87</v>
      </c>
      <c r="G17" s="28"/>
      <c r="H17" s="40"/>
    </row>
    <row r="18" spans="1:8" ht="12.75" customHeight="1">
      <c r="A18" s="26">
        <v>44824</v>
      </c>
      <c r="B18" s="27"/>
      <c r="C18" s="28">
        <f>ROUND(94.8460822089134,2)</f>
        <v>94.85</v>
      </c>
      <c r="D18" s="28">
        <f>F18</f>
        <v>99.58</v>
      </c>
      <c r="E18" s="28">
        <f>F18</f>
        <v>99.58</v>
      </c>
      <c r="F18" s="28">
        <f>ROUND(99.578525531944,2)</f>
        <v>99.58</v>
      </c>
      <c r="G18" s="28"/>
      <c r="H18" s="40"/>
    </row>
    <row r="19" spans="1:8" ht="12.75" customHeight="1">
      <c r="A19" s="26">
        <v>44915</v>
      </c>
      <c r="B19" s="27"/>
      <c r="C19" s="28">
        <f>ROUND(94.8460822089134,2)</f>
        <v>94.85</v>
      </c>
      <c r="D19" s="28">
        <f>F19</f>
        <v>100.62</v>
      </c>
      <c r="E19" s="28">
        <f>F19</f>
        <v>100.62</v>
      </c>
      <c r="F19" s="28">
        <f>ROUND(100.618221213281,2)</f>
        <v>100.62</v>
      </c>
      <c r="G19" s="28"/>
      <c r="H19" s="40"/>
    </row>
    <row r="20" spans="1:8" ht="12.75" customHeight="1">
      <c r="A20" s="26">
        <v>45007</v>
      </c>
      <c r="B20" s="27"/>
      <c r="C20" s="28">
        <f>ROUND(94.8460822089134,2)</f>
        <v>94.85</v>
      </c>
      <c r="D20" s="28">
        <f>F20</f>
        <v>93.69</v>
      </c>
      <c r="E20" s="28">
        <f>F20</f>
        <v>93.69</v>
      </c>
      <c r="F20" s="28">
        <f>ROUND(93.6886027295945,2)</f>
        <v>93.69</v>
      </c>
      <c r="G20" s="28"/>
      <c r="H20" s="40"/>
    </row>
    <row r="21" spans="1:8" ht="12.75" customHeight="1">
      <c r="A21" s="26">
        <v>45097</v>
      </c>
      <c r="B21" s="27"/>
      <c r="C21" s="28">
        <f>ROUND(94.8460822089134,2)</f>
        <v>94.85</v>
      </c>
      <c r="D21" s="28">
        <f>F21</f>
        <v>99.6</v>
      </c>
      <c r="E21" s="28">
        <f>F21</f>
        <v>99.6</v>
      </c>
      <c r="F21" s="28">
        <f>ROUND(99.5985527455382,2)</f>
        <v>99.6</v>
      </c>
      <c r="G21" s="28"/>
      <c r="H21" s="40"/>
    </row>
    <row r="22" spans="1:8" ht="12.75" customHeight="1">
      <c r="A22" s="26">
        <v>45188</v>
      </c>
      <c r="B22" s="27"/>
      <c r="C22" s="28">
        <f>ROUND(94.8460822089134,2)</f>
        <v>94.85</v>
      </c>
      <c r="D22" s="28">
        <f>F22</f>
        <v>94.85</v>
      </c>
      <c r="E22" s="28">
        <f>F22</f>
        <v>94.85</v>
      </c>
      <c r="F22" s="28">
        <f>ROUND(94.8460822089134,2)</f>
        <v>94.85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ROUND(91.9181839883161,2)</f>
        <v>91.92</v>
      </c>
      <c r="D24" s="28">
        <f>F24</f>
        <v>90.08</v>
      </c>
      <c r="E24" s="28">
        <f>F24</f>
        <v>90.08</v>
      </c>
      <c r="F24" s="28">
        <f>ROUND(90.0755344336034,2)</f>
        <v>90.08</v>
      </c>
      <c r="G24" s="28"/>
      <c r="H24" s="40"/>
    </row>
    <row r="25" spans="1:8" ht="12.75" customHeight="1">
      <c r="A25" s="26">
        <v>46097</v>
      </c>
      <c r="B25" s="27"/>
      <c r="C25" s="28">
        <f>ROUND(91.9181839883161,2)</f>
        <v>91.92</v>
      </c>
      <c r="D25" s="28">
        <f>F25</f>
        <v>86.88</v>
      </c>
      <c r="E25" s="28">
        <f>F25</f>
        <v>86.88</v>
      </c>
      <c r="F25" s="28">
        <f>ROUND(86.8829914905441,2)</f>
        <v>86.88</v>
      </c>
      <c r="G25" s="28"/>
      <c r="H25" s="40"/>
    </row>
    <row r="26" spans="1:8" ht="12.75" customHeight="1">
      <c r="A26" s="26">
        <v>46188</v>
      </c>
      <c r="B26" s="27"/>
      <c r="C26" s="28">
        <f>ROUND(91.9181839883161,2)</f>
        <v>91.92</v>
      </c>
      <c r="D26" s="28">
        <f>F26</f>
        <v>85.48</v>
      </c>
      <c r="E26" s="28">
        <f>F26</f>
        <v>85.48</v>
      </c>
      <c r="F26" s="28">
        <f>ROUND(85.4811312115869,2)</f>
        <v>85.48</v>
      </c>
      <c r="G26" s="28"/>
      <c r="H26" s="40"/>
    </row>
    <row r="27" spans="1:8" ht="12.75" customHeight="1">
      <c r="A27" s="26">
        <v>46286</v>
      </c>
      <c r="B27" s="27"/>
      <c r="C27" s="28">
        <f>ROUND(91.9181839883161,2)</f>
        <v>91.92</v>
      </c>
      <c r="D27" s="28">
        <f>F27</f>
        <v>87.6</v>
      </c>
      <c r="E27" s="28">
        <f>F27</f>
        <v>87.6</v>
      </c>
      <c r="F27" s="28">
        <f>ROUND(87.5991200228972,2)</f>
        <v>87.6</v>
      </c>
      <c r="G27" s="28"/>
      <c r="H27" s="40"/>
    </row>
    <row r="28" spans="1:8" ht="12.75" customHeight="1">
      <c r="A28" s="26">
        <v>46377</v>
      </c>
      <c r="B28" s="27"/>
      <c r="C28" s="28">
        <f>ROUND(91.9181839883161,2)</f>
        <v>91.92</v>
      </c>
      <c r="D28" s="28">
        <f>F28</f>
        <v>91.43</v>
      </c>
      <c r="E28" s="28">
        <f>F28</f>
        <v>91.43</v>
      </c>
      <c r="F28" s="28">
        <f>ROUND(91.4314846186834,2)</f>
        <v>91.43</v>
      </c>
      <c r="G28" s="28"/>
      <c r="H28" s="40"/>
    </row>
    <row r="29" spans="1:8" ht="12.75" customHeight="1">
      <c r="A29" s="26">
        <v>46461</v>
      </c>
      <c r="B29" s="27"/>
      <c r="C29" s="28">
        <f>ROUND(91.9181839883161,2)</f>
        <v>91.92</v>
      </c>
      <c r="D29" s="28">
        <f>F29</f>
        <v>89.91</v>
      </c>
      <c r="E29" s="28">
        <f>F29</f>
        <v>89.91</v>
      </c>
      <c r="F29" s="28">
        <f>ROUND(89.9114156629884,2)</f>
        <v>89.91</v>
      </c>
      <c r="G29" s="28"/>
      <c r="H29" s="40"/>
    </row>
    <row r="30" spans="1:8" ht="12.75" customHeight="1">
      <c r="A30" s="26">
        <v>46559</v>
      </c>
      <c r="B30" s="27"/>
      <c r="C30" s="28">
        <f>ROUND(91.9181839883161,2)</f>
        <v>91.92</v>
      </c>
      <c r="D30" s="28">
        <f>F30</f>
        <v>92</v>
      </c>
      <c r="E30" s="28">
        <f>F30</f>
        <v>92</v>
      </c>
      <c r="F30" s="28">
        <f>ROUND(91.9979656940777,2)</f>
        <v>92</v>
      </c>
      <c r="G30" s="28"/>
      <c r="H30" s="40"/>
    </row>
    <row r="31" spans="1:8" ht="12.75" customHeight="1">
      <c r="A31" s="26">
        <v>46650</v>
      </c>
      <c r="B31" s="27"/>
      <c r="C31" s="28">
        <f>ROUND(91.9181839883161,2)</f>
        <v>91.92</v>
      </c>
      <c r="D31" s="28">
        <f>F31</f>
        <v>97.55</v>
      </c>
      <c r="E31" s="28">
        <f>F31</f>
        <v>97.55</v>
      </c>
      <c r="F31" s="28">
        <f>ROUND(97.5450407276299,2)</f>
        <v>97.55</v>
      </c>
      <c r="G31" s="28"/>
      <c r="H31" s="40"/>
    </row>
    <row r="32" spans="1:8" ht="12.75" customHeight="1">
      <c r="A32" s="26">
        <v>46741</v>
      </c>
      <c r="B32" s="27"/>
      <c r="C32" s="28">
        <f>ROUND(91.9181839883161,2)</f>
        <v>91.92</v>
      </c>
      <c r="D32" s="28">
        <f>F32</f>
        <v>97.88</v>
      </c>
      <c r="E32" s="28">
        <f>F32</f>
        <v>97.88</v>
      </c>
      <c r="F32" s="28">
        <f>ROUND(97.882508774764,2)</f>
        <v>97.88</v>
      </c>
      <c r="G32" s="28"/>
      <c r="H32" s="40"/>
    </row>
    <row r="33" spans="1:8" ht="12.75" customHeight="1">
      <c r="A33" s="26">
        <v>46834</v>
      </c>
      <c r="B33" s="27"/>
      <c r="C33" s="28">
        <f>ROUND(91.9181839883161,2)</f>
        <v>91.92</v>
      </c>
      <c r="D33" s="28">
        <f>F33</f>
        <v>91.19</v>
      </c>
      <c r="E33" s="28">
        <f>F33</f>
        <v>91.19</v>
      </c>
      <c r="F33" s="28">
        <f>ROUND(91.1906867580135,2)</f>
        <v>91.19</v>
      </c>
      <c r="G33" s="28"/>
      <c r="H33" s="40"/>
    </row>
    <row r="34" spans="1:8" ht="12.75" customHeight="1">
      <c r="A34" s="26">
        <v>46924</v>
      </c>
      <c r="B34" s="27"/>
      <c r="C34" s="28">
        <f>ROUND(91.9181839883161,2)</f>
        <v>91.92</v>
      </c>
      <c r="D34" s="28">
        <f>F34</f>
        <v>98.56</v>
      </c>
      <c r="E34" s="28">
        <f>F34</f>
        <v>98.56</v>
      </c>
      <c r="F34" s="28">
        <f>ROUND(98.561095303913,2)</f>
        <v>98.56</v>
      </c>
      <c r="G34" s="28"/>
      <c r="H34" s="40"/>
    </row>
    <row r="35" spans="1:8" ht="12.75" customHeight="1">
      <c r="A35" s="26">
        <v>47015</v>
      </c>
      <c r="B35" s="27"/>
      <c r="C35" s="28">
        <f>ROUND(91.9181839883161,2)</f>
        <v>91.92</v>
      </c>
      <c r="D35" s="28">
        <f>F35</f>
        <v>91.92</v>
      </c>
      <c r="E35" s="28">
        <f>F35</f>
        <v>91.92</v>
      </c>
      <c r="F35" s="28">
        <f>ROUND(91.9181839883161,2)</f>
        <v>91.92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ROUND(3.22,5)</f>
        <v>3.22</v>
      </c>
      <c r="D37" s="30">
        <f>F37</f>
        <v>3.22</v>
      </c>
      <c r="E37" s="30">
        <f>F37</f>
        <v>3.22</v>
      </c>
      <c r="F37" s="30">
        <f>ROUND(3.22,5)</f>
        <v>3.22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ROUND(3.665,5)</f>
        <v>3.665</v>
      </c>
      <c r="D41" s="30">
        <f>F41</f>
        <v>3.665</v>
      </c>
      <c r="E41" s="30">
        <f>F41</f>
        <v>3.665</v>
      </c>
      <c r="F41" s="30">
        <f>ROUND(3.665,5)</f>
        <v>3.665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ROUND(4.345,5)</f>
        <v>4.345</v>
      </c>
      <c r="D43" s="30">
        <f>F43</f>
        <v>4.345</v>
      </c>
      <c r="E43" s="30">
        <f>F43</f>
        <v>4.345</v>
      </c>
      <c r="F43" s="30">
        <f>ROUND(4.345,5)</f>
        <v>4.345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ROUND(10.73,5)</f>
        <v>10.73</v>
      </c>
      <c r="D45" s="30">
        <f>F45</f>
        <v>10.73</v>
      </c>
      <c r="E45" s="30">
        <f>F45</f>
        <v>10.73</v>
      </c>
      <c r="F45" s="30">
        <f>ROUND(10.73,5)</f>
        <v>10.73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ROUND(7.275,5)</f>
        <v>7.275</v>
      </c>
      <c r="D47" s="30">
        <f>F47</f>
        <v>7.275</v>
      </c>
      <c r="E47" s="30">
        <f>F47</f>
        <v>7.275</v>
      </c>
      <c r="F47" s="30">
        <f>ROUND(7.275,5)</f>
        <v>7.275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ROUND(8.21,3)</f>
        <v>8.21</v>
      </c>
      <c r="D49" s="31">
        <f>F49</f>
        <v>8.21</v>
      </c>
      <c r="E49" s="31">
        <f>F49</f>
        <v>8.21</v>
      </c>
      <c r="F49" s="31">
        <f>ROUND(8.21,3)</f>
        <v>8.21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ROUND(9.49,3)</f>
        <v>9.49</v>
      </c>
      <c r="D59" s="31">
        <f>F59</f>
        <v>9.49</v>
      </c>
      <c r="E59" s="31">
        <f>F59</f>
        <v>9.49</v>
      </c>
      <c r="F59" s="31">
        <f>ROUND(9.49,3)</f>
        <v>9.49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ROUND(3.425,3)</f>
        <v>3.425</v>
      </c>
      <c r="D61" s="31">
        <f>F61</f>
        <v>3.425</v>
      </c>
      <c r="E61" s="31">
        <f>F61</f>
        <v>3.425</v>
      </c>
      <c r="F61" s="31">
        <f>ROUND(3.425,3)</f>
        <v>3.425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ROUND(2.83,3)</f>
        <v>2.83</v>
      </c>
      <c r="D63" s="31">
        <f>F63</f>
        <v>2.83</v>
      </c>
      <c r="E63" s="31">
        <f>F63</f>
        <v>2.83</v>
      </c>
      <c r="F63" s="31">
        <f>ROUND(2.83,3)</f>
        <v>2.83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ROUND(9.11,3)</f>
        <v>9.11</v>
      </c>
      <c r="D65" s="31">
        <f>F65</f>
        <v>9.11</v>
      </c>
      <c r="E65" s="31">
        <f>F65</f>
        <v>9.11</v>
      </c>
      <c r="F65" s="31">
        <f>ROUND(9.11,3)</f>
        <v>9.11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ROUND(3.22,5)</f>
        <v>3.22</v>
      </c>
      <c r="D67" s="30">
        <f>F67</f>
        <v>137.83297</v>
      </c>
      <c r="E67" s="30">
        <f>F67</f>
        <v>137.83297</v>
      </c>
      <c r="F67" s="30">
        <f>ROUND(137.83297,5)</f>
        <v>137.83297</v>
      </c>
      <c r="G67" s="28"/>
      <c r="H67" s="40"/>
    </row>
    <row r="68" spans="1:8" ht="12.75" customHeight="1">
      <c r="A68" s="26">
        <v>43867</v>
      </c>
      <c r="B68" s="27"/>
      <c r="C68" s="30">
        <f>ROUND(3.22,5)</f>
        <v>3.22</v>
      </c>
      <c r="D68" s="30">
        <f>F68</f>
        <v>138.86824</v>
      </c>
      <c r="E68" s="30">
        <f>F68</f>
        <v>138.86824</v>
      </c>
      <c r="F68" s="30">
        <f>ROUND(138.86824,5)</f>
        <v>138.86824</v>
      </c>
      <c r="G68" s="28"/>
      <c r="H68" s="40"/>
    </row>
    <row r="69" spans="1:8" ht="12.75" customHeight="1">
      <c r="A69" s="26">
        <v>43958</v>
      </c>
      <c r="B69" s="27"/>
      <c r="C69" s="30">
        <f>ROUND(3.22,5)</f>
        <v>3.22</v>
      </c>
      <c r="D69" s="30">
        <f>F69</f>
        <v>141.45077</v>
      </c>
      <c r="E69" s="30">
        <f>F69</f>
        <v>141.45077</v>
      </c>
      <c r="F69" s="30">
        <f>ROUND(141.45077,5)</f>
        <v>141.45077</v>
      </c>
      <c r="G69" s="28"/>
      <c r="H69" s="40"/>
    </row>
    <row r="70" spans="1:8" ht="12.75" customHeight="1">
      <c r="A70" s="26">
        <v>44049</v>
      </c>
      <c r="B70" s="27"/>
      <c r="C70" s="30">
        <f>ROUND(3.22,5)</f>
        <v>3.22</v>
      </c>
      <c r="D70" s="30">
        <f>F70</f>
        <v>142.63703</v>
      </c>
      <c r="E70" s="30">
        <f>F70</f>
        <v>142.63703</v>
      </c>
      <c r="F70" s="30">
        <f>ROUND(142.63703,5)</f>
        <v>142.63703</v>
      </c>
      <c r="G70" s="28"/>
      <c r="H70" s="40"/>
    </row>
    <row r="71" spans="1:8" ht="12.75" customHeight="1">
      <c r="A71" s="26">
        <v>44140</v>
      </c>
      <c r="B71" s="27"/>
      <c r="C71" s="30">
        <f>ROUND(3.22,5)</f>
        <v>3.22</v>
      </c>
      <c r="D71" s="30">
        <f>F71</f>
        <v>145.18078</v>
      </c>
      <c r="E71" s="30">
        <f>F71</f>
        <v>145.18078</v>
      </c>
      <c r="F71" s="30">
        <f>ROUND(145.18078,5)</f>
        <v>145.18078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ROUND(101.56605,5)</f>
        <v>101.56605</v>
      </c>
      <c r="D73" s="30">
        <f>F73</f>
        <v>102.08749</v>
      </c>
      <c r="E73" s="30">
        <f>F73</f>
        <v>102.08749</v>
      </c>
      <c r="F73" s="30">
        <f>ROUND(102.08749,5)</f>
        <v>102.08749</v>
      </c>
      <c r="G73" s="28"/>
      <c r="H73" s="40"/>
    </row>
    <row r="74" spans="1:8" ht="12.75" customHeight="1">
      <c r="A74" s="26">
        <v>43867</v>
      </c>
      <c r="B74" s="27"/>
      <c r="C74" s="30">
        <f>ROUND(101.56605,5)</f>
        <v>101.56605</v>
      </c>
      <c r="D74" s="30">
        <f>F74</f>
        <v>103.946</v>
      </c>
      <c r="E74" s="30">
        <f>F74</f>
        <v>103.946</v>
      </c>
      <c r="F74" s="30">
        <f>ROUND(103.946,5)</f>
        <v>103.946</v>
      </c>
      <c r="G74" s="28"/>
      <c r="H74" s="40"/>
    </row>
    <row r="75" spans="1:8" ht="12.75" customHeight="1">
      <c r="A75" s="26">
        <v>43958</v>
      </c>
      <c r="B75" s="27"/>
      <c r="C75" s="30">
        <f>ROUND(101.56605,5)</f>
        <v>101.56605</v>
      </c>
      <c r="D75" s="30">
        <f>F75</f>
        <v>104.76642</v>
      </c>
      <c r="E75" s="30">
        <f>F75</f>
        <v>104.76642</v>
      </c>
      <c r="F75" s="30">
        <f>ROUND(104.76642,5)</f>
        <v>104.76642</v>
      </c>
      <c r="G75" s="28"/>
      <c r="H75" s="40"/>
    </row>
    <row r="76" spans="1:8" ht="12.75" customHeight="1">
      <c r="A76" s="26">
        <v>44049</v>
      </c>
      <c r="B76" s="27"/>
      <c r="C76" s="30">
        <f>ROUND(101.56605,5)</f>
        <v>101.56605</v>
      </c>
      <c r="D76" s="30">
        <f>F76</f>
        <v>106.75998</v>
      </c>
      <c r="E76" s="30">
        <f>F76</f>
        <v>106.75998</v>
      </c>
      <c r="F76" s="30">
        <f>ROUND(106.75998,5)</f>
        <v>106.75998</v>
      </c>
      <c r="G76" s="28"/>
      <c r="H76" s="40"/>
    </row>
    <row r="77" spans="1:8" ht="12.75" customHeight="1">
      <c r="A77" s="26">
        <v>44140</v>
      </c>
      <c r="B77" s="27"/>
      <c r="C77" s="30">
        <f>ROUND(101.56605,5)</f>
        <v>101.56605</v>
      </c>
      <c r="D77" s="30">
        <f>F77</f>
        <v>107.522</v>
      </c>
      <c r="E77" s="30">
        <f>F77</f>
        <v>107.522</v>
      </c>
      <c r="F77" s="30">
        <f>ROUND(107.522,5)</f>
        <v>107.522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ROUND(8.92,5)</f>
        <v>8.92</v>
      </c>
      <c r="D79" s="30">
        <f>F79</f>
        <v>8.93691</v>
      </c>
      <c r="E79" s="30">
        <f>F79</f>
        <v>8.93691</v>
      </c>
      <c r="F79" s="30">
        <f>ROUND(8.93691,5)</f>
        <v>8.93691</v>
      </c>
      <c r="G79" s="28"/>
      <c r="H79" s="40"/>
    </row>
    <row r="80" spans="1:8" ht="12.75" customHeight="1">
      <c r="A80" s="26">
        <v>43867</v>
      </c>
      <c r="B80" s="27"/>
      <c r="C80" s="30">
        <f>ROUND(8.92,5)</f>
        <v>8.92</v>
      </c>
      <c r="D80" s="30">
        <f>F80</f>
        <v>8.99714</v>
      </c>
      <c r="E80" s="30">
        <f>F80</f>
        <v>8.99714</v>
      </c>
      <c r="F80" s="30">
        <f>ROUND(8.99714,5)</f>
        <v>8.99714</v>
      </c>
      <c r="G80" s="28"/>
      <c r="H80" s="40"/>
    </row>
    <row r="81" spans="1:8" ht="12.75" customHeight="1">
      <c r="A81" s="26">
        <v>43958</v>
      </c>
      <c r="B81" s="27"/>
      <c r="C81" s="30">
        <f>ROUND(8.92,5)</f>
        <v>8.92</v>
      </c>
      <c r="D81" s="30">
        <f>F81</f>
        <v>9.0568</v>
      </c>
      <c r="E81" s="30">
        <f>F81</f>
        <v>9.0568</v>
      </c>
      <c r="F81" s="30">
        <f>ROUND(9.0568,5)</f>
        <v>9.0568</v>
      </c>
      <c r="G81" s="28"/>
      <c r="H81" s="40"/>
    </row>
    <row r="82" spans="1:8" ht="12.75" customHeight="1">
      <c r="A82" s="26">
        <v>44049</v>
      </c>
      <c r="B82" s="27"/>
      <c r="C82" s="30">
        <f>ROUND(8.92,5)</f>
        <v>8.92</v>
      </c>
      <c r="D82" s="30">
        <f>F82</f>
        <v>9.11339</v>
      </c>
      <c r="E82" s="30">
        <f>F82</f>
        <v>9.11339</v>
      </c>
      <c r="F82" s="30">
        <f>ROUND(9.11339,5)</f>
        <v>9.11339</v>
      </c>
      <c r="G82" s="28"/>
      <c r="H82" s="40"/>
    </row>
    <row r="83" spans="1:8" ht="12.75" customHeight="1">
      <c r="A83" s="26">
        <v>44140</v>
      </c>
      <c r="B83" s="27"/>
      <c r="C83" s="30">
        <f>ROUND(8.92,5)</f>
        <v>8.92</v>
      </c>
      <c r="D83" s="30">
        <f>F83</f>
        <v>9.18849</v>
      </c>
      <c r="E83" s="30">
        <f>F83</f>
        <v>9.18849</v>
      </c>
      <c r="F83" s="30">
        <f>ROUND(9.18849,5)</f>
        <v>9.18849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ROUND(9.25,5)</f>
        <v>9.25</v>
      </c>
      <c r="D85" s="30">
        <f>F85</f>
        <v>9.26862</v>
      </c>
      <c r="E85" s="30">
        <f>F85</f>
        <v>9.26862</v>
      </c>
      <c r="F85" s="30">
        <f>ROUND(9.26862,5)</f>
        <v>9.26862</v>
      </c>
      <c r="G85" s="28"/>
      <c r="H85" s="40"/>
    </row>
    <row r="86" spans="1:8" ht="12.75" customHeight="1">
      <c r="A86" s="26">
        <v>43867</v>
      </c>
      <c r="B86" s="27"/>
      <c r="C86" s="30">
        <f>ROUND(9.25,5)</f>
        <v>9.25</v>
      </c>
      <c r="D86" s="30">
        <f>F86</f>
        <v>9.3349</v>
      </c>
      <c r="E86" s="30">
        <f>F86</f>
        <v>9.3349</v>
      </c>
      <c r="F86" s="30">
        <f>ROUND(9.3349,5)</f>
        <v>9.3349</v>
      </c>
      <c r="G86" s="28"/>
      <c r="H86" s="40"/>
    </row>
    <row r="87" spans="1:8" ht="12.75" customHeight="1">
      <c r="A87" s="26">
        <v>43958</v>
      </c>
      <c r="B87" s="27"/>
      <c r="C87" s="30">
        <f>ROUND(9.25,5)</f>
        <v>9.25</v>
      </c>
      <c r="D87" s="30">
        <f>F87</f>
        <v>9.39886</v>
      </c>
      <c r="E87" s="30">
        <f>F87</f>
        <v>9.39886</v>
      </c>
      <c r="F87" s="30">
        <f>ROUND(9.39886,5)</f>
        <v>9.39886</v>
      </c>
      <c r="G87" s="28"/>
      <c r="H87" s="40"/>
    </row>
    <row r="88" spans="1:8" ht="12.75" customHeight="1">
      <c r="A88" s="26">
        <v>44049</v>
      </c>
      <c r="B88" s="27"/>
      <c r="C88" s="30">
        <f>ROUND(9.25,5)</f>
        <v>9.25</v>
      </c>
      <c r="D88" s="30">
        <f>F88</f>
        <v>9.45946</v>
      </c>
      <c r="E88" s="30">
        <f>F88</f>
        <v>9.45946</v>
      </c>
      <c r="F88" s="30">
        <f>ROUND(9.45946,5)</f>
        <v>9.45946</v>
      </c>
      <c r="G88" s="28"/>
      <c r="H88" s="40"/>
    </row>
    <row r="89" spans="1:8" ht="12.75" customHeight="1">
      <c r="A89" s="26">
        <v>44140</v>
      </c>
      <c r="B89" s="27"/>
      <c r="C89" s="30">
        <f>ROUND(9.25,5)</f>
        <v>9.25</v>
      </c>
      <c r="D89" s="30">
        <f>F89</f>
        <v>9.54159</v>
      </c>
      <c r="E89" s="30">
        <f>F89</f>
        <v>9.54159</v>
      </c>
      <c r="F89" s="30">
        <f>ROUND(9.54159,5)</f>
        <v>9.54159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ROUND(102.0635,5)</f>
        <v>102.0635</v>
      </c>
      <c r="D91" s="30">
        <f>F91</f>
        <v>102.58744</v>
      </c>
      <c r="E91" s="30">
        <f>F91</f>
        <v>102.58744</v>
      </c>
      <c r="F91" s="30">
        <f>ROUND(102.58744,5)</f>
        <v>102.58744</v>
      </c>
      <c r="G91" s="28"/>
      <c r="H91" s="40"/>
    </row>
    <row r="92" spans="1:8" ht="12.75" customHeight="1">
      <c r="A92" s="26">
        <v>43867</v>
      </c>
      <c r="B92" s="27"/>
      <c r="C92" s="30">
        <f>ROUND(102.0635,5)</f>
        <v>102.0635</v>
      </c>
      <c r="D92" s="30">
        <f>F92</f>
        <v>104.45505</v>
      </c>
      <c r="E92" s="30">
        <f>F92</f>
        <v>104.45505</v>
      </c>
      <c r="F92" s="30">
        <f>ROUND(104.45505,5)</f>
        <v>104.45505</v>
      </c>
      <c r="G92" s="28"/>
      <c r="H92" s="40"/>
    </row>
    <row r="93" spans="1:8" ht="12.75" customHeight="1">
      <c r="A93" s="26">
        <v>43958</v>
      </c>
      <c r="B93" s="27"/>
      <c r="C93" s="30">
        <f>ROUND(102.0635,5)</f>
        <v>102.0635</v>
      </c>
      <c r="D93" s="30">
        <f>F93</f>
        <v>105.20201</v>
      </c>
      <c r="E93" s="30">
        <f>F93</f>
        <v>105.20201</v>
      </c>
      <c r="F93" s="30">
        <f>ROUND(105.20201,5)</f>
        <v>105.20201</v>
      </c>
      <c r="G93" s="28"/>
      <c r="H93" s="40"/>
    </row>
    <row r="94" spans="1:8" ht="12.75" customHeight="1">
      <c r="A94" s="26">
        <v>44049</v>
      </c>
      <c r="B94" s="27"/>
      <c r="C94" s="30">
        <f>ROUND(102.0635,5)</f>
        <v>102.0635</v>
      </c>
      <c r="D94" s="30">
        <f>F94</f>
        <v>107.20383</v>
      </c>
      <c r="E94" s="30">
        <f>F94</f>
        <v>107.20383</v>
      </c>
      <c r="F94" s="30">
        <f>ROUND(107.20383,5)</f>
        <v>107.20383</v>
      </c>
      <c r="G94" s="28"/>
      <c r="H94" s="40"/>
    </row>
    <row r="95" spans="1:8" ht="12.75" customHeight="1">
      <c r="A95" s="26">
        <v>44140</v>
      </c>
      <c r="B95" s="27"/>
      <c r="C95" s="30">
        <f>ROUND(102.0635,5)</f>
        <v>102.0635</v>
      </c>
      <c r="D95" s="30">
        <f>F95</f>
        <v>107.89529</v>
      </c>
      <c r="E95" s="30">
        <f>F95</f>
        <v>107.89529</v>
      </c>
      <c r="F95" s="30">
        <f>ROUND(107.89529,5)</f>
        <v>107.89529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ROUND(9.63,5)</f>
        <v>9.63</v>
      </c>
      <c r="D97" s="30">
        <f>F97</f>
        <v>9.64918</v>
      </c>
      <c r="E97" s="30">
        <f>F97</f>
        <v>9.64918</v>
      </c>
      <c r="F97" s="30">
        <f>ROUND(9.64918,5)</f>
        <v>9.64918</v>
      </c>
      <c r="G97" s="28"/>
      <c r="H97" s="40"/>
    </row>
    <row r="98" spans="1:8" ht="12.75" customHeight="1">
      <c r="A98" s="26">
        <v>43867</v>
      </c>
      <c r="B98" s="27"/>
      <c r="C98" s="30">
        <f>ROUND(9.63,5)</f>
        <v>9.63</v>
      </c>
      <c r="D98" s="30">
        <f>F98</f>
        <v>9.71743</v>
      </c>
      <c r="E98" s="30">
        <f>F98</f>
        <v>9.71743</v>
      </c>
      <c r="F98" s="30">
        <f>ROUND(9.71743,5)</f>
        <v>9.71743</v>
      </c>
      <c r="G98" s="28"/>
      <c r="H98" s="40"/>
    </row>
    <row r="99" spans="1:8" ht="12.75" customHeight="1">
      <c r="A99" s="26">
        <v>43958</v>
      </c>
      <c r="B99" s="27"/>
      <c r="C99" s="30">
        <f>ROUND(9.63,5)</f>
        <v>9.63</v>
      </c>
      <c r="D99" s="30">
        <f>F99</f>
        <v>9.785</v>
      </c>
      <c r="E99" s="30">
        <f>F99</f>
        <v>9.785</v>
      </c>
      <c r="F99" s="30">
        <f>ROUND(9.785,5)</f>
        <v>9.785</v>
      </c>
      <c r="G99" s="28"/>
      <c r="H99" s="40"/>
    </row>
    <row r="100" spans="1:8" ht="12.75" customHeight="1">
      <c r="A100" s="26">
        <v>44049</v>
      </c>
      <c r="B100" s="27"/>
      <c r="C100" s="30">
        <f>ROUND(9.63,5)</f>
        <v>9.63</v>
      </c>
      <c r="D100" s="30">
        <f>F100</f>
        <v>9.85062</v>
      </c>
      <c r="E100" s="30">
        <f>F100</f>
        <v>9.85062</v>
      </c>
      <c r="F100" s="30">
        <f>ROUND(9.85062,5)</f>
        <v>9.85062</v>
      </c>
      <c r="G100" s="28"/>
      <c r="H100" s="40"/>
    </row>
    <row r="101" spans="1:8" ht="12.75" customHeight="1">
      <c r="A101" s="26">
        <v>44140</v>
      </c>
      <c r="B101" s="27"/>
      <c r="C101" s="30">
        <f>ROUND(9.63,5)</f>
        <v>9.63</v>
      </c>
      <c r="D101" s="30">
        <f>F101</f>
        <v>9.92988</v>
      </c>
      <c r="E101" s="30">
        <f>F101</f>
        <v>9.92988</v>
      </c>
      <c r="F101" s="30">
        <f>ROUND(9.92988,5)</f>
        <v>9.92988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120.63645</v>
      </c>
      <c r="E103" s="30">
        <f>F103</f>
        <v>120.63645</v>
      </c>
      <c r="F103" s="30">
        <f>ROUND(120.63645,5)</f>
        <v>120.63645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121.17446</v>
      </c>
      <c r="E104" s="30">
        <f>F104</f>
        <v>121.17446</v>
      </c>
      <c r="F104" s="30">
        <f>ROUND(121.17446,5)</f>
        <v>121.17446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123.42792</v>
      </c>
      <c r="E105" s="30">
        <f>F105</f>
        <v>123.42792</v>
      </c>
      <c r="F105" s="30">
        <f>ROUND(123.42792,5)</f>
        <v>123.42792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124.08305</v>
      </c>
      <c r="E106" s="30">
        <f>F106</f>
        <v>124.08305</v>
      </c>
      <c r="F106" s="30">
        <f>ROUND(124.08305,5)</f>
        <v>124.08305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126.29533</v>
      </c>
      <c r="E107" s="30">
        <f>F107</f>
        <v>126.29533</v>
      </c>
      <c r="F107" s="30">
        <f>ROUND(126.29533,5)</f>
        <v>126.29533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ROUND(9.78,5)</f>
        <v>9.78</v>
      </c>
      <c r="D109" s="30">
        <f>F109</f>
        <v>9.79964</v>
      </c>
      <c r="E109" s="30">
        <f>F109</f>
        <v>9.79964</v>
      </c>
      <c r="F109" s="30">
        <f>ROUND(9.79964,5)</f>
        <v>9.79964</v>
      </c>
      <c r="G109" s="28"/>
      <c r="H109" s="40"/>
    </row>
    <row r="110" spans="1:8" ht="12.75" customHeight="1">
      <c r="A110" s="26">
        <v>43867</v>
      </c>
      <c r="B110" s="27"/>
      <c r="C110" s="30">
        <f>ROUND(9.78,5)</f>
        <v>9.78</v>
      </c>
      <c r="D110" s="30">
        <f>F110</f>
        <v>9.86952</v>
      </c>
      <c r="E110" s="30">
        <f>F110</f>
        <v>9.86952</v>
      </c>
      <c r="F110" s="30">
        <f>ROUND(9.86952,5)</f>
        <v>9.86952</v>
      </c>
      <c r="G110" s="28"/>
      <c r="H110" s="40"/>
    </row>
    <row r="111" spans="1:8" ht="12.75" customHeight="1">
      <c r="A111" s="26">
        <v>43958</v>
      </c>
      <c r="B111" s="27"/>
      <c r="C111" s="30">
        <f>ROUND(9.78,5)</f>
        <v>9.78</v>
      </c>
      <c r="D111" s="30">
        <f>F111</f>
        <v>9.93867</v>
      </c>
      <c r="E111" s="30">
        <f>F111</f>
        <v>9.93867</v>
      </c>
      <c r="F111" s="30">
        <f>ROUND(9.93867,5)</f>
        <v>9.93867</v>
      </c>
      <c r="G111" s="28"/>
      <c r="H111" s="40"/>
    </row>
    <row r="112" spans="1:8" ht="12.75" customHeight="1">
      <c r="A112" s="26">
        <v>44049</v>
      </c>
      <c r="B112" s="27"/>
      <c r="C112" s="30">
        <f>ROUND(9.78,5)</f>
        <v>9.78</v>
      </c>
      <c r="D112" s="30">
        <f>F112</f>
        <v>10.00607</v>
      </c>
      <c r="E112" s="30">
        <f>F112</f>
        <v>10.00607</v>
      </c>
      <c r="F112" s="30">
        <f>ROUND(10.00607,5)</f>
        <v>10.00607</v>
      </c>
      <c r="G112" s="28"/>
      <c r="H112" s="40"/>
    </row>
    <row r="113" spans="1:8" ht="12.75" customHeight="1">
      <c r="A113" s="26">
        <v>44140</v>
      </c>
      <c r="B113" s="27"/>
      <c r="C113" s="30">
        <f>ROUND(9.78,5)</f>
        <v>9.78</v>
      </c>
      <c r="D113" s="30">
        <f>F113</f>
        <v>10.0864</v>
      </c>
      <c r="E113" s="30">
        <f>F113</f>
        <v>10.0864</v>
      </c>
      <c r="F113" s="30">
        <f>ROUND(10.0864,5)</f>
        <v>10.0864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ROUND(9.835,5)</f>
        <v>9.835</v>
      </c>
      <c r="D115" s="30">
        <f>F115</f>
        <v>9.85407</v>
      </c>
      <c r="E115" s="30">
        <f>F115</f>
        <v>9.85407</v>
      </c>
      <c r="F115" s="30">
        <f>ROUND(9.85407,5)</f>
        <v>9.85407</v>
      </c>
      <c r="G115" s="28"/>
      <c r="H115" s="40"/>
    </row>
    <row r="116" spans="1:8" ht="12.75" customHeight="1">
      <c r="A116" s="26">
        <v>43867</v>
      </c>
      <c r="B116" s="27"/>
      <c r="C116" s="30">
        <f>ROUND(9.835,5)</f>
        <v>9.835</v>
      </c>
      <c r="D116" s="30">
        <f>F116</f>
        <v>9.92184</v>
      </c>
      <c r="E116" s="30">
        <f>F116</f>
        <v>9.92184</v>
      </c>
      <c r="F116" s="30">
        <f>ROUND(9.92184,5)</f>
        <v>9.92184</v>
      </c>
      <c r="G116" s="28"/>
      <c r="H116" s="40"/>
    </row>
    <row r="117" spans="1:8" ht="12.75" customHeight="1">
      <c r="A117" s="26">
        <v>43958</v>
      </c>
      <c r="B117" s="27"/>
      <c r="C117" s="30">
        <f>ROUND(9.835,5)</f>
        <v>9.835</v>
      </c>
      <c r="D117" s="30">
        <f>F117</f>
        <v>9.9888</v>
      </c>
      <c r="E117" s="30">
        <f>F117</f>
        <v>9.9888</v>
      </c>
      <c r="F117" s="30">
        <f>ROUND(9.9888,5)</f>
        <v>9.9888</v>
      </c>
      <c r="G117" s="28"/>
      <c r="H117" s="40"/>
    </row>
    <row r="118" spans="1:8" ht="12.75" customHeight="1">
      <c r="A118" s="26">
        <v>44049</v>
      </c>
      <c r="B118" s="27"/>
      <c r="C118" s="30">
        <f>ROUND(9.835,5)</f>
        <v>9.835</v>
      </c>
      <c r="D118" s="30">
        <f>F118</f>
        <v>10.054</v>
      </c>
      <c r="E118" s="30">
        <f>F118</f>
        <v>10.054</v>
      </c>
      <c r="F118" s="30">
        <f>ROUND(10.054,5)</f>
        <v>10.054</v>
      </c>
      <c r="G118" s="28"/>
      <c r="H118" s="40"/>
    </row>
    <row r="119" spans="1:8" ht="12.75" customHeight="1">
      <c r="A119" s="26">
        <v>44140</v>
      </c>
      <c r="B119" s="27"/>
      <c r="C119" s="30">
        <f>ROUND(9.835,5)</f>
        <v>9.835</v>
      </c>
      <c r="D119" s="30">
        <f>F119</f>
        <v>10.13128</v>
      </c>
      <c r="E119" s="30">
        <f>F119</f>
        <v>10.13128</v>
      </c>
      <c r="F119" s="30">
        <f>ROUND(10.13128,5)</f>
        <v>10.13128</v>
      </c>
      <c r="G119" s="28"/>
      <c r="H119" s="40"/>
    </row>
    <row r="120" spans="1:8" ht="12.75" customHeight="1">
      <c r="A120" s="26">
        <v>44231</v>
      </c>
      <c r="B120" s="27"/>
      <c r="C120" s="30">
        <f>ROUND(9.835,5)</f>
        <v>9.835</v>
      </c>
      <c r="D120" s="30">
        <f>F120</f>
        <v>10.20438</v>
      </c>
      <c r="E120" s="30">
        <f>F120</f>
        <v>10.20438</v>
      </c>
      <c r="F120" s="30">
        <f>ROUND(10.20438,5)</f>
        <v>10.20438</v>
      </c>
      <c r="G120" s="28"/>
      <c r="H120" s="40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0"/>
    </row>
    <row r="122" spans="1:8" ht="12.75" customHeight="1">
      <c r="A122" s="26">
        <v>43776</v>
      </c>
      <c r="B122" s="27"/>
      <c r="C122" s="30">
        <f>ROUND(110.64891,5)</f>
        <v>110.64891</v>
      </c>
      <c r="D122" s="30">
        <f>F122</f>
        <v>111.21692</v>
      </c>
      <c r="E122" s="30">
        <f>F122</f>
        <v>111.21692</v>
      </c>
      <c r="F122" s="30">
        <f>ROUND(111.21692,5)</f>
        <v>111.21692</v>
      </c>
      <c r="G122" s="28"/>
      <c r="H122" s="40"/>
    </row>
    <row r="123" spans="1:8" ht="12.75" customHeight="1">
      <c r="A123" s="26">
        <v>43867</v>
      </c>
      <c r="B123" s="27"/>
      <c r="C123" s="30">
        <f>ROUND(110.64891,5)</f>
        <v>110.64891</v>
      </c>
      <c r="D123" s="30">
        <f>F123</f>
        <v>113.24168</v>
      </c>
      <c r="E123" s="30">
        <f>F123</f>
        <v>113.24168</v>
      </c>
      <c r="F123" s="30">
        <f>ROUND(113.24168,5)</f>
        <v>113.24168</v>
      </c>
      <c r="G123" s="28"/>
      <c r="H123" s="40"/>
    </row>
    <row r="124" spans="1:8" ht="12.75" customHeight="1">
      <c r="A124" s="26">
        <v>43958</v>
      </c>
      <c r="B124" s="27"/>
      <c r="C124" s="30">
        <f>ROUND(110.64891,5)</f>
        <v>110.64891</v>
      </c>
      <c r="D124" s="30">
        <f>F124</f>
        <v>113.59935</v>
      </c>
      <c r="E124" s="30">
        <f>F124</f>
        <v>113.59935</v>
      </c>
      <c r="F124" s="30">
        <f>ROUND(113.59935,5)</f>
        <v>113.59935</v>
      </c>
      <c r="G124" s="28"/>
      <c r="H124" s="40"/>
    </row>
    <row r="125" spans="1:8" ht="12.75" customHeight="1">
      <c r="A125" s="26">
        <v>44049</v>
      </c>
      <c r="B125" s="27"/>
      <c r="C125" s="30">
        <f>ROUND(110.64891,5)</f>
        <v>110.64891</v>
      </c>
      <c r="D125" s="30">
        <f>F125</f>
        <v>115.76086</v>
      </c>
      <c r="E125" s="30">
        <f>F125</f>
        <v>115.76086</v>
      </c>
      <c r="F125" s="30">
        <f>ROUND(115.76086,5)</f>
        <v>115.76086</v>
      </c>
      <c r="G125" s="28"/>
      <c r="H125" s="40"/>
    </row>
    <row r="126" spans="1:8" ht="12.75" customHeight="1">
      <c r="A126" s="26">
        <v>44140</v>
      </c>
      <c r="B126" s="27"/>
      <c r="C126" s="30">
        <f>ROUND(110.64891,5)</f>
        <v>110.64891</v>
      </c>
      <c r="D126" s="30">
        <f>F126</f>
        <v>116.03031</v>
      </c>
      <c r="E126" s="30">
        <f>F126</f>
        <v>116.03031</v>
      </c>
      <c r="F126" s="30">
        <f>ROUND(116.03031,5)</f>
        <v>116.03031</v>
      </c>
      <c r="G126" s="28"/>
      <c r="H126" s="40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0"/>
    </row>
    <row r="128" spans="1:8" ht="12.75" customHeight="1">
      <c r="A128" s="26">
        <v>43776</v>
      </c>
      <c r="B128" s="27"/>
      <c r="C128" s="30">
        <f>ROUND(3.665,5)</f>
        <v>3.665</v>
      </c>
      <c r="D128" s="30">
        <f>F128</f>
        <v>115.34906</v>
      </c>
      <c r="E128" s="30">
        <f>F128</f>
        <v>115.34906</v>
      </c>
      <c r="F128" s="30">
        <f>ROUND(115.34906,5)</f>
        <v>115.34906</v>
      </c>
      <c r="G128" s="28"/>
      <c r="H128" s="40"/>
    </row>
    <row r="129" spans="1:8" ht="12.75" customHeight="1">
      <c r="A129" s="26">
        <v>43867</v>
      </c>
      <c r="B129" s="27"/>
      <c r="C129" s="30">
        <f>ROUND(3.665,5)</f>
        <v>3.665</v>
      </c>
      <c r="D129" s="30">
        <f>F129</f>
        <v>115.61344</v>
      </c>
      <c r="E129" s="30">
        <f>F129</f>
        <v>115.61344</v>
      </c>
      <c r="F129" s="30">
        <f>ROUND(115.61344,5)</f>
        <v>115.61344</v>
      </c>
      <c r="G129" s="28"/>
      <c r="H129" s="40"/>
    </row>
    <row r="130" spans="1:8" ht="12.75" customHeight="1">
      <c r="A130" s="26">
        <v>43958</v>
      </c>
      <c r="B130" s="27"/>
      <c r="C130" s="30">
        <f>ROUND(3.665,5)</f>
        <v>3.665</v>
      </c>
      <c r="D130" s="30">
        <f>F130</f>
        <v>117.76346</v>
      </c>
      <c r="E130" s="30">
        <f>F130</f>
        <v>117.76346</v>
      </c>
      <c r="F130" s="30">
        <f>ROUND(117.76346,5)</f>
        <v>117.76346</v>
      </c>
      <c r="G130" s="28"/>
      <c r="H130" s="40"/>
    </row>
    <row r="131" spans="1:8" ht="12.75" customHeight="1">
      <c r="A131" s="26">
        <v>44049</v>
      </c>
      <c r="B131" s="27"/>
      <c r="C131" s="30">
        <f>ROUND(3.665,5)</f>
        <v>3.665</v>
      </c>
      <c r="D131" s="30">
        <f>F131</f>
        <v>118.12413</v>
      </c>
      <c r="E131" s="30">
        <f>F131</f>
        <v>118.12413</v>
      </c>
      <c r="F131" s="30">
        <f>ROUND(118.12413,5)</f>
        <v>118.12413</v>
      </c>
      <c r="G131" s="28"/>
      <c r="H131" s="40"/>
    </row>
    <row r="132" spans="1:8" ht="12.75" customHeight="1">
      <c r="A132" s="26">
        <v>44140</v>
      </c>
      <c r="B132" s="27"/>
      <c r="C132" s="30">
        <f>ROUND(3.665,5)</f>
        <v>3.665</v>
      </c>
      <c r="D132" s="30">
        <f>F132</f>
        <v>120.23039</v>
      </c>
      <c r="E132" s="30">
        <f>F132</f>
        <v>120.23039</v>
      </c>
      <c r="F132" s="30">
        <f>ROUND(120.23039,5)</f>
        <v>120.23039</v>
      </c>
      <c r="G132" s="28"/>
      <c r="H132" s="40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0"/>
    </row>
    <row r="134" spans="1:8" ht="12.75" customHeight="1">
      <c r="A134" s="26">
        <v>43776</v>
      </c>
      <c r="B134" s="27"/>
      <c r="C134" s="30">
        <f>ROUND(4.345,5)</f>
        <v>4.345</v>
      </c>
      <c r="D134" s="30">
        <f>F134</f>
        <v>129.26461</v>
      </c>
      <c r="E134" s="30">
        <f>F134</f>
        <v>129.26461</v>
      </c>
      <c r="F134" s="30">
        <f>ROUND(129.26461,5)</f>
        <v>129.26461</v>
      </c>
      <c r="G134" s="28"/>
      <c r="H134" s="40"/>
    </row>
    <row r="135" spans="1:8" ht="12.75" customHeight="1">
      <c r="A135" s="26">
        <v>43867</v>
      </c>
      <c r="B135" s="27"/>
      <c r="C135" s="30">
        <f>ROUND(4.345,5)</f>
        <v>4.345</v>
      </c>
      <c r="D135" s="30">
        <f>F135</f>
        <v>131.6179</v>
      </c>
      <c r="E135" s="30">
        <f>F135</f>
        <v>131.6179</v>
      </c>
      <c r="F135" s="30">
        <f>ROUND(131.6179,5)</f>
        <v>131.6179</v>
      </c>
      <c r="G135" s="28"/>
      <c r="H135" s="40"/>
    </row>
    <row r="136" spans="1:8" ht="12.75" customHeight="1">
      <c r="A136" s="26">
        <v>43958</v>
      </c>
      <c r="B136" s="27"/>
      <c r="C136" s="30">
        <f>ROUND(4.345,5)</f>
        <v>4.345</v>
      </c>
      <c r="D136" s="30">
        <f>F136</f>
        <v>132.15733</v>
      </c>
      <c r="E136" s="30">
        <f>F136</f>
        <v>132.15733</v>
      </c>
      <c r="F136" s="30">
        <f>ROUND(132.15733,5)</f>
        <v>132.15733</v>
      </c>
      <c r="G136" s="28"/>
      <c r="H136" s="40"/>
    </row>
    <row r="137" spans="1:8" ht="12.75" customHeight="1">
      <c r="A137" s="26">
        <v>44049</v>
      </c>
      <c r="B137" s="27"/>
      <c r="C137" s="30">
        <f>ROUND(4.345,5)</f>
        <v>4.345</v>
      </c>
      <c r="D137" s="30">
        <f>F137</f>
        <v>134.67217</v>
      </c>
      <c r="E137" s="30">
        <f>F137</f>
        <v>134.67217</v>
      </c>
      <c r="F137" s="30">
        <f>ROUND(134.67217,5)</f>
        <v>134.67217</v>
      </c>
      <c r="G137" s="28"/>
      <c r="H137" s="40"/>
    </row>
    <row r="138" spans="1:8" ht="12.75" customHeight="1">
      <c r="A138" s="26">
        <v>44140</v>
      </c>
      <c r="B138" s="27"/>
      <c r="C138" s="30">
        <f>ROUND(4.345,5)</f>
        <v>4.345</v>
      </c>
      <c r="D138" s="30">
        <f>F138</f>
        <v>135.1044</v>
      </c>
      <c r="E138" s="30">
        <f>F138</f>
        <v>135.1044</v>
      </c>
      <c r="F138" s="30">
        <f>ROUND(135.1044,5)</f>
        <v>135.1044</v>
      </c>
      <c r="G138" s="28"/>
      <c r="H138" s="40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0"/>
    </row>
    <row r="140" spans="1:8" ht="12.75" customHeight="1">
      <c r="A140" s="26">
        <v>43776</v>
      </c>
      <c r="B140" s="27"/>
      <c r="C140" s="30">
        <f>ROUND(10.73,5)</f>
        <v>10.73</v>
      </c>
      <c r="D140" s="30">
        <f>F140</f>
        <v>10.76195</v>
      </c>
      <c r="E140" s="30">
        <f>F140</f>
        <v>10.76195</v>
      </c>
      <c r="F140" s="30">
        <f>ROUND(10.76195,5)</f>
        <v>10.76195</v>
      </c>
      <c r="G140" s="28"/>
      <c r="H140" s="40"/>
    </row>
    <row r="141" spans="1:8" ht="12.75" customHeight="1">
      <c r="A141" s="26">
        <v>43867</v>
      </c>
      <c r="B141" s="27"/>
      <c r="C141" s="30">
        <f>ROUND(10.73,5)</f>
        <v>10.73</v>
      </c>
      <c r="D141" s="30">
        <f>F141</f>
        <v>10.87702</v>
      </c>
      <c r="E141" s="30">
        <f>F141</f>
        <v>10.87702</v>
      </c>
      <c r="F141" s="30">
        <f>ROUND(10.87702,5)</f>
        <v>10.87702</v>
      </c>
      <c r="G141" s="28"/>
      <c r="H141" s="40"/>
    </row>
    <row r="142" spans="1:8" ht="12.75" customHeight="1">
      <c r="A142" s="26">
        <v>43958</v>
      </c>
      <c r="B142" s="27"/>
      <c r="C142" s="30">
        <f>ROUND(10.73,5)</f>
        <v>10.73</v>
      </c>
      <c r="D142" s="30">
        <f>F142</f>
        <v>10.98861</v>
      </c>
      <c r="E142" s="30">
        <f>F142</f>
        <v>10.98861</v>
      </c>
      <c r="F142" s="30">
        <f>ROUND(10.98861,5)</f>
        <v>10.98861</v>
      </c>
      <c r="G142" s="28"/>
      <c r="H142" s="40"/>
    </row>
    <row r="143" spans="1:8" ht="12.75" customHeight="1">
      <c r="A143" s="26">
        <v>44049</v>
      </c>
      <c r="B143" s="27"/>
      <c r="C143" s="30">
        <f>ROUND(10.73,5)</f>
        <v>10.73</v>
      </c>
      <c r="D143" s="30">
        <f>F143</f>
        <v>11.0983</v>
      </c>
      <c r="E143" s="30">
        <f>F143</f>
        <v>11.0983</v>
      </c>
      <c r="F143" s="30">
        <f>ROUND(11.0983,5)</f>
        <v>11.0983</v>
      </c>
      <c r="G143" s="28"/>
      <c r="H143" s="40"/>
    </row>
    <row r="144" spans="1:8" ht="12.75" customHeight="1">
      <c r="A144" s="26">
        <v>44140</v>
      </c>
      <c r="B144" s="27"/>
      <c r="C144" s="30">
        <f>ROUND(10.73,5)</f>
        <v>10.73</v>
      </c>
      <c r="D144" s="30">
        <f>F144</f>
        <v>11.23333</v>
      </c>
      <c r="E144" s="30">
        <f>F144</f>
        <v>11.23333</v>
      </c>
      <c r="F144" s="30">
        <f>ROUND(11.23333,5)</f>
        <v>11.23333</v>
      </c>
      <c r="G144" s="28"/>
      <c r="H144" s="40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0"/>
    </row>
    <row r="146" spans="1:8" ht="12.75" customHeight="1">
      <c r="A146" s="26">
        <v>43776</v>
      </c>
      <c r="B146" s="27"/>
      <c r="C146" s="30">
        <f>ROUND(11.08,5)</f>
        <v>11.08</v>
      </c>
      <c r="D146" s="30">
        <f>F146</f>
        <v>11.11066</v>
      </c>
      <c r="E146" s="30">
        <f>F146</f>
        <v>11.11066</v>
      </c>
      <c r="F146" s="30">
        <f>ROUND(11.11066,5)</f>
        <v>11.11066</v>
      </c>
      <c r="G146" s="28"/>
      <c r="H146" s="40"/>
    </row>
    <row r="147" spans="1:8" ht="12.75" customHeight="1">
      <c r="A147" s="26">
        <v>43867</v>
      </c>
      <c r="B147" s="27"/>
      <c r="C147" s="30">
        <f>ROUND(11.08,5)</f>
        <v>11.08</v>
      </c>
      <c r="D147" s="30">
        <f>F147</f>
        <v>11.22086</v>
      </c>
      <c r="E147" s="30">
        <f>F147</f>
        <v>11.22086</v>
      </c>
      <c r="F147" s="30">
        <f>ROUND(11.22086,5)</f>
        <v>11.22086</v>
      </c>
      <c r="G147" s="28"/>
      <c r="H147" s="40"/>
    </row>
    <row r="148" spans="1:8" ht="12.75" customHeight="1">
      <c r="A148" s="26">
        <v>43958</v>
      </c>
      <c r="B148" s="27"/>
      <c r="C148" s="30">
        <f>ROUND(11.08,5)</f>
        <v>11.08</v>
      </c>
      <c r="D148" s="30">
        <f>F148</f>
        <v>11.33229</v>
      </c>
      <c r="E148" s="30">
        <f>F148</f>
        <v>11.33229</v>
      </c>
      <c r="F148" s="30">
        <f>ROUND(11.33229,5)</f>
        <v>11.33229</v>
      </c>
      <c r="G148" s="28"/>
      <c r="H148" s="40"/>
    </row>
    <row r="149" spans="1:8" ht="12.75" customHeight="1">
      <c r="A149" s="26">
        <v>44049</v>
      </c>
      <c r="B149" s="27"/>
      <c r="C149" s="30">
        <f>ROUND(11.08,5)</f>
        <v>11.08</v>
      </c>
      <c r="D149" s="30">
        <f>F149</f>
        <v>11.4406</v>
      </c>
      <c r="E149" s="30">
        <f>F149</f>
        <v>11.4406</v>
      </c>
      <c r="F149" s="30">
        <f>ROUND(11.4406,5)</f>
        <v>11.4406</v>
      </c>
      <c r="G149" s="28"/>
      <c r="H149" s="40"/>
    </row>
    <row r="150" spans="1:8" ht="12.75" customHeight="1">
      <c r="A150" s="26">
        <v>44140</v>
      </c>
      <c r="B150" s="27"/>
      <c r="C150" s="30">
        <f>ROUND(11.08,5)</f>
        <v>11.08</v>
      </c>
      <c r="D150" s="30">
        <f>F150</f>
        <v>11.57069</v>
      </c>
      <c r="E150" s="30">
        <f>F150</f>
        <v>11.57069</v>
      </c>
      <c r="F150" s="30">
        <f>ROUND(11.57069,5)</f>
        <v>11.57069</v>
      </c>
      <c r="G150" s="28"/>
      <c r="H150" s="40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0"/>
    </row>
    <row r="152" spans="1:8" ht="12.75" customHeight="1">
      <c r="A152" s="26">
        <v>43776</v>
      </c>
      <c r="B152" s="27"/>
      <c r="C152" s="30">
        <f>ROUND(7.275,5)</f>
        <v>7.275</v>
      </c>
      <c r="D152" s="30">
        <f>F152</f>
        <v>7.27792</v>
      </c>
      <c r="E152" s="30">
        <f>F152</f>
        <v>7.27792</v>
      </c>
      <c r="F152" s="30">
        <f>ROUND(7.27792,5)</f>
        <v>7.27792</v>
      </c>
      <c r="G152" s="28"/>
      <c r="H152" s="40"/>
    </row>
    <row r="153" spans="1:8" ht="12.75" customHeight="1">
      <c r="A153" s="26">
        <v>43867</v>
      </c>
      <c r="B153" s="27"/>
      <c r="C153" s="30">
        <f>ROUND(7.275,5)</f>
        <v>7.275</v>
      </c>
      <c r="D153" s="30">
        <f>F153</f>
        <v>7.28454</v>
      </c>
      <c r="E153" s="30">
        <f>F153</f>
        <v>7.28454</v>
      </c>
      <c r="F153" s="30">
        <f>ROUND(7.28454,5)</f>
        <v>7.28454</v>
      </c>
      <c r="G153" s="28"/>
      <c r="H153" s="40"/>
    </row>
    <row r="154" spans="1:8" ht="12.75" customHeight="1">
      <c r="A154" s="26">
        <v>43958</v>
      </c>
      <c r="B154" s="27"/>
      <c r="C154" s="30">
        <f>ROUND(7.275,5)</f>
        <v>7.275</v>
      </c>
      <c r="D154" s="30">
        <f>F154</f>
        <v>7.26315</v>
      </c>
      <c r="E154" s="30">
        <f>F154</f>
        <v>7.26315</v>
      </c>
      <c r="F154" s="30">
        <f>ROUND(7.26315,5)</f>
        <v>7.26315</v>
      </c>
      <c r="G154" s="28"/>
      <c r="H154" s="40"/>
    </row>
    <row r="155" spans="1:8" ht="12.75" customHeight="1">
      <c r="A155" s="26">
        <v>44049</v>
      </c>
      <c r="B155" s="27"/>
      <c r="C155" s="30">
        <f>ROUND(7.275,5)</f>
        <v>7.275</v>
      </c>
      <c r="D155" s="30">
        <f>F155</f>
        <v>7.21428</v>
      </c>
      <c r="E155" s="30">
        <f>F155</f>
        <v>7.21428</v>
      </c>
      <c r="F155" s="30">
        <f>ROUND(7.21428,5)</f>
        <v>7.21428</v>
      </c>
      <c r="G155" s="28"/>
      <c r="H155" s="40"/>
    </row>
    <row r="156" spans="1:8" ht="12.75" customHeight="1">
      <c r="A156" s="26">
        <v>44140</v>
      </c>
      <c r="B156" s="27"/>
      <c r="C156" s="30">
        <f>ROUND(7.275,5)</f>
        <v>7.275</v>
      </c>
      <c r="D156" s="30">
        <f>F156</f>
        <v>7.22929</v>
      </c>
      <c r="E156" s="30">
        <f>F156</f>
        <v>7.22929</v>
      </c>
      <c r="F156" s="30">
        <f>ROUND(7.22929,5)</f>
        <v>7.22929</v>
      </c>
      <c r="G156" s="28"/>
      <c r="H156" s="40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0"/>
    </row>
    <row r="158" spans="1:8" ht="12.75" customHeight="1">
      <c r="A158" s="26">
        <v>43776</v>
      </c>
      <c r="B158" s="27"/>
      <c r="C158" s="30">
        <f>ROUND(9.5,5)</f>
        <v>9.5</v>
      </c>
      <c r="D158" s="30">
        <f>F158</f>
        <v>9.52035</v>
      </c>
      <c r="E158" s="30">
        <f>F158</f>
        <v>9.52035</v>
      </c>
      <c r="F158" s="30">
        <f>ROUND(9.52035,5)</f>
        <v>9.52035</v>
      </c>
      <c r="G158" s="28"/>
      <c r="H158" s="40"/>
    </row>
    <row r="159" spans="1:8" ht="12.75" customHeight="1">
      <c r="A159" s="26">
        <v>43867</v>
      </c>
      <c r="B159" s="27"/>
      <c r="C159" s="30">
        <f>ROUND(9.5,5)</f>
        <v>9.5</v>
      </c>
      <c r="D159" s="30">
        <f>F159</f>
        <v>9.59292</v>
      </c>
      <c r="E159" s="30">
        <f>F159</f>
        <v>9.59292</v>
      </c>
      <c r="F159" s="30">
        <f>ROUND(9.59292,5)</f>
        <v>9.59292</v>
      </c>
      <c r="G159" s="28"/>
      <c r="H159" s="40"/>
    </row>
    <row r="160" spans="1:8" ht="12.75" customHeight="1">
      <c r="A160" s="26">
        <v>43958</v>
      </c>
      <c r="B160" s="27"/>
      <c r="C160" s="30">
        <f>ROUND(9.5,5)</f>
        <v>9.5</v>
      </c>
      <c r="D160" s="30">
        <f>F160</f>
        <v>9.65702</v>
      </c>
      <c r="E160" s="30">
        <f>F160</f>
        <v>9.65702</v>
      </c>
      <c r="F160" s="30">
        <f>ROUND(9.65702,5)</f>
        <v>9.65702</v>
      </c>
      <c r="G160" s="28"/>
      <c r="H160" s="40"/>
    </row>
    <row r="161" spans="1:8" ht="12.75" customHeight="1">
      <c r="A161" s="26">
        <v>44049</v>
      </c>
      <c r="B161" s="27"/>
      <c r="C161" s="30">
        <f>ROUND(9.5,5)</f>
        <v>9.5</v>
      </c>
      <c r="D161" s="30">
        <f>F161</f>
        <v>9.71761</v>
      </c>
      <c r="E161" s="30">
        <f>F161</f>
        <v>9.71761</v>
      </c>
      <c r="F161" s="30">
        <f>ROUND(9.71761,5)</f>
        <v>9.71761</v>
      </c>
      <c r="G161" s="28"/>
      <c r="H161" s="40"/>
    </row>
    <row r="162" spans="1:8" ht="12.75" customHeight="1">
      <c r="A162" s="26">
        <v>44140</v>
      </c>
      <c r="B162" s="27"/>
      <c r="C162" s="30">
        <f>ROUND(9.5,5)</f>
        <v>9.5</v>
      </c>
      <c r="D162" s="30">
        <f>F162</f>
        <v>9.8013</v>
      </c>
      <c r="E162" s="30">
        <f>F162</f>
        <v>9.8013</v>
      </c>
      <c r="F162" s="30">
        <f>ROUND(9.8013,5)</f>
        <v>9.8013</v>
      </c>
      <c r="G162" s="28"/>
      <c r="H162" s="40"/>
    </row>
    <row r="163" spans="1:8" ht="12.75" customHeight="1">
      <c r="A163" s="26">
        <v>44231</v>
      </c>
      <c r="B163" s="27"/>
      <c r="C163" s="30">
        <f>ROUND(9.5,5)</f>
        <v>9.5</v>
      </c>
      <c r="D163" s="30">
        <f>F163</f>
        <v>9.90468</v>
      </c>
      <c r="E163" s="30">
        <f>F163</f>
        <v>9.90468</v>
      </c>
      <c r="F163" s="30">
        <f>ROUND(9.90468,5)</f>
        <v>9.90468</v>
      </c>
      <c r="G163" s="28"/>
      <c r="H163" s="40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40"/>
    </row>
    <row r="165" spans="1:8" ht="12.75" customHeight="1">
      <c r="A165" s="26">
        <v>43776</v>
      </c>
      <c r="B165" s="27"/>
      <c r="C165" s="30">
        <f>ROUND(8.21,5)</f>
        <v>8.21</v>
      </c>
      <c r="D165" s="30">
        <f>F165</f>
        <v>8.22356</v>
      </c>
      <c r="E165" s="30">
        <f>F165</f>
        <v>8.22356</v>
      </c>
      <c r="F165" s="30">
        <f>ROUND(8.22356,5)</f>
        <v>8.22356</v>
      </c>
      <c r="G165" s="28"/>
      <c r="H165" s="40"/>
    </row>
    <row r="166" spans="1:8" ht="12.75" customHeight="1">
      <c r="A166" s="26">
        <v>43867</v>
      </c>
      <c r="B166" s="27"/>
      <c r="C166" s="30">
        <f>ROUND(8.21,5)</f>
        <v>8.21</v>
      </c>
      <c r="D166" s="30">
        <f>F166</f>
        <v>8.27024</v>
      </c>
      <c r="E166" s="30">
        <f>F166</f>
        <v>8.27024</v>
      </c>
      <c r="F166" s="30">
        <f>ROUND(8.27024,5)</f>
        <v>8.27024</v>
      </c>
      <c r="G166" s="28"/>
      <c r="H166" s="40"/>
    </row>
    <row r="167" spans="1:8" ht="12.75" customHeight="1">
      <c r="A167" s="26">
        <v>43958</v>
      </c>
      <c r="B167" s="27"/>
      <c r="C167" s="30">
        <f>ROUND(8.21,5)</f>
        <v>8.21</v>
      </c>
      <c r="D167" s="30">
        <f>F167</f>
        <v>8.31226</v>
      </c>
      <c r="E167" s="30">
        <f>F167</f>
        <v>8.31226</v>
      </c>
      <c r="F167" s="30">
        <f>ROUND(8.31226,5)</f>
        <v>8.31226</v>
      </c>
      <c r="G167" s="28"/>
      <c r="H167" s="40"/>
    </row>
    <row r="168" spans="1:8" ht="12.75" customHeight="1">
      <c r="A168" s="26">
        <v>44049</v>
      </c>
      <c r="B168" s="27"/>
      <c r="C168" s="30">
        <f>ROUND(8.21,5)</f>
        <v>8.21</v>
      </c>
      <c r="D168" s="30">
        <f>F168</f>
        <v>8.34806</v>
      </c>
      <c r="E168" s="30">
        <f>F168</f>
        <v>8.34806</v>
      </c>
      <c r="F168" s="30">
        <f>ROUND(8.34806,5)</f>
        <v>8.34806</v>
      </c>
      <c r="G168" s="28"/>
      <c r="H168" s="40"/>
    </row>
    <row r="169" spans="1:8" ht="12.75" customHeight="1">
      <c r="A169" s="26">
        <v>44140</v>
      </c>
      <c r="B169" s="27"/>
      <c r="C169" s="30">
        <f>ROUND(8.21,5)</f>
        <v>8.21</v>
      </c>
      <c r="D169" s="30">
        <f>F169</f>
        <v>8.41446</v>
      </c>
      <c r="E169" s="30">
        <f>F169</f>
        <v>8.41446</v>
      </c>
      <c r="F169" s="30">
        <f>ROUND(8.41446,5)</f>
        <v>8.41446</v>
      </c>
      <c r="G169" s="28"/>
      <c r="H169" s="40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40"/>
    </row>
    <row r="171" spans="1:8" ht="12.75" customHeight="1">
      <c r="A171" s="26">
        <v>43776</v>
      </c>
      <c r="B171" s="27"/>
      <c r="C171" s="30">
        <f>ROUND(2.85,5)</f>
        <v>2.85</v>
      </c>
      <c r="D171" s="30">
        <f>F171</f>
        <v>308.60064</v>
      </c>
      <c r="E171" s="30">
        <f>F171</f>
        <v>308.60064</v>
      </c>
      <c r="F171" s="30">
        <f>ROUND(308.60064,5)</f>
        <v>308.60064</v>
      </c>
      <c r="G171" s="28"/>
      <c r="H171" s="40"/>
    </row>
    <row r="172" spans="1:8" ht="12.75" customHeight="1">
      <c r="A172" s="26">
        <v>43867</v>
      </c>
      <c r="B172" s="27"/>
      <c r="C172" s="30">
        <f>ROUND(2.85,5)</f>
        <v>2.85</v>
      </c>
      <c r="D172" s="30">
        <f>F172</f>
        <v>306.56398</v>
      </c>
      <c r="E172" s="30">
        <f>F172</f>
        <v>306.56398</v>
      </c>
      <c r="F172" s="30">
        <f>ROUND(306.56398,5)</f>
        <v>306.56398</v>
      </c>
      <c r="G172" s="28"/>
      <c r="H172" s="40"/>
    </row>
    <row r="173" spans="1:8" ht="12.75" customHeight="1">
      <c r="A173" s="26">
        <v>43958</v>
      </c>
      <c r="B173" s="27"/>
      <c r="C173" s="30">
        <f>ROUND(2.85,5)</f>
        <v>2.85</v>
      </c>
      <c r="D173" s="30">
        <f>F173</f>
        <v>312.2651</v>
      </c>
      <c r="E173" s="30">
        <f>F173</f>
        <v>312.2651</v>
      </c>
      <c r="F173" s="30">
        <f>ROUND(312.2651,5)</f>
        <v>312.2651</v>
      </c>
      <c r="G173" s="28"/>
      <c r="H173" s="40"/>
    </row>
    <row r="174" spans="1:8" ht="12.75" customHeight="1">
      <c r="A174" s="26">
        <v>44049</v>
      </c>
      <c r="B174" s="27"/>
      <c r="C174" s="30">
        <f>ROUND(2.85,5)</f>
        <v>2.85</v>
      </c>
      <c r="D174" s="30">
        <f>F174</f>
        <v>310.41334</v>
      </c>
      <c r="E174" s="30">
        <f>F174</f>
        <v>310.41334</v>
      </c>
      <c r="F174" s="30">
        <f>ROUND(310.41334,5)</f>
        <v>310.41334</v>
      </c>
      <c r="G174" s="28"/>
      <c r="H174" s="40"/>
    </row>
    <row r="175" spans="1:8" ht="12.75" customHeight="1">
      <c r="A175" s="26">
        <v>44140</v>
      </c>
      <c r="B175" s="27"/>
      <c r="C175" s="30">
        <f>ROUND(2.85,5)</f>
        <v>2.85</v>
      </c>
      <c r="D175" s="30">
        <f>F175</f>
        <v>315.94581</v>
      </c>
      <c r="E175" s="30">
        <f>F175</f>
        <v>315.94581</v>
      </c>
      <c r="F175" s="30">
        <f>ROUND(315.94581,5)</f>
        <v>315.94581</v>
      </c>
      <c r="G175" s="28"/>
      <c r="H175" s="40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40"/>
    </row>
    <row r="177" spans="1:8" ht="12.75" customHeight="1">
      <c r="A177" s="26">
        <v>43776</v>
      </c>
      <c r="B177" s="27"/>
      <c r="C177" s="30">
        <f>ROUND(3.54,5)</f>
        <v>3.54</v>
      </c>
      <c r="D177" s="30">
        <f>F177</f>
        <v>233.35218</v>
      </c>
      <c r="E177" s="30">
        <f>F177</f>
        <v>233.35218</v>
      </c>
      <c r="F177" s="30">
        <f>ROUND(233.35218,5)</f>
        <v>233.35218</v>
      </c>
      <c r="G177" s="28"/>
      <c r="H177" s="40"/>
    </row>
    <row r="178" spans="1:8" ht="12.75" customHeight="1">
      <c r="A178" s="26">
        <v>43867</v>
      </c>
      <c r="B178" s="27"/>
      <c r="C178" s="30">
        <f>ROUND(3.54,5)</f>
        <v>3.54</v>
      </c>
      <c r="D178" s="30">
        <f>F178</f>
        <v>233.53467</v>
      </c>
      <c r="E178" s="30">
        <f>F178</f>
        <v>233.53467</v>
      </c>
      <c r="F178" s="30">
        <f>ROUND(233.53467,5)</f>
        <v>233.53467</v>
      </c>
      <c r="G178" s="28"/>
      <c r="H178" s="40"/>
    </row>
    <row r="179" spans="1:8" ht="12.75" customHeight="1">
      <c r="A179" s="26">
        <v>43958</v>
      </c>
      <c r="B179" s="27"/>
      <c r="C179" s="30">
        <f>ROUND(3.54,5)</f>
        <v>3.54</v>
      </c>
      <c r="D179" s="30">
        <f>F179</f>
        <v>237.8776</v>
      </c>
      <c r="E179" s="30">
        <f>F179</f>
        <v>237.8776</v>
      </c>
      <c r="F179" s="30">
        <f>ROUND(237.8776,5)</f>
        <v>237.8776</v>
      </c>
      <c r="G179" s="28"/>
      <c r="H179" s="40"/>
    </row>
    <row r="180" spans="1:8" ht="12.75" customHeight="1">
      <c r="A180" s="26">
        <v>44049</v>
      </c>
      <c r="B180" s="27"/>
      <c r="C180" s="30">
        <f>ROUND(3.54,5)</f>
        <v>3.54</v>
      </c>
      <c r="D180" s="30">
        <f>F180</f>
        <v>238.26434</v>
      </c>
      <c r="E180" s="30">
        <f>F180</f>
        <v>238.26434</v>
      </c>
      <c r="F180" s="30">
        <f>ROUND(238.26434,5)</f>
        <v>238.26434</v>
      </c>
      <c r="G180" s="28"/>
      <c r="H180" s="40"/>
    </row>
    <row r="181" spans="1:8" ht="12.75" customHeight="1">
      <c r="A181" s="26">
        <v>44140</v>
      </c>
      <c r="B181" s="27"/>
      <c r="C181" s="30">
        <f>ROUND(3.54,5)</f>
        <v>3.54</v>
      </c>
      <c r="D181" s="30">
        <f>F181</f>
        <v>242.51294</v>
      </c>
      <c r="E181" s="30">
        <f>F181</f>
        <v>242.51294</v>
      </c>
      <c r="F181" s="30">
        <f>ROUND(242.51294,5)</f>
        <v>242.51294</v>
      </c>
      <c r="G181" s="28"/>
      <c r="H181" s="40"/>
    </row>
    <row r="182" spans="1:8" ht="12.75" customHeight="1">
      <c r="A182" s="26" t="s">
        <v>49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ROUND(6.9,5)</f>
        <v>6.9</v>
      </c>
      <c r="D183" s="30">
        <f>F183</f>
        <v>6.78152</v>
      </c>
      <c r="E183" s="30">
        <f>F183</f>
        <v>6.78152</v>
      </c>
      <c r="F183" s="30">
        <f>ROUND(6.78152,5)</f>
        <v>6.78152</v>
      </c>
      <c r="G183" s="28"/>
      <c r="H183" s="40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0"/>
    </row>
    <row r="185" spans="1:8" ht="12.75" customHeight="1">
      <c r="A185" s="26">
        <v>43776</v>
      </c>
      <c r="B185" s="27"/>
      <c r="C185" s="30">
        <f>ROUND(6.635,5)</f>
        <v>6.635</v>
      </c>
      <c r="D185" s="30">
        <f>F185</f>
        <v>6.60302</v>
      </c>
      <c r="E185" s="30">
        <f>F185</f>
        <v>6.60302</v>
      </c>
      <c r="F185" s="30">
        <f>ROUND(6.60302,5)</f>
        <v>6.60302</v>
      </c>
      <c r="G185" s="28"/>
      <c r="H185" s="40"/>
    </row>
    <row r="186" spans="1:8" ht="12.75" customHeight="1">
      <c r="A186" s="26">
        <v>43867</v>
      </c>
      <c r="B186" s="27"/>
      <c r="C186" s="30">
        <f>ROUND(6.635,5)</f>
        <v>6.635</v>
      </c>
      <c r="D186" s="30">
        <f>F186</f>
        <v>6.44638</v>
      </c>
      <c r="E186" s="30">
        <f>F186</f>
        <v>6.44638</v>
      </c>
      <c r="F186" s="30">
        <f>ROUND(6.44638,5)</f>
        <v>6.44638</v>
      </c>
      <c r="G186" s="28"/>
      <c r="H186" s="40"/>
    </row>
    <row r="187" spans="1:8" ht="12.75" customHeight="1">
      <c r="A187" s="26">
        <v>43958</v>
      </c>
      <c r="B187" s="27"/>
      <c r="C187" s="30">
        <f>ROUND(6.635,5)</f>
        <v>6.635</v>
      </c>
      <c r="D187" s="30">
        <f>F187</f>
        <v>6.15436</v>
      </c>
      <c r="E187" s="30">
        <f>F187</f>
        <v>6.15436</v>
      </c>
      <c r="F187" s="30">
        <f>ROUND(6.15436,5)</f>
        <v>6.15436</v>
      </c>
      <c r="G187" s="28"/>
      <c r="H187" s="40"/>
    </row>
    <row r="188" spans="1:8" ht="12.75" customHeight="1">
      <c r="A188" s="26">
        <v>44049</v>
      </c>
      <c r="B188" s="27"/>
      <c r="C188" s="30">
        <f>ROUND(6.635,5)</f>
        <v>6.635</v>
      </c>
      <c r="D188" s="30">
        <f>F188</f>
        <v>5.56441</v>
      </c>
      <c r="E188" s="30">
        <f>F188</f>
        <v>5.56441</v>
      </c>
      <c r="F188" s="30">
        <f>ROUND(5.56441,5)</f>
        <v>5.56441</v>
      </c>
      <c r="G188" s="28"/>
      <c r="H188" s="40"/>
    </row>
    <row r="189" spans="1:8" ht="12.75" customHeight="1">
      <c r="A189" s="26">
        <v>44140</v>
      </c>
      <c r="B189" s="27"/>
      <c r="C189" s="30">
        <f>ROUND(6.635,5)</f>
        <v>6.635</v>
      </c>
      <c r="D189" s="30">
        <f>F189</f>
        <v>4.55225</v>
      </c>
      <c r="E189" s="30">
        <f>F189</f>
        <v>4.55225</v>
      </c>
      <c r="F189" s="30">
        <f>ROUND(4.55225,5)</f>
        <v>4.55225</v>
      </c>
      <c r="G189" s="28"/>
      <c r="H189" s="40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0"/>
    </row>
    <row r="191" spans="1:8" ht="12.75" customHeight="1">
      <c r="A191" s="26">
        <v>43776</v>
      </c>
      <c r="B191" s="27"/>
      <c r="C191" s="30">
        <f>ROUND(9.49,5)</f>
        <v>9.49</v>
      </c>
      <c r="D191" s="30">
        <f>F191</f>
        <v>9.50727</v>
      </c>
      <c r="E191" s="30">
        <f>F191</f>
        <v>9.50727</v>
      </c>
      <c r="F191" s="30">
        <f>ROUND(9.50727,5)</f>
        <v>9.50727</v>
      </c>
      <c r="G191" s="28"/>
      <c r="H191" s="40"/>
    </row>
    <row r="192" spans="1:8" ht="12.75" customHeight="1">
      <c r="A192" s="26">
        <v>43867</v>
      </c>
      <c r="B192" s="27"/>
      <c r="C192" s="30">
        <f>ROUND(9.49,5)</f>
        <v>9.49</v>
      </c>
      <c r="D192" s="30">
        <f>F192</f>
        <v>9.56852</v>
      </c>
      <c r="E192" s="30">
        <f>F192</f>
        <v>9.56852</v>
      </c>
      <c r="F192" s="30">
        <f>ROUND(9.56852,5)</f>
        <v>9.56852</v>
      </c>
      <c r="G192" s="28"/>
      <c r="H192" s="40"/>
    </row>
    <row r="193" spans="1:8" ht="12.75" customHeight="1">
      <c r="A193" s="26">
        <v>43958</v>
      </c>
      <c r="B193" s="27"/>
      <c r="C193" s="30">
        <f>ROUND(9.49,5)</f>
        <v>9.49</v>
      </c>
      <c r="D193" s="30">
        <f>F193</f>
        <v>9.62754</v>
      </c>
      <c r="E193" s="30">
        <f>F193</f>
        <v>9.62754</v>
      </c>
      <c r="F193" s="30">
        <f>ROUND(9.62754,5)</f>
        <v>9.62754</v>
      </c>
      <c r="G193" s="28"/>
      <c r="H193" s="40"/>
    </row>
    <row r="194" spans="1:8" ht="12.75" customHeight="1">
      <c r="A194" s="26">
        <v>44049</v>
      </c>
      <c r="B194" s="27"/>
      <c r="C194" s="30">
        <f>ROUND(9.49,5)</f>
        <v>9.49</v>
      </c>
      <c r="D194" s="30">
        <f>F194</f>
        <v>9.68348</v>
      </c>
      <c r="E194" s="30">
        <f>F194</f>
        <v>9.68348</v>
      </c>
      <c r="F194" s="30">
        <f>ROUND(9.68348,5)</f>
        <v>9.68348</v>
      </c>
      <c r="G194" s="28"/>
      <c r="H194" s="40"/>
    </row>
    <row r="195" spans="1:8" ht="12.75" customHeight="1">
      <c r="A195" s="26">
        <v>44140</v>
      </c>
      <c r="B195" s="27"/>
      <c r="C195" s="30">
        <f>ROUND(9.49,5)</f>
        <v>9.49</v>
      </c>
      <c r="D195" s="30">
        <f>F195</f>
        <v>9.75664</v>
      </c>
      <c r="E195" s="30">
        <f>F195</f>
        <v>9.75664</v>
      </c>
      <c r="F195" s="30">
        <f>ROUND(9.75664,5)</f>
        <v>9.75664</v>
      </c>
      <c r="G195" s="28"/>
      <c r="H195" s="40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40"/>
    </row>
    <row r="197" spans="1:8" ht="12.75" customHeight="1">
      <c r="A197" s="26">
        <v>43776</v>
      </c>
      <c r="B197" s="27"/>
      <c r="C197" s="30">
        <f>ROUND(3.425,5)</f>
        <v>3.425</v>
      </c>
      <c r="D197" s="30">
        <f>F197</f>
        <v>188.5083</v>
      </c>
      <c r="E197" s="30">
        <f>F197</f>
        <v>188.5083</v>
      </c>
      <c r="F197" s="30">
        <f>ROUND(188.5083,5)</f>
        <v>188.5083</v>
      </c>
      <c r="G197" s="28"/>
      <c r="H197" s="40"/>
    </row>
    <row r="198" spans="1:8" ht="12.75" customHeight="1">
      <c r="A198" s="26">
        <v>43867</v>
      </c>
      <c r="B198" s="27"/>
      <c r="C198" s="30">
        <f>ROUND(3.425,5)</f>
        <v>3.425</v>
      </c>
      <c r="D198" s="30">
        <f>F198</f>
        <v>191.94012</v>
      </c>
      <c r="E198" s="30">
        <f>F198</f>
        <v>191.94012</v>
      </c>
      <c r="F198" s="30">
        <f>ROUND(191.94012,5)</f>
        <v>191.94012</v>
      </c>
      <c r="G198" s="28"/>
      <c r="H198" s="40"/>
    </row>
    <row r="199" spans="1:8" ht="12.75" customHeight="1">
      <c r="A199" s="26">
        <v>43958</v>
      </c>
      <c r="B199" s="27"/>
      <c r="C199" s="30">
        <f>ROUND(3.425,5)</f>
        <v>3.425</v>
      </c>
      <c r="D199" s="30">
        <f>F199</f>
        <v>192.85937</v>
      </c>
      <c r="E199" s="30">
        <f>F199</f>
        <v>192.85937</v>
      </c>
      <c r="F199" s="30">
        <f>ROUND(192.85937,5)</f>
        <v>192.85937</v>
      </c>
      <c r="G199" s="28"/>
      <c r="H199" s="40"/>
    </row>
    <row r="200" spans="1:8" ht="12.75" customHeight="1">
      <c r="A200" s="26">
        <v>44049</v>
      </c>
      <c r="B200" s="27"/>
      <c r="C200" s="30">
        <f>ROUND(3.425,5)</f>
        <v>3.425</v>
      </c>
      <c r="D200" s="30">
        <f>F200</f>
        <v>196.52917</v>
      </c>
      <c r="E200" s="30">
        <f>F200</f>
        <v>196.52917</v>
      </c>
      <c r="F200" s="30">
        <f>ROUND(196.52917,5)</f>
        <v>196.52917</v>
      </c>
      <c r="G200" s="28"/>
      <c r="H200" s="40"/>
    </row>
    <row r="201" spans="1:8" ht="12.75" customHeight="1">
      <c r="A201" s="26">
        <v>44140</v>
      </c>
      <c r="B201" s="27"/>
      <c r="C201" s="30">
        <f>ROUND(3.425,5)</f>
        <v>3.425</v>
      </c>
      <c r="D201" s="30">
        <f>F201</f>
        <v>197.31312</v>
      </c>
      <c r="E201" s="30">
        <f>F201</f>
        <v>197.31312</v>
      </c>
      <c r="F201" s="30">
        <f>ROUND(197.31312,5)</f>
        <v>197.31312</v>
      </c>
      <c r="G201" s="28"/>
      <c r="H201" s="40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40"/>
    </row>
    <row r="203" spans="1:8" ht="12.75" customHeight="1">
      <c r="A203" s="26">
        <v>43776</v>
      </c>
      <c r="B203" s="27"/>
      <c r="C203" s="30">
        <f>ROUND(2.83,5)</f>
        <v>2.83</v>
      </c>
      <c r="D203" s="30">
        <f>F203</f>
        <v>162.22365</v>
      </c>
      <c r="E203" s="30">
        <f>F203</f>
        <v>162.22365</v>
      </c>
      <c r="F203" s="30">
        <f>ROUND(162.22365,5)</f>
        <v>162.22365</v>
      </c>
      <c r="G203" s="28"/>
      <c r="H203" s="40"/>
    </row>
    <row r="204" spans="1:8" ht="12.75" customHeight="1">
      <c r="A204" s="26">
        <v>43867</v>
      </c>
      <c r="B204" s="27"/>
      <c r="C204" s="30">
        <f>ROUND(2.83,5)</f>
        <v>2.83</v>
      </c>
      <c r="D204" s="30">
        <f>F204</f>
        <v>162.93103</v>
      </c>
      <c r="E204" s="30">
        <f>F204</f>
        <v>162.93103</v>
      </c>
      <c r="F204" s="30">
        <f>ROUND(162.93103,5)</f>
        <v>162.93103</v>
      </c>
      <c r="G204" s="28"/>
      <c r="H204" s="40"/>
    </row>
    <row r="205" spans="1:8" ht="12.75" customHeight="1">
      <c r="A205" s="26">
        <v>43958</v>
      </c>
      <c r="B205" s="27"/>
      <c r="C205" s="30">
        <f>ROUND(2.83,5)</f>
        <v>2.83</v>
      </c>
      <c r="D205" s="30">
        <f>F205</f>
        <v>165.96103</v>
      </c>
      <c r="E205" s="30">
        <f>F205</f>
        <v>165.96103</v>
      </c>
      <c r="F205" s="30">
        <f>ROUND(165.96103,5)</f>
        <v>165.96103</v>
      </c>
      <c r="G205" s="28"/>
      <c r="H205" s="40"/>
    </row>
    <row r="206" spans="1:8" ht="12.75" customHeight="1">
      <c r="A206" s="26">
        <v>44049</v>
      </c>
      <c r="B206" s="27"/>
      <c r="C206" s="30">
        <f>ROUND(2.83,5)</f>
        <v>2.83</v>
      </c>
      <c r="D206" s="30">
        <f>F206</f>
        <v>166.82543</v>
      </c>
      <c r="E206" s="30">
        <f>F206</f>
        <v>166.82543</v>
      </c>
      <c r="F206" s="30">
        <f>ROUND(166.82543,5)</f>
        <v>166.82543</v>
      </c>
      <c r="G206" s="28"/>
      <c r="H206" s="40"/>
    </row>
    <row r="207" spans="1:8" ht="12.75" customHeight="1">
      <c r="A207" s="26">
        <v>44140</v>
      </c>
      <c r="B207" s="27"/>
      <c r="C207" s="30">
        <f>ROUND(2.83,5)</f>
        <v>2.83</v>
      </c>
      <c r="D207" s="30">
        <f>F207</f>
        <v>169.79977</v>
      </c>
      <c r="E207" s="30">
        <f>F207</f>
        <v>169.79977</v>
      </c>
      <c r="F207" s="30">
        <f>ROUND(169.79977,5)</f>
        <v>169.79977</v>
      </c>
      <c r="G207" s="28"/>
      <c r="H207" s="40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40"/>
    </row>
    <row r="209" spans="1:8" ht="12.75" customHeight="1">
      <c r="A209" s="26">
        <v>43776</v>
      </c>
      <c r="B209" s="27"/>
      <c r="C209" s="30">
        <f>ROUND(9.11,5)</f>
        <v>9.11</v>
      </c>
      <c r="D209" s="30">
        <f>F209</f>
        <v>9.12866</v>
      </c>
      <c r="E209" s="30">
        <f>F209</f>
        <v>9.12866</v>
      </c>
      <c r="F209" s="30">
        <f>ROUND(9.12866,5)</f>
        <v>9.12866</v>
      </c>
      <c r="G209" s="28"/>
      <c r="H209" s="40"/>
    </row>
    <row r="210" spans="1:8" ht="12.75" customHeight="1">
      <c r="A210" s="26">
        <v>43867</v>
      </c>
      <c r="B210" s="27"/>
      <c r="C210" s="30">
        <f>ROUND(9.11,5)</f>
        <v>9.11</v>
      </c>
      <c r="D210" s="30">
        <f>F210</f>
        <v>9.19514</v>
      </c>
      <c r="E210" s="30">
        <f>F210</f>
        <v>9.19514</v>
      </c>
      <c r="F210" s="30">
        <f>ROUND(9.19514,5)</f>
        <v>9.19514</v>
      </c>
      <c r="G210" s="28"/>
      <c r="H210" s="40"/>
    </row>
    <row r="211" spans="1:8" ht="12.75" customHeight="1">
      <c r="A211" s="26">
        <v>43958</v>
      </c>
      <c r="B211" s="27"/>
      <c r="C211" s="30">
        <f>ROUND(9.11,5)</f>
        <v>9.11</v>
      </c>
      <c r="D211" s="30">
        <f>F211</f>
        <v>9.25275</v>
      </c>
      <c r="E211" s="30">
        <f>F211</f>
        <v>9.25275</v>
      </c>
      <c r="F211" s="30">
        <f>ROUND(9.25275,5)</f>
        <v>9.25275</v>
      </c>
      <c r="G211" s="28"/>
      <c r="H211" s="40"/>
    </row>
    <row r="212" spans="1:8" ht="12.75" customHeight="1">
      <c r="A212" s="26">
        <v>44049</v>
      </c>
      <c r="B212" s="27"/>
      <c r="C212" s="30">
        <f>ROUND(9.11,5)</f>
        <v>9.11</v>
      </c>
      <c r="D212" s="30">
        <f>F212</f>
        <v>9.30617</v>
      </c>
      <c r="E212" s="30">
        <f>F212</f>
        <v>9.30617</v>
      </c>
      <c r="F212" s="30">
        <f>ROUND(9.30617,5)</f>
        <v>9.30617</v>
      </c>
      <c r="G212" s="28"/>
      <c r="H212" s="40"/>
    </row>
    <row r="213" spans="1:8" ht="12.75" customHeight="1">
      <c r="A213" s="26">
        <v>44140</v>
      </c>
      <c r="B213" s="27"/>
      <c r="C213" s="30">
        <f>ROUND(9.11,5)</f>
        <v>9.11</v>
      </c>
      <c r="D213" s="30">
        <f>F213</f>
        <v>9.3853</v>
      </c>
      <c r="E213" s="30">
        <f>F213</f>
        <v>9.3853</v>
      </c>
      <c r="F213" s="30">
        <f>ROUND(9.3853,5)</f>
        <v>9.3853</v>
      </c>
      <c r="G213" s="28"/>
      <c r="H213" s="40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40"/>
    </row>
    <row r="215" spans="1:8" ht="12.75" customHeight="1">
      <c r="A215" s="26">
        <v>43776</v>
      </c>
      <c r="B215" s="27"/>
      <c r="C215" s="30">
        <f>ROUND(9.75,5)</f>
        <v>9.75</v>
      </c>
      <c r="D215" s="30">
        <f>F215</f>
        <v>9.76894</v>
      </c>
      <c r="E215" s="30">
        <f>F215</f>
        <v>9.76894</v>
      </c>
      <c r="F215" s="30">
        <f>ROUND(9.76894,5)</f>
        <v>9.76894</v>
      </c>
      <c r="G215" s="28"/>
      <c r="H215" s="40"/>
    </row>
    <row r="216" spans="1:8" ht="12.75" customHeight="1">
      <c r="A216" s="26">
        <v>43867</v>
      </c>
      <c r="B216" s="27"/>
      <c r="C216" s="30">
        <f>ROUND(9.75,5)</f>
        <v>9.75</v>
      </c>
      <c r="D216" s="30">
        <f>F216</f>
        <v>9.83629</v>
      </c>
      <c r="E216" s="30">
        <f>F216</f>
        <v>9.83629</v>
      </c>
      <c r="F216" s="30">
        <f>ROUND(9.83629,5)</f>
        <v>9.83629</v>
      </c>
      <c r="G216" s="28"/>
      <c r="H216" s="40"/>
    </row>
    <row r="217" spans="1:8" ht="12.75" customHeight="1">
      <c r="A217" s="26">
        <v>43958</v>
      </c>
      <c r="B217" s="27"/>
      <c r="C217" s="30">
        <f>ROUND(9.75,5)</f>
        <v>9.75</v>
      </c>
      <c r="D217" s="30">
        <f>F217</f>
        <v>9.89605</v>
      </c>
      <c r="E217" s="30">
        <f>F217</f>
        <v>9.89605</v>
      </c>
      <c r="F217" s="30">
        <f>ROUND(9.89605,5)</f>
        <v>9.89605</v>
      </c>
      <c r="G217" s="28"/>
      <c r="H217" s="40"/>
    </row>
    <row r="218" spans="1:8" ht="12.75" customHeight="1">
      <c r="A218" s="26">
        <v>44049</v>
      </c>
      <c r="B218" s="27"/>
      <c r="C218" s="30">
        <f>ROUND(9.75,5)</f>
        <v>9.75</v>
      </c>
      <c r="D218" s="30">
        <f>F218</f>
        <v>9.95268</v>
      </c>
      <c r="E218" s="30">
        <f>F218</f>
        <v>9.95268</v>
      </c>
      <c r="F218" s="30">
        <f>ROUND(9.95268,5)</f>
        <v>9.95268</v>
      </c>
      <c r="G218" s="28"/>
      <c r="H218" s="40"/>
    </row>
    <row r="219" spans="1:8" ht="12.75" customHeight="1">
      <c r="A219" s="26">
        <v>44140</v>
      </c>
      <c r="B219" s="27"/>
      <c r="C219" s="30">
        <f>ROUND(9.75,5)</f>
        <v>9.75</v>
      </c>
      <c r="D219" s="30">
        <f>F219</f>
        <v>10.02823</v>
      </c>
      <c r="E219" s="30">
        <f>F219</f>
        <v>10.02823</v>
      </c>
      <c r="F219" s="30">
        <f>ROUND(10.02823,5)</f>
        <v>10.02823</v>
      </c>
      <c r="G219" s="28"/>
      <c r="H219" s="40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40"/>
    </row>
    <row r="221" spans="1:8" ht="12.75" customHeight="1">
      <c r="A221" s="26">
        <v>43776</v>
      </c>
      <c r="B221" s="27"/>
      <c r="C221" s="30">
        <f>ROUND(9.81,5)</f>
        <v>9.81</v>
      </c>
      <c r="D221" s="30">
        <f>F221</f>
        <v>9.82931</v>
      </c>
      <c r="E221" s="30">
        <f>F221</f>
        <v>9.82931</v>
      </c>
      <c r="F221" s="30">
        <f>ROUND(9.82931,5)</f>
        <v>9.82931</v>
      </c>
      <c r="G221" s="28"/>
      <c r="H221" s="40"/>
    </row>
    <row r="222" spans="1:8" ht="12.75" customHeight="1">
      <c r="A222" s="26">
        <v>43867</v>
      </c>
      <c r="B222" s="27"/>
      <c r="C222" s="30">
        <f>ROUND(9.81,5)</f>
        <v>9.81</v>
      </c>
      <c r="D222" s="30">
        <f>F222</f>
        <v>9.89805</v>
      </c>
      <c r="E222" s="30">
        <f>F222</f>
        <v>9.89805</v>
      </c>
      <c r="F222" s="30">
        <f>ROUND(9.89805,5)</f>
        <v>9.89805</v>
      </c>
      <c r="G222" s="28"/>
      <c r="H222" s="40"/>
    </row>
    <row r="223" spans="1:8" ht="12.75" customHeight="1">
      <c r="A223" s="26">
        <v>43958</v>
      </c>
      <c r="B223" s="27"/>
      <c r="C223" s="30">
        <f>ROUND(9.81,5)</f>
        <v>9.81</v>
      </c>
      <c r="D223" s="30">
        <f>F223</f>
        <v>9.95915</v>
      </c>
      <c r="E223" s="30">
        <f>F223</f>
        <v>9.95915</v>
      </c>
      <c r="F223" s="30">
        <f>ROUND(9.95915,5)</f>
        <v>9.95915</v>
      </c>
      <c r="G223" s="28"/>
      <c r="H223" s="40"/>
    </row>
    <row r="224" spans="1:8" ht="12.75" customHeight="1">
      <c r="A224" s="26">
        <v>44049</v>
      </c>
      <c r="B224" s="27"/>
      <c r="C224" s="30">
        <f>ROUND(9.81,5)</f>
        <v>9.81</v>
      </c>
      <c r="D224" s="30">
        <f>F224</f>
        <v>10.01718</v>
      </c>
      <c r="E224" s="30">
        <f>F224</f>
        <v>10.01718</v>
      </c>
      <c r="F224" s="30">
        <f>ROUND(10.01718,5)</f>
        <v>10.01718</v>
      </c>
      <c r="G224" s="28"/>
      <c r="H224" s="40"/>
    </row>
    <row r="225" spans="1:8" ht="12.75" customHeight="1">
      <c r="A225" s="26">
        <v>44140</v>
      </c>
      <c r="B225" s="27"/>
      <c r="C225" s="30">
        <f>ROUND(9.81,5)</f>
        <v>9.81</v>
      </c>
      <c r="D225" s="30">
        <f>F225</f>
        <v>10.09408</v>
      </c>
      <c r="E225" s="30">
        <f>F225</f>
        <v>10.09408</v>
      </c>
      <c r="F225" s="30">
        <f>ROUND(10.09408,5)</f>
        <v>10.09408</v>
      </c>
      <c r="G225" s="28"/>
      <c r="H225" s="40"/>
    </row>
    <row r="226" spans="1:8" ht="12.75" customHeight="1">
      <c r="A226" s="26">
        <v>44231</v>
      </c>
      <c r="B226" s="27"/>
      <c r="C226" s="30">
        <f>ROUND(9.81,5)</f>
        <v>9.81</v>
      </c>
      <c r="D226" s="30">
        <f>F226</f>
        <v>10.18505</v>
      </c>
      <c r="E226" s="30">
        <f>F226</f>
        <v>10.18505</v>
      </c>
      <c r="F226" s="30">
        <f>ROUND(10.18505,5)</f>
        <v>10.18505</v>
      </c>
      <c r="G226" s="28"/>
      <c r="H226" s="40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ROUND(752.468,3)</f>
        <v>752.468</v>
      </c>
      <c r="D228" s="31">
        <f>F228</f>
        <v>755.984</v>
      </c>
      <c r="E228" s="31">
        <f>F228</f>
        <v>755.984</v>
      </c>
      <c r="F228" s="31">
        <f>ROUND(755.984,3)</f>
        <v>755.984</v>
      </c>
      <c r="G228" s="28"/>
      <c r="H228" s="40"/>
    </row>
    <row r="229" spans="1:8" ht="12.75" customHeight="1">
      <c r="A229" s="26">
        <v>43867</v>
      </c>
      <c r="B229" s="27"/>
      <c r="C229" s="31">
        <f>ROUND(752.468,3)</f>
        <v>752.468</v>
      </c>
      <c r="D229" s="31">
        <f>F229</f>
        <v>769.562</v>
      </c>
      <c r="E229" s="31">
        <f>F229</f>
        <v>769.562</v>
      </c>
      <c r="F229" s="31">
        <f>ROUND(769.562,3)</f>
        <v>769.562</v>
      </c>
      <c r="G229" s="28"/>
      <c r="H229" s="40"/>
    </row>
    <row r="230" spans="1:8" ht="12.75" customHeight="1">
      <c r="A230" s="26">
        <v>43958</v>
      </c>
      <c r="B230" s="27"/>
      <c r="C230" s="31">
        <f>ROUND(752.468,3)</f>
        <v>752.468</v>
      </c>
      <c r="D230" s="31">
        <f>F230</f>
        <v>783.689</v>
      </c>
      <c r="E230" s="31">
        <f>F230</f>
        <v>783.689</v>
      </c>
      <c r="F230" s="31">
        <f>ROUND(783.689,3)</f>
        <v>783.689</v>
      </c>
      <c r="G230" s="28"/>
      <c r="H230" s="40"/>
    </row>
    <row r="231" spans="1:8" ht="12.75" customHeight="1">
      <c r="A231" s="26">
        <v>44049</v>
      </c>
      <c r="B231" s="27"/>
      <c r="C231" s="31">
        <f>ROUND(752.468,3)</f>
        <v>752.468</v>
      </c>
      <c r="D231" s="31">
        <f>F231</f>
        <v>798.421</v>
      </c>
      <c r="E231" s="31">
        <f>F231</f>
        <v>798.421</v>
      </c>
      <c r="F231" s="31">
        <f>ROUND(798.421,3)</f>
        <v>798.421</v>
      </c>
      <c r="G231" s="28"/>
      <c r="H231" s="40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ROUND(665.039,3)</f>
        <v>665.039</v>
      </c>
      <c r="D233" s="31">
        <f>F233</f>
        <v>668.147</v>
      </c>
      <c r="E233" s="31">
        <f>F233</f>
        <v>668.147</v>
      </c>
      <c r="F233" s="31">
        <f>ROUND(668.147,3)</f>
        <v>668.147</v>
      </c>
      <c r="G233" s="28"/>
      <c r="H233" s="40"/>
    </row>
    <row r="234" spans="1:8" ht="12.75" customHeight="1">
      <c r="A234" s="26">
        <v>43867</v>
      </c>
      <c r="B234" s="27"/>
      <c r="C234" s="31">
        <f>ROUND(665.039,3)</f>
        <v>665.039</v>
      </c>
      <c r="D234" s="31">
        <f>F234</f>
        <v>680.146</v>
      </c>
      <c r="E234" s="31">
        <f>F234</f>
        <v>680.146</v>
      </c>
      <c r="F234" s="31">
        <f>ROUND(680.146,3)</f>
        <v>680.146</v>
      </c>
      <c r="G234" s="28"/>
      <c r="H234" s="40"/>
    </row>
    <row r="235" spans="1:8" ht="12.75" customHeight="1">
      <c r="A235" s="26">
        <v>43958</v>
      </c>
      <c r="B235" s="27"/>
      <c r="C235" s="31">
        <f>ROUND(665.039,3)</f>
        <v>665.039</v>
      </c>
      <c r="D235" s="31">
        <f>F235</f>
        <v>692.633</v>
      </c>
      <c r="E235" s="31">
        <f>F235</f>
        <v>692.633</v>
      </c>
      <c r="F235" s="31">
        <f>ROUND(692.633,3)</f>
        <v>692.633</v>
      </c>
      <c r="G235" s="28"/>
      <c r="H235" s="40"/>
    </row>
    <row r="236" spans="1:8" ht="12.75" customHeight="1">
      <c r="A236" s="26">
        <v>44049</v>
      </c>
      <c r="B236" s="27"/>
      <c r="C236" s="31">
        <f>ROUND(665.039,3)</f>
        <v>665.039</v>
      </c>
      <c r="D236" s="31">
        <f>F236</f>
        <v>705.653</v>
      </c>
      <c r="E236" s="31">
        <f>F236</f>
        <v>705.653</v>
      </c>
      <c r="F236" s="31">
        <f>ROUND(705.653,3)</f>
        <v>705.653</v>
      </c>
      <c r="G236" s="28"/>
      <c r="H236" s="40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ROUND(773.526,3)</f>
        <v>773.526</v>
      </c>
      <c r="D238" s="31">
        <f>F238</f>
        <v>777.141</v>
      </c>
      <c r="E238" s="31">
        <f>F238</f>
        <v>777.141</v>
      </c>
      <c r="F238" s="31">
        <f>ROUND(777.141,3)</f>
        <v>777.141</v>
      </c>
      <c r="G238" s="28"/>
      <c r="H238" s="40"/>
    </row>
    <row r="239" spans="1:8" ht="12.75" customHeight="1">
      <c r="A239" s="26">
        <v>43867</v>
      </c>
      <c r="B239" s="27"/>
      <c r="C239" s="31">
        <f>ROUND(773.526,3)</f>
        <v>773.526</v>
      </c>
      <c r="D239" s="31">
        <f>F239</f>
        <v>791.098</v>
      </c>
      <c r="E239" s="31">
        <f>F239</f>
        <v>791.098</v>
      </c>
      <c r="F239" s="31">
        <f>ROUND(791.098,3)</f>
        <v>791.098</v>
      </c>
      <c r="G239" s="28"/>
      <c r="H239" s="40"/>
    </row>
    <row r="240" spans="1:8" ht="12.75" customHeight="1">
      <c r="A240" s="26">
        <v>43958</v>
      </c>
      <c r="B240" s="27"/>
      <c r="C240" s="31">
        <f>ROUND(773.526,3)</f>
        <v>773.526</v>
      </c>
      <c r="D240" s="31">
        <f>F240</f>
        <v>805.621</v>
      </c>
      <c r="E240" s="31">
        <f>F240</f>
        <v>805.621</v>
      </c>
      <c r="F240" s="31">
        <f>ROUND(805.621,3)</f>
        <v>805.621</v>
      </c>
      <c r="G240" s="28"/>
      <c r="H240" s="40"/>
    </row>
    <row r="241" spans="1:8" ht="12.75" customHeight="1">
      <c r="A241" s="26">
        <v>44049</v>
      </c>
      <c r="B241" s="27"/>
      <c r="C241" s="31">
        <f>ROUND(773.526,3)</f>
        <v>773.526</v>
      </c>
      <c r="D241" s="31">
        <f>F241</f>
        <v>820.765</v>
      </c>
      <c r="E241" s="31">
        <f>F241</f>
        <v>820.765</v>
      </c>
      <c r="F241" s="31">
        <f>ROUND(820.765,3)</f>
        <v>820.765</v>
      </c>
      <c r="G241" s="28"/>
      <c r="H241" s="40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ROUND(694.215,3)</f>
        <v>694.215</v>
      </c>
      <c r="D243" s="31">
        <f>F243</f>
        <v>697.459</v>
      </c>
      <c r="E243" s="31">
        <f>F243</f>
        <v>697.459</v>
      </c>
      <c r="F243" s="31">
        <f>ROUND(697.459,3)</f>
        <v>697.459</v>
      </c>
      <c r="G243" s="28"/>
      <c r="H243" s="40"/>
    </row>
    <row r="244" spans="1:8" ht="12.75" customHeight="1">
      <c r="A244" s="26">
        <v>43867</v>
      </c>
      <c r="B244" s="27"/>
      <c r="C244" s="31">
        <f>ROUND(694.215,3)</f>
        <v>694.215</v>
      </c>
      <c r="D244" s="31">
        <f>F244</f>
        <v>709.985</v>
      </c>
      <c r="E244" s="31">
        <f>F244</f>
        <v>709.985</v>
      </c>
      <c r="F244" s="31">
        <f>ROUND(709.985,3)</f>
        <v>709.985</v>
      </c>
      <c r="G244" s="28"/>
      <c r="H244" s="40"/>
    </row>
    <row r="245" spans="1:8" ht="12.75" customHeight="1">
      <c r="A245" s="26">
        <v>43958</v>
      </c>
      <c r="B245" s="27"/>
      <c r="C245" s="31">
        <f>ROUND(694.215,3)</f>
        <v>694.215</v>
      </c>
      <c r="D245" s="31">
        <f>F245</f>
        <v>723.019</v>
      </c>
      <c r="E245" s="31">
        <f>F245</f>
        <v>723.019</v>
      </c>
      <c r="F245" s="31">
        <f>ROUND(723.019,3)</f>
        <v>723.019</v>
      </c>
      <c r="G245" s="28"/>
      <c r="H245" s="40"/>
    </row>
    <row r="246" spans="1:8" ht="12.75" customHeight="1">
      <c r="A246" s="26">
        <v>44049</v>
      </c>
      <c r="B246" s="27"/>
      <c r="C246" s="31">
        <f>ROUND(694.215,3)</f>
        <v>694.215</v>
      </c>
      <c r="D246" s="31">
        <f>F246</f>
        <v>736.611</v>
      </c>
      <c r="E246" s="31">
        <f>F246</f>
        <v>736.611</v>
      </c>
      <c r="F246" s="31">
        <f>ROUND(736.611,3)</f>
        <v>736.611</v>
      </c>
      <c r="G246" s="28"/>
      <c r="H246" s="40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ROUND(260.695891071395,3)</f>
        <v>260.696</v>
      </c>
      <c r="D248" s="31">
        <f>F248</f>
        <v>261.931</v>
      </c>
      <c r="E248" s="31">
        <f>F248</f>
        <v>261.931</v>
      </c>
      <c r="F248" s="31">
        <f>ROUND(261.931,3)</f>
        <v>261.931</v>
      </c>
      <c r="G248" s="28"/>
      <c r="H248" s="40"/>
    </row>
    <row r="249" spans="1:8" ht="12.75" customHeight="1">
      <c r="A249" s="26">
        <v>43867</v>
      </c>
      <c r="B249" s="27"/>
      <c r="C249" s="31">
        <f>ROUND(260.695891071395,3)</f>
        <v>260.696</v>
      </c>
      <c r="D249" s="31">
        <f>F249</f>
        <v>266.7</v>
      </c>
      <c r="E249" s="31">
        <f>F249</f>
        <v>266.7</v>
      </c>
      <c r="F249" s="31">
        <f>ROUND(266.7,3)</f>
        <v>266.7</v>
      </c>
      <c r="G249" s="28"/>
      <c r="H249" s="40"/>
    </row>
    <row r="250" spans="1:8" ht="12.75" customHeight="1">
      <c r="A250" s="26">
        <v>43958</v>
      </c>
      <c r="B250" s="27"/>
      <c r="C250" s="31">
        <f>ROUND(260.695891071395,3)</f>
        <v>260.696</v>
      </c>
      <c r="D250" s="31">
        <f>F250</f>
        <v>271.66</v>
      </c>
      <c r="E250" s="31">
        <f>F250</f>
        <v>271.66</v>
      </c>
      <c r="F250" s="31">
        <f>ROUND(271.66,3)</f>
        <v>271.66</v>
      </c>
      <c r="G250" s="28"/>
      <c r="H250" s="40"/>
    </row>
    <row r="251" spans="1:8" ht="12.75" customHeight="1">
      <c r="A251" s="26">
        <v>44049</v>
      </c>
      <c r="B251" s="27"/>
      <c r="C251" s="31">
        <f>ROUND(260.695891071395,3)</f>
        <v>260.696</v>
      </c>
      <c r="D251" s="31">
        <f>F251</f>
        <v>276.829</v>
      </c>
      <c r="E251" s="31">
        <f>F251</f>
        <v>276.829</v>
      </c>
      <c r="F251" s="31">
        <f>ROUND(276.829,3)</f>
        <v>276.829</v>
      </c>
      <c r="G251" s="28"/>
      <c r="H251" s="40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43817</v>
      </c>
      <c r="B253" s="27"/>
      <c r="C253" s="31">
        <f>ROUND(6.775,3)</f>
        <v>6.775</v>
      </c>
      <c r="D253" s="31">
        <f>ROUND(7.18,3)</f>
        <v>7.18</v>
      </c>
      <c r="E253" s="31">
        <f>ROUND(7.08,3)</f>
        <v>7.08</v>
      </c>
      <c r="F253" s="31">
        <f>ROUND(7.13,3)</f>
        <v>7.13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43776</v>
      </c>
      <c r="B255" s="27"/>
      <c r="C255" s="31">
        <f>ROUND(687.205,3)</f>
        <v>687.205</v>
      </c>
      <c r="D255" s="31">
        <f>F255</f>
        <v>690.416</v>
      </c>
      <c r="E255" s="31">
        <f>F255</f>
        <v>690.416</v>
      </c>
      <c r="F255" s="31">
        <f>ROUND(690.416,3)</f>
        <v>690.416</v>
      </c>
      <c r="G255" s="28"/>
      <c r="H255" s="40"/>
    </row>
    <row r="256" spans="1:8" ht="12.75" customHeight="1">
      <c r="A256" s="26">
        <v>43867</v>
      </c>
      <c r="B256" s="27"/>
      <c r="C256" s="31">
        <f>ROUND(687.205,3)</f>
        <v>687.205</v>
      </c>
      <c r="D256" s="31">
        <f>F256</f>
        <v>702.816</v>
      </c>
      <c r="E256" s="31">
        <f>F256</f>
        <v>702.816</v>
      </c>
      <c r="F256" s="31">
        <f>ROUND(702.816,3)</f>
        <v>702.816</v>
      </c>
      <c r="G256" s="28"/>
      <c r="H256" s="40"/>
    </row>
    <row r="257" spans="1:8" ht="12.75" customHeight="1">
      <c r="A257" s="26">
        <v>43958</v>
      </c>
      <c r="B257" s="27"/>
      <c r="C257" s="31">
        <f>ROUND(687.205,3)</f>
        <v>687.205</v>
      </c>
      <c r="D257" s="31">
        <f>F257</f>
        <v>715.718</v>
      </c>
      <c r="E257" s="31">
        <f>F257</f>
        <v>715.718</v>
      </c>
      <c r="F257" s="31">
        <f>ROUND(715.718,3)</f>
        <v>715.718</v>
      </c>
      <c r="G257" s="28"/>
      <c r="H257" s="40"/>
    </row>
    <row r="258" spans="1:8" ht="12.75" customHeight="1">
      <c r="A258" s="26">
        <v>44049</v>
      </c>
      <c r="B258" s="27"/>
      <c r="C258" s="31">
        <f>ROUND(687.205,3)</f>
        <v>687.205</v>
      </c>
      <c r="D258" s="31">
        <f>F258</f>
        <v>729.173</v>
      </c>
      <c r="E258" s="31">
        <f>F258</f>
        <v>729.173</v>
      </c>
      <c r="F258" s="31">
        <f>ROUND(729.173,3)</f>
        <v>729.173</v>
      </c>
      <c r="G258" s="28"/>
      <c r="H258" s="40"/>
    </row>
    <row r="259" spans="1:8" ht="12.75" customHeight="1">
      <c r="A259" s="26" t="s">
        <v>12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43913</v>
      </c>
      <c r="B260" s="27"/>
      <c r="C260" s="28">
        <f>ROUND(98.7546736787405,2)</f>
        <v>98.75</v>
      </c>
      <c r="D260" s="28">
        <f>F260</f>
        <v>98.56</v>
      </c>
      <c r="E260" s="28">
        <f>F260</f>
        <v>98.56</v>
      </c>
      <c r="F260" s="28">
        <f>ROUND(98.5589342959083,2)</f>
        <v>98.56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45007</v>
      </c>
      <c r="B262" s="27"/>
      <c r="C262" s="28">
        <f>ROUND(94.8460822089134,2)</f>
        <v>94.85</v>
      </c>
      <c r="D262" s="28">
        <f>F262</f>
        <v>93.69</v>
      </c>
      <c r="E262" s="28">
        <f>F262</f>
        <v>93.69</v>
      </c>
      <c r="F262" s="28">
        <f>ROUND(93.6886027295945,2)</f>
        <v>93.69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46834</v>
      </c>
      <c r="B264" s="27"/>
      <c r="C264" s="28">
        <f>ROUND(91.9181839883161,2)</f>
        <v>91.92</v>
      </c>
      <c r="D264" s="28">
        <f>F264</f>
        <v>91.19</v>
      </c>
      <c r="E264" s="28">
        <f>F264</f>
        <v>91.19</v>
      </c>
      <c r="F264" s="28">
        <f>ROUND(91.1906867580135,2)</f>
        <v>91.19</v>
      </c>
      <c r="G264" s="28"/>
      <c r="H264" s="40"/>
    </row>
    <row r="265" spans="1:8" ht="12.75" customHeight="1">
      <c r="A265" s="26" t="s">
        <v>64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44004</v>
      </c>
      <c r="B266" s="27"/>
      <c r="C266" s="28">
        <f>ROUND(98.7546736787405,2)</f>
        <v>98.75</v>
      </c>
      <c r="D266" s="28">
        <f>F266</f>
        <v>101.97</v>
      </c>
      <c r="E266" s="28">
        <f>F266</f>
        <v>101.97</v>
      </c>
      <c r="F266" s="28">
        <f>ROUND(101.967837089822,2)</f>
        <v>101.97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44095</v>
      </c>
      <c r="B268" s="27"/>
      <c r="C268" s="28">
        <f>ROUND(98.7546736787405,2)</f>
        <v>98.75</v>
      </c>
      <c r="D268" s="28">
        <f>F268</f>
        <v>98.75</v>
      </c>
      <c r="E268" s="28">
        <f>F268</f>
        <v>98.75</v>
      </c>
      <c r="F268" s="28">
        <f>ROUND(98.7546736787405,2)</f>
        <v>98.75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44182</v>
      </c>
      <c r="B270" s="27"/>
      <c r="C270" s="30">
        <f>ROUND(94.8460822089134,5)</f>
        <v>94.84608</v>
      </c>
      <c r="D270" s="30">
        <f>F270</f>
        <v>95.3536</v>
      </c>
      <c r="E270" s="30">
        <f>F270</f>
        <v>95.3536</v>
      </c>
      <c r="F270" s="30">
        <f>ROUND(95.353599092824,5)</f>
        <v>95.3536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44271</v>
      </c>
      <c r="B272" s="27"/>
      <c r="C272" s="30">
        <f>ROUND(94.8460822089134,5)</f>
        <v>94.84608</v>
      </c>
      <c r="D272" s="30">
        <f>F272</f>
        <v>94.30188</v>
      </c>
      <c r="E272" s="30">
        <f>F272</f>
        <v>94.30188</v>
      </c>
      <c r="F272" s="30">
        <f>ROUND(94.3018829955009,5)</f>
        <v>94.30188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44362</v>
      </c>
      <c r="B274" s="27"/>
      <c r="C274" s="30">
        <f>ROUND(94.8460822089134,5)</f>
        <v>94.84608</v>
      </c>
      <c r="D274" s="30">
        <f>F274</f>
        <v>93.21086</v>
      </c>
      <c r="E274" s="30">
        <f>F274</f>
        <v>93.21086</v>
      </c>
      <c r="F274" s="30">
        <f>ROUND(93.2108622416036,5)</f>
        <v>93.21086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44460</v>
      </c>
      <c r="B276" s="27"/>
      <c r="C276" s="30">
        <f>ROUND(94.8460822089134,5)</f>
        <v>94.84608</v>
      </c>
      <c r="D276" s="30">
        <f>F276</f>
        <v>93.08895</v>
      </c>
      <c r="E276" s="30">
        <f>F276</f>
        <v>93.08895</v>
      </c>
      <c r="F276" s="30">
        <f>ROUND(93.0889533462472,5)</f>
        <v>93.08895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44551</v>
      </c>
      <c r="B278" s="27"/>
      <c r="C278" s="30">
        <f>ROUND(94.8460822089134,5)</f>
        <v>94.84608</v>
      </c>
      <c r="D278" s="30">
        <f>F278</f>
        <v>95.03896</v>
      </c>
      <c r="E278" s="30">
        <f>F278</f>
        <v>95.03896</v>
      </c>
      <c r="F278" s="30">
        <f>ROUND(95.0389612651723,5)</f>
        <v>95.03896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44635</v>
      </c>
      <c r="B280" s="27"/>
      <c r="C280" s="30">
        <f>ROUND(94.8460822089134,5)</f>
        <v>94.84608</v>
      </c>
      <c r="D280" s="30">
        <f>F280</f>
        <v>94.94167</v>
      </c>
      <c r="E280" s="30">
        <f>F280</f>
        <v>94.94167</v>
      </c>
      <c r="F280" s="30">
        <f>ROUND(94.9416699192909,5)</f>
        <v>94.94167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44733</v>
      </c>
      <c r="B282" s="27"/>
      <c r="C282" s="30">
        <f>ROUND(94.8460822089134,5)</f>
        <v>94.84608</v>
      </c>
      <c r="D282" s="30">
        <f>F282</f>
        <v>95.86672</v>
      </c>
      <c r="E282" s="30">
        <f>F282</f>
        <v>95.86672</v>
      </c>
      <c r="F282" s="30">
        <f>ROUND(95.8667226845591,5)</f>
        <v>95.86672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44824</v>
      </c>
      <c r="B284" s="27"/>
      <c r="C284" s="30">
        <f>ROUND(94.8460822089134,5)</f>
        <v>94.84608</v>
      </c>
      <c r="D284" s="30">
        <f>F284</f>
        <v>99.57853</v>
      </c>
      <c r="E284" s="30">
        <f>F284</f>
        <v>99.57853</v>
      </c>
      <c r="F284" s="30">
        <f>ROUND(99.578525531944,5)</f>
        <v>99.57853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45097</v>
      </c>
      <c r="B286" s="27"/>
      <c r="C286" s="28">
        <f>ROUND(94.8460822089134,2)</f>
        <v>94.85</v>
      </c>
      <c r="D286" s="28">
        <f>F286</f>
        <v>99.6</v>
      </c>
      <c r="E286" s="28">
        <f>F286</f>
        <v>99.6</v>
      </c>
      <c r="F286" s="28">
        <f>ROUND(99.5985527455382,2)</f>
        <v>99.6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45188</v>
      </c>
      <c r="B288" s="27"/>
      <c r="C288" s="28">
        <f>ROUND(94.8460822089134,2)</f>
        <v>94.85</v>
      </c>
      <c r="D288" s="28">
        <f>F288</f>
        <v>94.85</v>
      </c>
      <c r="E288" s="28">
        <f>F288</f>
        <v>94.85</v>
      </c>
      <c r="F288" s="28">
        <f>ROUND(94.8460822089134,2)</f>
        <v>94.85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46008</v>
      </c>
      <c r="B290" s="27"/>
      <c r="C290" s="30">
        <f>ROUND(91.9181839883161,5)</f>
        <v>91.91818</v>
      </c>
      <c r="D290" s="30">
        <f>F290</f>
        <v>90.07553</v>
      </c>
      <c r="E290" s="30">
        <f>F290</f>
        <v>90.07553</v>
      </c>
      <c r="F290" s="30">
        <f>ROUND(90.0755344336034,5)</f>
        <v>90.07553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46097</v>
      </c>
      <c r="B292" s="27"/>
      <c r="C292" s="30">
        <f>ROUND(91.9181839883161,5)</f>
        <v>91.91818</v>
      </c>
      <c r="D292" s="30">
        <f>F292</f>
        <v>86.88299</v>
      </c>
      <c r="E292" s="30">
        <f>F292</f>
        <v>86.88299</v>
      </c>
      <c r="F292" s="30">
        <f>ROUND(86.8829914905441,5)</f>
        <v>86.88299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46188</v>
      </c>
      <c r="B294" s="27"/>
      <c r="C294" s="30">
        <f>ROUND(91.9181839883161,5)</f>
        <v>91.91818</v>
      </c>
      <c r="D294" s="30">
        <f>F294</f>
        <v>85.48113</v>
      </c>
      <c r="E294" s="30">
        <f>F294</f>
        <v>85.48113</v>
      </c>
      <c r="F294" s="30">
        <f>ROUND(85.4811312115869,5)</f>
        <v>85.48113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46286</v>
      </c>
      <c r="B296" s="27"/>
      <c r="C296" s="30">
        <f>ROUND(91.9181839883161,5)</f>
        <v>91.91818</v>
      </c>
      <c r="D296" s="30">
        <f>F296</f>
        <v>87.59912</v>
      </c>
      <c r="E296" s="30">
        <f>F296</f>
        <v>87.59912</v>
      </c>
      <c r="F296" s="30">
        <f>ROUND(87.5991200228972,5)</f>
        <v>87.59912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46377</v>
      </c>
      <c r="B298" s="27"/>
      <c r="C298" s="30">
        <f>ROUND(91.9181839883161,5)</f>
        <v>91.91818</v>
      </c>
      <c r="D298" s="30">
        <f>F298</f>
        <v>91.43148</v>
      </c>
      <c r="E298" s="30">
        <f>F298</f>
        <v>91.43148</v>
      </c>
      <c r="F298" s="30">
        <f>ROUND(91.4314846186834,5)</f>
        <v>91.43148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46461</v>
      </c>
      <c r="B300" s="27"/>
      <c r="C300" s="30">
        <f>ROUND(91.9181839883161,5)</f>
        <v>91.91818</v>
      </c>
      <c r="D300" s="30">
        <f>F300</f>
        <v>89.91142</v>
      </c>
      <c r="E300" s="30">
        <f>F300</f>
        <v>89.91142</v>
      </c>
      <c r="F300" s="30">
        <f>ROUND(89.9114156629884,5)</f>
        <v>89.91142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46559</v>
      </c>
      <c r="B302" s="27"/>
      <c r="C302" s="30">
        <f>ROUND(91.9181839883161,5)</f>
        <v>91.91818</v>
      </c>
      <c r="D302" s="30">
        <f>F302</f>
        <v>91.99797</v>
      </c>
      <c r="E302" s="30">
        <f>F302</f>
        <v>91.99797</v>
      </c>
      <c r="F302" s="30">
        <f>ROUND(91.9979656940777,5)</f>
        <v>91.99797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46650</v>
      </c>
      <c r="B304" s="27"/>
      <c r="C304" s="30">
        <f>ROUND(91.9181839883161,5)</f>
        <v>91.91818</v>
      </c>
      <c r="D304" s="30">
        <f>F304</f>
        <v>97.54504</v>
      </c>
      <c r="E304" s="30">
        <f>F304</f>
        <v>97.54504</v>
      </c>
      <c r="F304" s="30">
        <f>ROUND(97.5450407276299,5)</f>
        <v>97.54504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46924</v>
      </c>
      <c r="B306" s="27"/>
      <c r="C306" s="28">
        <f>ROUND(91.9181839883161,2)</f>
        <v>91.92</v>
      </c>
      <c r="D306" s="28">
        <f>F306</f>
        <v>98.56</v>
      </c>
      <c r="E306" s="28">
        <f>F306</f>
        <v>98.56</v>
      </c>
      <c r="F306" s="28">
        <f>ROUND(98.561095303913,2)</f>
        <v>98.56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 thickBot="1">
      <c r="A308" s="36">
        <v>47015</v>
      </c>
      <c r="B308" s="37"/>
      <c r="C308" s="38">
        <f>ROUND(91.9181839883161,2)</f>
        <v>91.92</v>
      </c>
      <c r="D308" s="38">
        <f>F308</f>
        <v>91.92</v>
      </c>
      <c r="E308" s="38">
        <f>F308</f>
        <v>91.92</v>
      </c>
      <c r="F308" s="38">
        <f>ROUND(91.9181839883161,2)</f>
        <v>91.92</v>
      </c>
      <c r="G308" s="38"/>
      <c r="H308" s="41"/>
    </row>
  </sheetData>
  <sheetProtection/>
  <mergeCells count="307">
    <mergeCell ref="A307:B307"/>
    <mergeCell ref="A308:B308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7:B227"/>
    <mergeCell ref="A228:B228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2019-10-14T15:52:03Z</dcterms:modified>
  <cp:category/>
  <cp:version/>
  <cp:contentType/>
  <cp:contentStatus/>
</cp:coreProperties>
</file>