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<sst xmlns="http://schemas.openxmlformats.org/spreadsheetml/2006/main" count="90" uniqueCount="87">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</sst>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N16" sqref="N1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43833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43913</v>
      </c>
      <c r="B6" s="27"/>
      <c r="C6" s="28">
        <f>ROUND(102.03854563314,2)</f>
        <v>102.04</v>
      </c>
      <c r="D6" s="28">
        <f>F6</f>
        <v>98.6</v>
      </c>
      <c r="E6" s="28">
        <f>F6</f>
        <v>98.6</v>
      </c>
      <c r="F6" s="28">
        <f>ROUND(98.6031024305566,2)</f>
        <v>98.6</v>
      </c>
      <c r="G6" s="28"/>
      <c r="H6" s="38"/>
    </row>
    <row r="7" spans="1:8" ht="12.75" customHeight="1">
      <c r="A7" s="26">
        <v>44004</v>
      </c>
      <c r="B7" s="27"/>
      <c r="C7" s="28">
        <f>ROUND(102.03854563314,2)</f>
        <v>102.04</v>
      </c>
      <c r="D7" s="28">
        <f>F7</f>
        <v>102.04</v>
      </c>
      <c r="E7" s="28">
        <f>F7</f>
        <v>102.04</v>
      </c>
      <c r="F7" s="28">
        <f>ROUND(102.03854563314,2)</f>
        <v>102.04</v>
      </c>
      <c r="G7" s="28"/>
      <c r="H7" s="38"/>
    </row>
    <row r="8" spans="1:8" ht="12.75" customHeight="1">
      <c r="A8" s="26">
        <v>44095</v>
      </c>
      <c r="B8" s="27"/>
      <c r="C8" s="28">
        <f>ROUND(102.03854563314,2)</f>
        <v>102.04</v>
      </c>
      <c r="D8" s="28">
        <f>F8</f>
        <v>98.75</v>
      </c>
      <c r="E8" s="28">
        <f>F8</f>
        <v>98.75</v>
      </c>
      <c r="F8" s="28">
        <f>ROUND(98.7467799914737,2)</f>
        <v>98.75</v>
      </c>
      <c r="G8" s="28"/>
      <c r="H8" s="38"/>
    </row>
    <row r="9" spans="1:8" ht="12.75" customHeight="1">
      <c r="A9" s="26" t="s">
        <v>13</v>
      </c>
      <c r="B9" s="27"/>
      <c r="C9" s="29"/>
      <c r="D9" s="29"/>
      <c r="E9" s="29"/>
      <c r="F9" s="29"/>
      <c r="G9" s="28"/>
      <c r="H9" s="38"/>
    </row>
    <row r="10" spans="1:8" ht="12.75" customHeight="1">
      <c r="A10" s="26">
        <v>44182</v>
      </c>
      <c r="B10" s="27"/>
      <c r="C10" s="28">
        <f>ROUND(99.6662039431224,2)</f>
        <v>99.67</v>
      </c>
      <c r="D10" s="28">
        <f>F10</f>
        <v>95.45</v>
      </c>
      <c r="E10" s="28">
        <f>F10</f>
        <v>95.45</v>
      </c>
      <c r="F10" s="28">
        <f>ROUND(95.4531316585094,2)</f>
        <v>95.45</v>
      </c>
      <c r="G10" s="28"/>
      <c r="H10" s="38"/>
    </row>
    <row r="11" spans="1:8" ht="12.75" customHeight="1">
      <c r="A11" s="26">
        <v>44271</v>
      </c>
      <c r="B11" s="27"/>
      <c r="C11" s="28">
        <f>ROUND(99.6662039431224,2)</f>
        <v>99.67</v>
      </c>
      <c r="D11" s="28">
        <f>F11</f>
        <v>94.41</v>
      </c>
      <c r="E11" s="28">
        <f>F11</f>
        <v>94.41</v>
      </c>
      <c r="F11" s="28">
        <f>ROUND(94.4122966789314,2)</f>
        <v>94.41</v>
      </c>
      <c r="G11" s="28"/>
      <c r="H11" s="38"/>
    </row>
    <row r="12" spans="1:8" ht="12.75" customHeight="1">
      <c r="A12" s="26">
        <v>44362</v>
      </c>
      <c r="B12" s="27"/>
      <c r="C12" s="28">
        <f>ROUND(99.6662039431224,2)</f>
        <v>99.67</v>
      </c>
      <c r="D12" s="28">
        <f>F12</f>
        <v>93.32</v>
      </c>
      <c r="E12" s="28">
        <f>F12</f>
        <v>93.32</v>
      </c>
      <c r="F12" s="28">
        <f>ROUND(93.3198053822015,2)</f>
        <v>93.32</v>
      </c>
      <c r="G12" s="28"/>
      <c r="H12" s="38"/>
    </row>
    <row r="13" spans="1:8" ht="12.75" customHeight="1">
      <c r="A13" s="26">
        <v>44460</v>
      </c>
      <c r="B13" s="27"/>
      <c r="C13" s="28">
        <f>ROUND(99.6662039431224,2)</f>
        <v>99.67</v>
      </c>
      <c r="D13" s="28">
        <f>F13</f>
        <v>93.18</v>
      </c>
      <c r="E13" s="28">
        <f>F13</f>
        <v>93.18</v>
      </c>
      <c r="F13" s="28">
        <f>ROUND(93.1837809058527,2)</f>
        <v>93.18</v>
      </c>
      <c r="G13" s="28"/>
      <c r="H13" s="38"/>
    </row>
    <row r="14" spans="1:8" ht="12.75" customHeight="1">
      <c r="A14" s="26">
        <v>44551</v>
      </c>
      <c r="B14" s="27"/>
      <c r="C14" s="28">
        <f>ROUND(99.6662039431224,2)</f>
        <v>99.67</v>
      </c>
      <c r="D14" s="28">
        <f>F14</f>
        <v>95.12</v>
      </c>
      <c r="E14" s="28">
        <f>F14</f>
        <v>95.12</v>
      </c>
      <c r="F14" s="28">
        <f>ROUND(95.1226246449301,2)</f>
        <v>95.12</v>
      </c>
      <c r="G14" s="28"/>
      <c r="H14" s="38"/>
    </row>
    <row r="15" spans="1:8" ht="12.75" customHeight="1">
      <c r="A15" s="26">
        <v>44635</v>
      </c>
      <c r="B15" s="27"/>
      <c r="C15" s="28">
        <f>ROUND(99.6662039431224,2)</f>
        <v>99.67</v>
      </c>
      <c r="D15" s="28">
        <f>F15</f>
        <v>95.02</v>
      </c>
      <c r="E15" s="28">
        <f>F15</f>
        <v>95.02</v>
      </c>
      <c r="F15" s="28">
        <f>ROUND(95.0225757731731,2)</f>
        <v>95.02</v>
      </c>
      <c r="G15" s="28"/>
      <c r="H15" s="38"/>
    </row>
    <row r="16" spans="1:8" ht="12.75" customHeight="1">
      <c r="A16" s="26">
        <v>44733</v>
      </c>
      <c r="B16" s="27"/>
      <c r="C16" s="28">
        <f>ROUND(99.6662039431224,2)</f>
        <v>99.67</v>
      </c>
      <c r="D16" s="28">
        <f>F16</f>
        <v>95.95</v>
      </c>
      <c r="E16" s="28">
        <f>F16</f>
        <v>95.95</v>
      </c>
      <c r="F16" s="28">
        <f>ROUND(95.9489690045053,2)</f>
        <v>95.95</v>
      </c>
      <c r="G16" s="28"/>
      <c r="H16" s="38"/>
    </row>
    <row r="17" spans="1:8" ht="12.75" customHeight="1">
      <c r="A17" s="26">
        <v>44824</v>
      </c>
      <c r="B17" s="27"/>
      <c r="C17" s="28">
        <f>ROUND(99.6662039431224,2)</f>
        <v>99.67</v>
      </c>
      <c r="D17" s="28">
        <f>F17</f>
        <v>99.66</v>
      </c>
      <c r="E17" s="28">
        <f>F17</f>
        <v>99.66</v>
      </c>
      <c r="F17" s="28">
        <f>ROUND(99.6617690748311,2)</f>
        <v>99.66</v>
      </c>
      <c r="G17" s="28"/>
      <c r="H17" s="38"/>
    </row>
    <row r="18" spans="1:8" ht="12.75" customHeight="1">
      <c r="A18" s="26">
        <v>44915</v>
      </c>
      <c r="B18" s="27"/>
      <c r="C18" s="28">
        <f>ROUND(99.6662039431224,2)</f>
        <v>99.67</v>
      </c>
      <c r="D18" s="28">
        <f>F18</f>
        <v>100.7</v>
      </c>
      <c r="E18" s="28">
        <f>F18</f>
        <v>100.7</v>
      </c>
      <c r="F18" s="28">
        <f>ROUND(100.699096802195,2)</f>
        <v>100.7</v>
      </c>
      <c r="G18" s="28"/>
      <c r="H18" s="38"/>
    </row>
    <row r="19" spans="1:8" ht="12.75" customHeight="1">
      <c r="A19" s="26">
        <v>45007</v>
      </c>
      <c r="B19" s="27"/>
      <c r="C19" s="28">
        <f>ROUND(99.6662039431224,2)</f>
        <v>99.67</v>
      </c>
      <c r="D19" s="28">
        <f>F19</f>
        <v>93.77</v>
      </c>
      <c r="E19" s="28">
        <f>F19</f>
        <v>93.77</v>
      </c>
      <c r="F19" s="28">
        <f>ROUND(93.7652225150827,2)</f>
        <v>93.77</v>
      </c>
      <c r="G19" s="28"/>
      <c r="H19" s="38"/>
    </row>
    <row r="20" spans="1:8" ht="12.75" customHeight="1">
      <c r="A20" s="26">
        <v>45097</v>
      </c>
      <c r="B20" s="27"/>
      <c r="C20" s="28">
        <f>ROUND(99.6662039431224,2)</f>
        <v>99.67</v>
      </c>
      <c r="D20" s="28">
        <f>F20</f>
        <v>99.67</v>
      </c>
      <c r="E20" s="28">
        <f>F20</f>
        <v>99.67</v>
      </c>
      <c r="F20" s="28">
        <f>ROUND(99.6662039431224,2)</f>
        <v>99.67</v>
      </c>
      <c r="G20" s="28"/>
      <c r="H20" s="38"/>
    </row>
    <row r="21" spans="1:8" ht="12.75" customHeight="1">
      <c r="A21" s="26">
        <v>45188</v>
      </c>
      <c r="B21" s="27"/>
      <c r="C21" s="28">
        <f>ROUND(99.6662039431224,2)</f>
        <v>99.67</v>
      </c>
      <c r="D21" s="28">
        <f>F21</f>
        <v>94.74</v>
      </c>
      <c r="E21" s="28">
        <f>F21</f>
        <v>94.74</v>
      </c>
      <c r="F21" s="28">
        <f>ROUND(94.7446674963443,2)</f>
        <v>94.74</v>
      </c>
      <c r="G21" s="28"/>
      <c r="H21" s="38"/>
    </row>
    <row r="22" spans="1:8" ht="12.75" customHeight="1">
      <c r="A22" s="26" t="s">
        <v>14</v>
      </c>
      <c r="B22" s="27"/>
      <c r="C22" s="29"/>
      <c r="D22" s="29"/>
      <c r="E22" s="29"/>
      <c r="F22" s="29"/>
      <c r="G22" s="28"/>
      <c r="H22" s="38"/>
    </row>
    <row r="23" spans="1:8" ht="12.75" customHeight="1">
      <c r="A23" s="26">
        <v>46008</v>
      </c>
      <c r="B23" s="27"/>
      <c r="C23" s="28">
        <f>ROUND(98.7642432315021,2)</f>
        <v>98.76</v>
      </c>
      <c r="D23" s="28">
        <f>F23</f>
        <v>90.21</v>
      </c>
      <c r="E23" s="28">
        <f>F23</f>
        <v>90.21</v>
      </c>
      <c r="F23" s="28">
        <f>ROUND(90.2078975345928,2)</f>
        <v>90.21</v>
      </c>
      <c r="G23" s="28"/>
      <c r="H23" s="38"/>
    </row>
    <row r="24" spans="1:8" ht="12.75" customHeight="1">
      <c r="A24" s="26">
        <v>46097</v>
      </c>
      <c r="B24" s="27"/>
      <c r="C24" s="28">
        <f>ROUND(98.7642432315021,2)</f>
        <v>98.76</v>
      </c>
      <c r="D24" s="28">
        <f>F24</f>
        <v>87.03</v>
      </c>
      <c r="E24" s="28">
        <f>F24</f>
        <v>87.03</v>
      </c>
      <c r="F24" s="28">
        <f>ROUND(87.0280057878957,2)</f>
        <v>87.03</v>
      </c>
      <c r="G24" s="28"/>
      <c r="H24" s="38"/>
    </row>
    <row r="25" spans="1:8" ht="12.75" customHeight="1">
      <c r="A25" s="26">
        <v>46188</v>
      </c>
      <c r="B25" s="27"/>
      <c r="C25" s="28">
        <f>ROUND(98.7642432315021,2)</f>
        <v>98.76</v>
      </c>
      <c r="D25" s="28">
        <f>F25</f>
        <v>85.64</v>
      </c>
      <c r="E25" s="28">
        <f>F25</f>
        <v>85.64</v>
      </c>
      <c r="F25" s="28">
        <f>ROUND(85.6375065240852,2)</f>
        <v>85.64</v>
      </c>
      <c r="G25" s="28"/>
      <c r="H25" s="38"/>
    </row>
    <row r="26" spans="1:8" ht="12.75" customHeight="1">
      <c r="A26" s="26">
        <v>46286</v>
      </c>
      <c r="B26" s="27"/>
      <c r="C26" s="28">
        <f>ROUND(98.7642432315021,2)</f>
        <v>98.76</v>
      </c>
      <c r="D26" s="28">
        <f>F26</f>
        <v>87.76</v>
      </c>
      <c r="E26" s="28">
        <f>F26</f>
        <v>87.76</v>
      </c>
      <c r="F26" s="28">
        <f>ROUND(87.7642063389197,2)</f>
        <v>87.76</v>
      </c>
      <c r="G26" s="28"/>
      <c r="H26" s="38"/>
    </row>
    <row r="27" spans="1:8" ht="12.75" customHeight="1">
      <c r="A27" s="26">
        <v>46377</v>
      </c>
      <c r="B27" s="27"/>
      <c r="C27" s="28">
        <f>ROUND(98.7642432315021,2)</f>
        <v>98.76</v>
      </c>
      <c r="D27" s="28">
        <f>F27</f>
        <v>91.6</v>
      </c>
      <c r="E27" s="28">
        <f>F27</f>
        <v>91.6</v>
      </c>
      <c r="F27" s="28">
        <f>ROUND(91.5998038606346,2)</f>
        <v>91.6</v>
      </c>
      <c r="G27" s="28"/>
      <c r="H27" s="38"/>
    </row>
    <row r="28" spans="1:8" ht="12.75" customHeight="1">
      <c r="A28" s="26">
        <v>46461</v>
      </c>
      <c r="B28" s="27"/>
      <c r="C28" s="28">
        <f>ROUND(98.7642432315021,2)</f>
        <v>98.76</v>
      </c>
      <c r="D28" s="28">
        <f>F28</f>
        <v>90.08</v>
      </c>
      <c r="E28" s="28">
        <f>F28</f>
        <v>90.08</v>
      </c>
      <c r="F28" s="28">
        <f>ROUND(90.077253472609,2)</f>
        <v>90.08</v>
      </c>
      <c r="G28" s="28"/>
      <c r="H28" s="38"/>
    </row>
    <row r="29" spans="1:8" ht="12.75" customHeight="1">
      <c r="A29" s="26">
        <v>46559</v>
      </c>
      <c r="B29" s="27"/>
      <c r="C29" s="28">
        <f>ROUND(98.7642432315021,2)</f>
        <v>98.76</v>
      </c>
      <c r="D29" s="28">
        <f>F29</f>
        <v>92.16</v>
      </c>
      <c r="E29" s="28">
        <f>F29</f>
        <v>92.16</v>
      </c>
      <c r="F29" s="28">
        <f>ROUND(92.1579151393498,2)</f>
        <v>92.16</v>
      </c>
      <c r="G29" s="28"/>
      <c r="H29" s="38"/>
    </row>
    <row r="30" spans="1:8" ht="12.75" customHeight="1">
      <c r="A30" s="26">
        <v>46650</v>
      </c>
      <c r="B30" s="27"/>
      <c r="C30" s="28">
        <f>ROUND(98.7642432315021,2)</f>
        <v>98.76</v>
      </c>
      <c r="D30" s="28">
        <f>F30</f>
        <v>97.7</v>
      </c>
      <c r="E30" s="28">
        <f>F30</f>
        <v>97.7</v>
      </c>
      <c r="F30" s="28">
        <f>ROUND(97.703792805078,2)</f>
        <v>97.7</v>
      </c>
      <c r="G30" s="28"/>
      <c r="H30" s="38"/>
    </row>
    <row r="31" spans="1:8" ht="12.75" customHeight="1">
      <c r="A31" s="26">
        <v>46741</v>
      </c>
      <c r="B31" s="27"/>
      <c r="C31" s="28">
        <f>ROUND(98.7642432315021,2)</f>
        <v>98.76</v>
      </c>
      <c r="D31" s="28">
        <f>F31</f>
        <v>98.05</v>
      </c>
      <c r="E31" s="28">
        <f>F31</f>
        <v>98.05</v>
      </c>
      <c r="F31" s="28">
        <f>ROUND(98.0478097379875,2)</f>
        <v>98.05</v>
      </c>
      <c r="G31" s="28"/>
      <c r="H31" s="38"/>
    </row>
    <row r="32" spans="1:8" ht="12.75" customHeight="1">
      <c r="A32" s="26">
        <v>46834</v>
      </c>
      <c r="B32" s="27"/>
      <c r="C32" s="28">
        <f>ROUND(98.7642432315021,2)</f>
        <v>98.76</v>
      </c>
      <c r="D32" s="28">
        <f>F32</f>
        <v>91.37</v>
      </c>
      <c r="E32" s="28">
        <f>F32</f>
        <v>91.37</v>
      </c>
      <c r="F32" s="28">
        <f>ROUND(91.3720042485613,2)</f>
        <v>91.37</v>
      </c>
      <c r="G32" s="28"/>
      <c r="H32" s="38"/>
    </row>
    <row r="33" spans="1:8" ht="12.75" customHeight="1">
      <c r="A33" s="26">
        <v>46924</v>
      </c>
      <c r="B33" s="27"/>
      <c r="C33" s="28">
        <f>ROUND(98.7642432315021,2)</f>
        <v>98.76</v>
      </c>
      <c r="D33" s="28">
        <f>F33</f>
        <v>98.76</v>
      </c>
      <c r="E33" s="28">
        <f>F33</f>
        <v>98.76</v>
      </c>
      <c r="F33" s="28">
        <f>ROUND(98.7642432315021,2)</f>
        <v>98.76</v>
      </c>
      <c r="G33" s="28"/>
      <c r="H33" s="38"/>
    </row>
    <row r="34" spans="1:8" ht="12.75" customHeight="1">
      <c r="A34" s="26">
        <v>47015</v>
      </c>
      <c r="B34" s="27"/>
      <c r="C34" s="28">
        <f>ROUND(98.7642432315021,2)</f>
        <v>98.76</v>
      </c>
      <c r="D34" s="28">
        <f>F34</f>
        <v>91.68</v>
      </c>
      <c r="E34" s="28">
        <f>F34</f>
        <v>91.68</v>
      </c>
      <c r="F34" s="28">
        <f>ROUND(91.6843375219247,2)</f>
        <v>91.68</v>
      </c>
      <c r="G34" s="28"/>
      <c r="H34" s="38"/>
    </row>
    <row r="35" spans="1:8" ht="12.75" customHeight="1">
      <c r="A35" s="26" t="s">
        <v>15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45688</v>
      </c>
      <c r="B36" s="27"/>
      <c r="C36" s="30">
        <f>ROUND(3.6,5)</f>
        <v>3.6</v>
      </c>
      <c r="D36" s="30">
        <f>F36</f>
        <v>3.6</v>
      </c>
      <c r="E36" s="30">
        <f>F36</f>
        <v>3.6</v>
      </c>
      <c r="F36" s="30">
        <f>ROUND(3.6,5)</f>
        <v>3.6</v>
      </c>
      <c r="G36" s="28"/>
      <c r="H36" s="38"/>
    </row>
    <row r="37" spans="1:8" ht="12.75" customHeight="1">
      <c r="A37" s="26" t="s">
        <v>16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50436</v>
      </c>
      <c r="B38" s="27"/>
      <c r="C38" s="30">
        <f>ROUND(3.82,5)</f>
        <v>3.82</v>
      </c>
      <c r="D38" s="30">
        <f>F38</f>
        <v>3.82</v>
      </c>
      <c r="E38" s="30">
        <f>F38</f>
        <v>3.82</v>
      </c>
      <c r="F38" s="30">
        <f>ROUND(3.82,5)</f>
        <v>3.82</v>
      </c>
      <c r="G38" s="28"/>
      <c r="H38" s="38"/>
    </row>
    <row r="39" spans="1:8" ht="12.75" customHeight="1">
      <c r="A39" s="26" t="s">
        <v>17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55153</v>
      </c>
      <c r="B40" s="27"/>
      <c r="C40" s="30">
        <f>ROUND(3.92,5)</f>
        <v>3.92</v>
      </c>
      <c r="D40" s="30">
        <f>F40</f>
        <v>3.92</v>
      </c>
      <c r="E40" s="30">
        <f>F40</f>
        <v>3.92</v>
      </c>
      <c r="F40" s="30">
        <f>ROUND(3.92,5)</f>
        <v>3.92</v>
      </c>
      <c r="G40" s="28"/>
      <c r="H40" s="38"/>
    </row>
    <row r="41" spans="1:8" ht="12.75" customHeight="1">
      <c r="A41" s="26" t="s">
        <v>18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46875</v>
      </c>
      <c r="B42" s="27"/>
      <c r="C42" s="30">
        <f>ROUND(4.56,5)</f>
        <v>4.56</v>
      </c>
      <c r="D42" s="30">
        <f>F42</f>
        <v>4.56</v>
      </c>
      <c r="E42" s="30">
        <f>F42</f>
        <v>4.56</v>
      </c>
      <c r="F42" s="30">
        <f>ROUND(4.56,5)</f>
        <v>4.56</v>
      </c>
      <c r="G42" s="28"/>
      <c r="H42" s="38"/>
    </row>
    <row r="43" spans="1:8" ht="12.75" customHeight="1">
      <c r="A43" s="26" t="s">
        <v>19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48837</v>
      </c>
      <c r="B44" s="27"/>
      <c r="C44" s="30">
        <f>ROUND(10.93,5)</f>
        <v>10.93</v>
      </c>
      <c r="D44" s="30">
        <f>F44</f>
        <v>10.93</v>
      </c>
      <c r="E44" s="30">
        <f>F44</f>
        <v>10.93</v>
      </c>
      <c r="F44" s="30">
        <f>ROUND(10.93,5)</f>
        <v>10.93</v>
      </c>
      <c r="G44" s="28"/>
      <c r="H44" s="38"/>
    </row>
    <row r="45" spans="1:8" ht="12.75" customHeight="1">
      <c r="A45" s="26" t="s">
        <v>20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44985</v>
      </c>
      <c r="B46" s="27"/>
      <c r="C46" s="30">
        <f>ROUND(7.235,5)</f>
        <v>7.235</v>
      </c>
      <c r="D46" s="30">
        <f>F46</f>
        <v>7.235</v>
      </c>
      <c r="E46" s="30">
        <f>F46</f>
        <v>7.235</v>
      </c>
      <c r="F46" s="30">
        <f>ROUND(7.235,5)</f>
        <v>7.235</v>
      </c>
      <c r="G46" s="28"/>
      <c r="H46" s="38"/>
    </row>
    <row r="47" spans="1:8" ht="12.75" customHeight="1">
      <c r="A47" s="26" t="s">
        <v>21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46377</v>
      </c>
      <c r="B48" s="27"/>
      <c r="C48" s="31">
        <f>ROUND(8.255,3)</f>
        <v>8.255</v>
      </c>
      <c r="D48" s="31">
        <f>F48</f>
        <v>8.255</v>
      </c>
      <c r="E48" s="31">
        <f>F48</f>
        <v>8.255</v>
      </c>
      <c r="F48" s="31">
        <f>ROUND(8.255,3)</f>
        <v>8.255</v>
      </c>
      <c r="G48" s="28"/>
      <c r="H48" s="38"/>
    </row>
    <row r="49" spans="1:8" ht="12.75" customHeight="1">
      <c r="A49" s="26" t="s">
        <v>22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45267</v>
      </c>
      <c r="B50" s="27"/>
      <c r="C50" s="31">
        <f>ROUND(3.275,3)</f>
        <v>3.275</v>
      </c>
      <c r="D50" s="31">
        <f>F50</f>
        <v>3.275</v>
      </c>
      <c r="E50" s="31">
        <f>F50</f>
        <v>3.275</v>
      </c>
      <c r="F50" s="31">
        <f>ROUND(3.275,3)</f>
        <v>3.275</v>
      </c>
      <c r="G50" s="28"/>
      <c r="H50" s="38"/>
    </row>
    <row r="51" spans="1:8" ht="12.75" customHeight="1">
      <c r="A51" s="26" t="s">
        <v>23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48920</v>
      </c>
      <c r="B52" s="27"/>
      <c r="C52" s="31">
        <f>ROUND(3.79,3)</f>
        <v>3.79</v>
      </c>
      <c r="D52" s="31">
        <f>F52</f>
        <v>3.79</v>
      </c>
      <c r="E52" s="31">
        <f>F52</f>
        <v>3.79</v>
      </c>
      <c r="F52" s="31">
        <f>ROUND(3.79,3)</f>
        <v>3.79</v>
      </c>
      <c r="G52" s="28"/>
      <c r="H52" s="38"/>
    </row>
    <row r="53" spans="1:8" ht="12.75" customHeight="1">
      <c r="A53" s="26" t="s">
        <v>24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43845</v>
      </c>
      <c r="B54" s="27"/>
      <c r="C54" s="31">
        <f>ROUND(6.94,3)</f>
        <v>6.94</v>
      </c>
      <c r="D54" s="31">
        <f>F54</f>
        <v>6.94</v>
      </c>
      <c r="E54" s="31">
        <f>F54</f>
        <v>6.94</v>
      </c>
      <c r="F54" s="31">
        <f>ROUND(6.94,3)</f>
        <v>6.94</v>
      </c>
      <c r="G54" s="28"/>
      <c r="H54" s="38"/>
    </row>
    <row r="55" spans="1:8" ht="12.75" customHeight="1">
      <c r="A55" s="26" t="s">
        <v>25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44286</v>
      </c>
      <c r="B56" s="27"/>
      <c r="C56" s="31">
        <f>ROUND(6.715,3)</f>
        <v>6.715</v>
      </c>
      <c r="D56" s="31">
        <f>F56</f>
        <v>6.715</v>
      </c>
      <c r="E56" s="31">
        <f>F56</f>
        <v>6.715</v>
      </c>
      <c r="F56" s="31">
        <f>ROUND(6.715,3)</f>
        <v>6.715</v>
      </c>
      <c r="G56" s="28"/>
      <c r="H56" s="38"/>
    </row>
    <row r="57" spans="1:8" ht="12.75" customHeight="1">
      <c r="A57" s="26" t="s">
        <v>26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49765</v>
      </c>
      <c r="B58" s="27"/>
      <c r="C58" s="31">
        <f>ROUND(9.78,3)</f>
        <v>9.78</v>
      </c>
      <c r="D58" s="31">
        <f>F58</f>
        <v>9.78</v>
      </c>
      <c r="E58" s="31">
        <f>F58</f>
        <v>9.78</v>
      </c>
      <c r="F58" s="31">
        <f>ROUND(9.78,3)</f>
        <v>9.78</v>
      </c>
      <c r="G58" s="28"/>
      <c r="H58" s="38"/>
    </row>
    <row r="59" spans="1:8" ht="12.75" customHeight="1">
      <c r="A59" s="26" t="s">
        <v>27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46843</v>
      </c>
      <c r="B60" s="27"/>
      <c r="C60" s="31">
        <f>ROUND(3.64,3)</f>
        <v>3.64</v>
      </c>
      <c r="D60" s="31">
        <f>F60</f>
        <v>3.64</v>
      </c>
      <c r="E60" s="31">
        <f>F60</f>
        <v>3.64</v>
      </c>
      <c r="F60" s="31">
        <f>ROUND(3.64,3)</f>
        <v>3.64</v>
      </c>
      <c r="G60" s="28"/>
      <c r="H60" s="38"/>
    </row>
    <row r="61" spans="1:8" ht="12.75" customHeight="1">
      <c r="A61" s="26" t="s">
        <v>28</v>
      </c>
      <c r="B61" s="27"/>
      <c r="C61" s="29"/>
      <c r="D61" s="29"/>
      <c r="E61" s="29"/>
      <c r="F61" s="29"/>
      <c r="G61" s="28"/>
      <c r="H61" s="38"/>
    </row>
    <row r="62" spans="1:8" ht="12.75" customHeight="1">
      <c r="A62" s="26">
        <v>44592</v>
      </c>
      <c r="B62" s="27"/>
      <c r="C62" s="31">
        <f>ROUND(3.085,3)</f>
        <v>3.085</v>
      </c>
      <c r="D62" s="31">
        <f>F62</f>
        <v>3.085</v>
      </c>
      <c r="E62" s="31">
        <f>F62</f>
        <v>3.085</v>
      </c>
      <c r="F62" s="31">
        <f>ROUND(3.085,3)</f>
        <v>3.085</v>
      </c>
      <c r="G62" s="28"/>
      <c r="H62" s="38"/>
    </row>
    <row r="63" spans="1:8" ht="12.75" customHeight="1">
      <c r="A63" s="26" t="s">
        <v>29</v>
      </c>
      <c r="B63" s="27"/>
      <c r="C63" s="29"/>
      <c r="D63" s="29"/>
      <c r="E63" s="29"/>
      <c r="F63" s="29"/>
      <c r="G63" s="28"/>
      <c r="H63" s="38"/>
    </row>
    <row r="64" spans="1:8" ht="12.75" customHeight="1">
      <c r="A64" s="26">
        <v>47907</v>
      </c>
      <c r="B64" s="27"/>
      <c r="C64" s="31">
        <f>ROUND(9.25,3)</f>
        <v>9.25</v>
      </c>
      <c r="D64" s="31">
        <f>F64</f>
        <v>9.25</v>
      </c>
      <c r="E64" s="31">
        <f>F64</f>
        <v>9.25</v>
      </c>
      <c r="F64" s="31">
        <f>ROUND(9.25,3)</f>
        <v>9.25</v>
      </c>
      <c r="G64" s="28"/>
      <c r="H64" s="38"/>
    </row>
    <row r="65" spans="1:8" ht="12.75" customHeight="1">
      <c r="A65" s="26" t="s">
        <v>30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43867</v>
      </c>
      <c r="B66" s="27"/>
      <c r="C66" s="30">
        <f>ROUND(3.6,5)</f>
        <v>3.6</v>
      </c>
      <c r="D66" s="30">
        <f>F66</f>
        <v>136.08982</v>
      </c>
      <c r="E66" s="30">
        <f>F66</f>
        <v>136.08982</v>
      </c>
      <c r="F66" s="30">
        <f>ROUND(136.08982,5)</f>
        <v>136.08982</v>
      </c>
      <c r="G66" s="28"/>
      <c r="H66" s="38"/>
    </row>
    <row r="67" spans="1:8" ht="12.75" customHeight="1">
      <c r="A67" s="26">
        <v>43958</v>
      </c>
      <c r="B67" s="27"/>
      <c r="C67" s="30">
        <f>ROUND(3.6,5)</f>
        <v>3.6</v>
      </c>
      <c r="D67" s="30">
        <f>F67</f>
        <v>138.59742</v>
      </c>
      <c r="E67" s="30">
        <f>F67</f>
        <v>138.59742</v>
      </c>
      <c r="F67" s="30">
        <f>ROUND(138.59742,5)</f>
        <v>138.59742</v>
      </c>
      <c r="G67" s="28"/>
      <c r="H67" s="38"/>
    </row>
    <row r="68" spans="1:8" ht="12.75" customHeight="1">
      <c r="A68" s="26">
        <v>44049</v>
      </c>
      <c r="B68" s="27"/>
      <c r="C68" s="30">
        <f>ROUND(3.6,5)</f>
        <v>3.6</v>
      </c>
      <c r="D68" s="30">
        <f>F68</f>
        <v>139.71368</v>
      </c>
      <c r="E68" s="30">
        <f>F68</f>
        <v>139.71368</v>
      </c>
      <c r="F68" s="30">
        <f>ROUND(139.71368,5)</f>
        <v>139.71368</v>
      </c>
      <c r="G68" s="28"/>
      <c r="H68" s="38"/>
    </row>
    <row r="69" spans="1:8" ht="12.75" customHeight="1">
      <c r="A69" s="26">
        <v>44140</v>
      </c>
      <c r="B69" s="27"/>
      <c r="C69" s="30">
        <f>ROUND(3.6,5)</f>
        <v>3.6</v>
      </c>
      <c r="D69" s="30">
        <f>F69</f>
        <v>142.32818</v>
      </c>
      <c r="E69" s="30">
        <f>F69</f>
        <v>142.32818</v>
      </c>
      <c r="F69" s="30">
        <f>ROUND(142.32818,5)</f>
        <v>142.32818</v>
      </c>
      <c r="G69" s="28"/>
      <c r="H69" s="38"/>
    </row>
    <row r="70" spans="1:8" ht="12.75" customHeight="1">
      <c r="A70" s="26">
        <v>44231</v>
      </c>
      <c r="B70" s="27"/>
      <c r="C70" s="30">
        <f>ROUND(3.6,5)</f>
        <v>3.6</v>
      </c>
      <c r="D70" s="30">
        <f>F70</f>
        <v>143.35552</v>
      </c>
      <c r="E70" s="30">
        <f>F70</f>
        <v>143.35552</v>
      </c>
      <c r="F70" s="30">
        <f>ROUND(143.35552,5)</f>
        <v>143.35552</v>
      </c>
      <c r="G70" s="28"/>
      <c r="H70" s="38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43867</v>
      </c>
      <c r="B72" s="27"/>
      <c r="C72" s="30">
        <f>ROUND(100.92937,5)</f>
        <v>100.92937</v>
      </c>
      <c r="D72" s="30">
        <f>F72</f>
        <v>101.61272</v>
      </c>
      <c r="E72" s="30">
        <f>F72</f>
        <v>101.61272</v>
      </c>
      <c r="F72" s="30">
        <f>ROUND(101.61272,5)</f>
        <v>101.61272</v>
      </c>
      <c r="G72" s="28"/>
      <c r="H72" s="38"/>
    </row>
    <row r="73" spans="1:8" ht="12.75" customHeight="1">
      <c r="A73" s="26">
        <v>43958</v>
      </c>
      <c r="B73" s="27"/>
      <c r="C73" s="30">
        <f>ROUND(100.92937,5)</f>
        <v>100.92937</v>
      </c>
      <c r="D73" s="30">
        <f>F73</f>
        <v>102.38147</v>
      </c>
      <c r="E73" s="30">
        <f>F73</f>
        <v>102.38147</v>
      </c>
      <c r="F73" s="30">
        <f>ROUND(102.38147,5)</f>
        <v>102.38147</v>
      </c>
      <c r="G73" s="28"/>
      <c r="H73" s="38"/>
    </row>
    <row r="74" spans="1:8" ht="12.75" customHeight="1">
      <c r="A74" s="26">
        <v>44049</v>
      </c>
      <c r="B74" s="27"/>
      <c r="C74" s="30">
        <f>ROUND(100.92937,5)</f>
        <v>100.92937</v>
      </c>
      <c r="D74" s="30">
        <f>F74</f>
        <v>104.30918</v>
      </c>
      <c r="E74" s="30">
        <f>F74</f>
        <v>104.30918</v>
      </c>
      <c r="F74" s="30">
        <f>ROUND(104.30918,5)</f>
        <v>104.30918</v>
      </c>
      <c r="G74" s="28"/>
      <c r="H74" s="38"/>
    </row>
    <row r="75" spans="1:8" ht="12.75" customHeight="1">
      <c r="A75" s="26">
        <v>44140</v>
      </c>
      <c r="B75" s="27"/>
      <c r="C75" s="30">
        <f>ROUND(100.92937,5)</f>
        <v>100.92937</v>
      </c>
      <c r="D75" s="30">
        <f>F75</f>
        <v>105.12747</v>
      </c>
      <c r="E75" s="30">
        <f>F75</f>
        <v>105.12747</v>
      </c>
      <c r="F75" s="30">
        <f>ROUND(105.12747,5)</f>
        <v>105.12747</v>
      </c>
      <c r="G75" s="28"/>
      <c r="H75" s="38"/>
    </row>
    <row r="76" spans="1:8" ht="12.75" customHeight="1">
      <c r="A76" s="26">
        <v>44231</v>
      </c>
      <c r="B76" s="27"/>
      <c r="C76" s="30">
        <f>ROUND(100.92937,5)</f>
        <v>100.92937</v>
      </c>
      <c r="D76" s="30">
        <f>F76</f>
        <v>107.00528</v>
      </c>
      <c r="E76" s="30">
        <f>F76</f>
        <v>107.00528</v>
      </c>
      <c r="F76" s="30">
        <f>ROUND(107.00528,5)</f>
        <v>107.00528</v>
      </c>
      <c r="G76" s="28"/>
      <c r="H76" s="38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43867</v>
      </c>
      <c r="B78" s="27"/>
      <c r="C78" s="30">
        <f>ROUND(9.035,5)</f>
        <v>9.035</v>
      </c>
      <c r="D78" s="30">
        <f>F78</f>
        <v>9.0589</v>
      </c>
      <c r="E78" s="30">
        <f>F78</f>
        <v>9.0589</v>
      </c>
      <c r="F78" s="30">
        <f>ROUND(9.0589,5)</f>
        <v>9.0589</v>
      </c>
      <c r="G78" s="28"/>
      <c r="H78" s="38"/>
    </row>
    <row r="79" spans="1:8" ht="12.75" customHeight="1">
      <c r="A79" s="26">
        <v>43958</v>
      </c>
      <c r="B79" s="27"/>
      <c r="C79" s="30">
        <f>ROUND(9.035,5)</f>
        <v>9.035</v>
      </c>
      <c r="D79" s="30">
        <f>F79</f>
        <v>9.12373</v>
      </c>
      <c r="E79" s="30">
        <f>F79</f>
        <v>9.12373</v>
      </c>
      <c r="F79" s="30">
        <f>ROUND(9.12373,5)</f>
        <v>9.12373</v>
      </c>
      <c r="G79" s="28"/>
      <c r="H79" s="38"/>
    </row>
    <row r="80" spans="1:8" ht="12.75" customHeight="1">
      <c r="A80" s="26">
        <v>44049</v>
      </c>
      <c r="B80" s="27"/>
      <c r="C80" s="30">
        <f>ROUND(9.035,5)</f>
        <v>9.035</v>
      </c>
      <c r="D80" s="30">
        <f>F80</f>
        <v>9.19033</v>
      </c>
      <c r="E80" s="30">
        <f>F80</f>
        <v>9.19033</v>
      </c>
      <c r="F80" s="30">
        <f>ROUND(9.19033,5)</f>
        <v>9.19033</v>
      </c>
      <c r="G80" s="28"/>
      <c r="H80" s="38"/>
    </row>
    <row r="81" spans="1:8" ht="12.75" customHeight="1">
      <c r="A81" s="26">
        <v>44140</v>
      </c>
      <c r="B81" s="27"/>
      <c r="C81" s="30">
        <f>ROUND(9.035,5)</f>
        <v>9.035</v>
      </c>
      <c r="D81" s="30">
        <f>F81</f>
        <v>9.24985</v>
      </c>
      <c r="E81" s="30">
        <f>F81</f>
        <v>9.24985</v>
      </c>
      <c r="F81" s="30">
        <f>ROUND(9.24985,5)</f>
        <v>9.24985</v>
      </c>
      <c r="G81" s="28"/>
      <c r="H81" s="38"/>
    </row>
    <row r="82" spans="1:8" ht="12.75" customHeight="1">
      <c r="A82" s="26">
        <v>44231</v>
      </c>
      <c r="B82" s="27"/>
      <c r="C82" s="30">
        <f>ROUND(9.035,5)</f>
        <v>9.035</v>
      </c>
      <c r="D82" s="30">
        <f>F82</f>
        <v>9.33309</v>
      </c>
      <c r="E82" s="30">
        <f>F82</f>
        <v>9.33309</v>
      </c>
      <c r="F82" s="30">
        <f>ROUND(9.33309,5)</f>
        <v>9.33309</v>
      </c>
      <c r="G82" s="28"/>
      <c r="H82" s="38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43867</v>
      </c>
      <c r="B84" s="27"/>
      <c r="C84" s="30">
        <f>ROUND(9.41,5)</f>
        <v>9.41</v>
      </c>
      <c r="D84" s="30">
        <f>F84</f>
        <v>9.43655</v>
      </c>
      <c r="E84" s="30">
        <f>F84</f>
        <v>9.43655</v>
      </c>
      <c r="F84" s="30">
        <f>ROUND(9.43655,5)</f>
        <v>9.43655</v>
      </c>
      <c r="G84" s="28"/>
      <c r="H84" s="38"/>
    </row>
    <row r="85" spans="1:8" ht="12.75" customHeight="1">
      <c r="A85" s="26">
        <v>43958</v>
      </c>
      <c r="B85" s="27"/>
      <c r="C85" s="30">
        <f>ROUND(9.41,5)</f>
        <v>9.41</v>
      </c>
      <c r="D85" s="30">
        <f>F85</f>
        <v>9.50666</v>
      </c>
      <c r="E85" s="30">
        <f>F85</f>
        <v>9.50666</v>
      </c>
      <c r="F85" s="30">
        <f>ROUND(9.50666,5)</f>
        <v>9.50666</v>
      </c>
      <c r="G85" s="28"/>
      <c r="H85" s="38"/>
    </row>
    <row r="86" spans="1:8" ht="12.75" customHeight="1">
      <c r="A86" s="26">
        <v>44049</v>
      </c>
      <c r="B86" s="27"/>
      <c r="C86" s="30">
        <f>ROUND(9.41,5)</f>
        <v>9.41</v>
      </c>
      <c r="D86" s="30">
        <f>F86</f>
        <v>9.57788</v>
      </c>
      <c r="E86" s="30">
        <f>F86</f>
        <v>9.57788</v>
      </c>
      <c r="F86" s="30">
        <f>ROUND(9.57788,5)</f>
        <v>9.57788</v>
      </c>
      <c r="G86" s="28"/>
      <c r="H86" s="38"/>
    </row>
    <row r="87" spans="1:8" ht="12.75" customHeight="1">
      <c r="A87" s="26">
        <v>44140</v>
      </c>
      <c r="B87" s="27"/>
      <c r="C87" s="30">
        <f>ROUND(9.41,5)</f>
        <v>9.41</v>
      </c>
      <c r="D87" s="30">
        <f>F87</f>
        <v>9.64758</v>
      </c>
      <c r="E87" s="30">
        <f>F87</f>
        <v>9.64758</v>
      </c>
      <c r="F87" s="30">
        <f>ROUND(9.64758,5)</f>
        <v>9.64758</v>
      </c>
      <c r="G87" s="28"/>
      <c r="H87" s="38"/>
    </row>
    <row r="88" spans="1:8" ht="12.75" customHeight="1">
      <c r="A88" s="26">
        <v>44231</v>
      </c>
      <c r="B88" s="27"/>
      <c r="C88" s="30">
        <f>ROUND(9.41,5)</f>
        <v>9.41</v>
      </c>
      <c r="D88" s="30">
        <f>F88</f>
        <v>9.73841</v>
      </c>
      <c r="E88" s="30">
        <f>F88</f>
        <v>9.73841</v>
      </c>
      <c r="F88" s="30">
        <f>ROUND(9.73841,5)</f>
        <v>9.73841</v>
      </c>
      <c r="G88" s="28"/>
      <c r="H88" s="38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43867</v>
      </c>
      <c r="B90" s="27"/>
      <c r="C90" s="30">
        <f>ROUND(100.8647,5)</f>
        <v>100.8647</v>
      </c>
      <c r="D90" s="30">
        <f>F90</f>
        <v>101.54757</v>
      </c>
      <c r="E90" s="30">
        <f>F90</f>
        <v>101.54757</v>
      </c>
      <c r="F90" s="30">
        <f>ROUND(101.54757,5)</f>
        <v>101.54757</v>
      </c>
      <c r="G90" s="28"/>
      <c r="H90" s="38"/>
    </row>
    <row r="91" spans="1:8" ht="12.75" customHeight="1">
      <c r="A91" s="26">
        <v>43958</v>
      </c>
      <c r="B91" s="27"/>
      <c r="C91" s="30">
        <f>ROUND(100.8647,5)</f>
        <v>100.8647</v>
      </c>
      <c r="D91" s="30">
        <f>F91</f>
        <v>102.23281</v>
      </c>
      <c r="E91" s="30">
        <f>F91</f>
        <v>102.23281</v>
      </c>
      <c r="F91" s="30">
        <f>ROUND(102.23281,5)</f>
        <v>102.23281</v>
      </c>
      <c r="G91" s="28"/>
      <c r="H91" s="38"/>
    </row>
    <row r="92" spans="1:8" ht="12.75" customHeight="1">
      <c r="A92" s="26">
        <v>44049</v>
      </c>
      <c r="B92" s="27"/>
      <c r="C92" s="30">
        <f>ROUND(100.8647,5)</f>
        <v>100.8647</v>
      </c>
      <c r="D92" s="30">
        <f>F92</f>
        <v>104.15771</v>
      </c>
      <c r="E92" s="30">
        <f>F92</f>
        <v>104.15771</v>
      </c>
      <c r="F92" s="30">
        <f>ROUND(104.15771,5)</f>
        <v>104.15771</v>
      </c>
      <c r="G92" s="28"/>
      <c r="H92" s="38"/>
    </row>
    <row r="93" spans="1:8" ht="12.75" customHeight="1">
      <c r="A93" s="26">
        <v>44140</v>
      </c>
      <c r="B93" s="27"/>
      <c r="C93" s="30">
        <f>ROUND(100.8647,5)</f>
        <v>100.8647</v>
      </c>
      <c r="D93" s="30">
        <f>F93</f>
        <v>104.89524</v>
      </c>
      <c r="E93" s="30">
        <f>F93</f>
        <v>104.89524</v>
      </c>
      <c r="F93" s="30">
        <f>ROUND(104.89524,5)</f>
        <v>104.89524</v>
      </c>
      <c r="G93" s="28"/>
      <c r="H93" s="38"/>
    </row>
    <row r="94" spans="1:8" ht="12.75" customHeight="1">
      <c r="A94" s="26">
        <v>44231</v>
      </c>
      <c r="B94" s="27"/>
      <c r="C94" s="30">
        <f>ROUND(100.8647,5)</f>
        <v>100.8647</v>
      </c>
      <c r="D94" s="30">
        <f>F94</f>
        <v>106.76912</v>
      </c>
      <c r="E94" s="30">
        <f>F94</f>
        <v>106.76912</v>
      </c>
      <c r="F94" s="30">
        <f>ROUND(106.76912,5)</f>
        <v>106.76912</v>
      </c>
      <c r="G94" s="28"/>
      <c r="H94" s="38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43867</v>
      </c>
      <c r="B96" s="27"/>
      <c r="C96" s="30">
        <f>ROUND(9.91,5)</f>
        <v>9.91</v>
      </c>
      <c r="D96" s="30">
        <f>F96</f>
        <v>9.93856</v>
      </c>
      <c r="E96" s="30">
        <f>F96</f>
        <v>9.93856</v>
      </c>
      <c r="F96" s="30">
        <f>ROUND(9.93856,5)</f>
        <v>9.93856</v>
      </c>
      <c r="G96" s="28"/>
      <c r="H96" s="38"/>
    </row>
    <row r="97" spans="1:8" ht="12.75" customHeight="1">
      <c r="A97" s="26">
        <v>43958</v>
      </c>
      <c r="B97" s="27"/>
      <c r="C97" s="30">
        <f>ROUND(9.91,5)</f>
        <v>9.91</v>
      </c>
      <c r="D97" s="30">
        <f>F97</f>
        <v>10.01549</v>
      </c>
      <c r="E97" s="30">
        <f>F97</f>
        <v>10.01549</v>
      </c>
      <c r="F97" s="30">
        <f>ROUND(10.01549,5)</f>
        <v>10.01549</v>
      </c>
      <c r="G97" s="28"/>
      <c r="H97" s="38"/>
    </row>
    <row r="98" spans="1:8" ht="12.75" customHeight="1">
      <c r="A98" s="26">
        <v>44049</v>
      </c>
      <c r="B98" s="27"/>
      <c r="C98" s="30">
        <f>ROUND(9.91,5)</f>
        <v>9.91</v>
      </c>
      <c r="D98" s="30">
        <f>F98</f>
        <v>10.09478</v>
      </c>
      <c r="E98" s="30">
        <f>F98</f>
        <v>10.09478</v>
      </c>
      <c r="F98" s="30">
        <f>ROUND(10.09478,5)</f>
        <v>10.09478</v>
      </c>
      <c r="G98" s="28"/>
      <c r="H98" s="38"/>
    </row>
    <row r="99" spans="1:8" ht="12.75" customHeight="1">
      <c r="A99" s="26">
        <v>44140</v>
      </c>
      <c r="B99" s="27"/>
      <c r="C99" s="30">
        <f>ROUND(9.91,5)</f>
        <v>9.91</v>
      </c>
      <c r="D99" s="30">
        <f>F99</f>
        <v>10.16731</v>
      </c>
      <c r="E99" s="30">
        <f>F99</f>
        <v>10.16731</v>
      </c>
      <c r="F99" s="30">
        <f>ROUND(10.16731,5)</f>
        <v>10.16731</v>
      </c>
      <c r="G99" s="28"/>
      <c r="H99" s="38"/>
    </row>
    <row r="100" spans="1:8" ht="12.75" customHeight="1">
      <c r="A100" s="26">
        <v>44231</v>
      </c>
      <c r="B100" s="27"/>
      <c r="C100" s="30">
        <f>ROUND(9.91,5)</f>
        <v>9.91</v>
      </c>
      <c r="D100" s="30">
        <f>F100</f>
        <v>10.25924</v>
      </c>
      <c r="E100" s="30">
        <f>F100</f>
        <v>10.25924</v>
      </c>
      <c r="F100" s="30">
        <f>ROUND(10.25924,5)</f>
        <v>10.25924</v>
      </c>
      <c r="G100" s="28"/>
      <c r="H100" s="38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43867</v>
      </c>
      <c r="B102" s="27"/>
      <c r="C102" s="30">
        <f>ROUND(3.82,5)</f>
        <v>3.82</v>
      </c>
      <c r="D102" s="30">
        <f>F102</f>
        <v>116.94029</v>
      </c>
      <c r="E102" s="30">
        <f>F102</f>
        <v>116.94029</v>
      </c>
      <c r="F102" s="30">
        <f>ROUND(116.94029,5)</f>
        <v>116.94029</v>
      </c>
      <c r="G102" s="28"/>
      <c r="H102" s="38"/>
    </row>
    <row r="103" spans="1:8" ht="12.75" customHeight="1">
      <c r="A103" s="26">
        <v>43958</v>
      </c>
      <c r="B103" s="27"/>
      <c r="C103" s="30">
        <f>ROUND(3.82,5)</f>
        <v>3.82</v>
      </c>
      <c r="D103" s="30">
        <f>F103</f>
        <v>119.095</v>
      </c>
      <c r="E103" s="30">
        <f>F103</f>
        <v>119.095</v>
      </c>
      <c r="F103" s="30">
        <f>ROUND(119.095,5)</f>
        <v>119.095</v>
      </c>
      <c r="G103" s="28"/>
      <c r="H103" s="38"/>
    </row>
    <row r="104" spans="1:8" ht="12.75" customHeight="1">
      <c r="A104" s="26">
        <v>44049</v>
      </c>
      <c r="B104" s="27"/>
      <c r="C104" s="30">
        <f>ROUND(3.82,5)</f>
        <v>3.82</v>
      </c>
      <c r="D104" s="30">
        <f>F104</f>
        <v>119.65737</v>
      </c>
      <c r="E104" s="30">
        <f>F104</f>
        <v>119.65737</v>
      </c>
      <c r="F104" s="30">
        <f>ROUND(119.65737,5)</f>
        <v>119.65737</v>
      </c>
      <c r="G104" s="28"/>
      <c r="H104" s="38"/>
    </row>
    <row r="105" spans="1:8" ht="12.75" customHeight="1">
      <c r="A105" s="26">
        <v>44140</v>
      </c>
      <c r="B105" s="27"/>
      <c r="C105" s="30">
        <f>ROUND(3.82,5)</f>
        <v>3.82</v>
      </c>
      <c r="D105" s="30">
        <f>F105</f>
        <v>121.89641</v>
      </c>
      <c r="E105" s="30">
        <f>F105</f>
        <v>121.89641</v>
      </c>
      <c r="F105" s="30">
        <f>ROUND(121.89641,5)</f>
        <v>121.89641</v>
      </c>
      <c r="G105" s="28"/>
      <c r="H105" s="38"/>
    </row>
    <row r="106" spans="1:8" ht="12.75" customHeight="1">
      <c r="A106" s="26">
        <v>44231</v>
      </c>
      <c r="B106" s="27"/>
      <c r="C106" s="30">
        <f>ROUND(3.82,5)</f>
        <v>3.82</v>
      </c>
      <c r="D106" s="30">
        <f>F106</f>
        <v>122.36902</v>
      </c>
      <c r="E106" s="30">
        <f>F106</f>
        <v>122.36902</v>
      </c>
      <c r="F106" s="30">
        <f>ROUND(122.36902,5)</f>
        <v>122.36902</v>
      </c>
      <c r="G106" s="28"/>
      <c r="H106" s="38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43867</v>
      </c>
      <c r="B108" s="27"/>
      <c r="C108" s="30">
        <f>ROUND(10.035,5)</f>
        <v>10.035</v>
      </c>
      <c r="D108" s="30">
        <f>F108</f>
        <v>10.0638</v>
      </c>
      <c r="E108" s="30">
        <f>F108</f>
        <v>10.0638</v>
      </c>
      <c r="F108" s="30">
        <f>ROUND(10.0638,5)</f>
        <v>10.0638</v>
      </c>
      <c r="G108" s="28"/>
      <c r="H108" s="38"/>
    </row>
    <row r="109" spans="1:8" ht="12.75" customHeight="1">
      <c r="A109" s="26">
        <v>43958</v>
      </c>
      <c r="B109" s="27"/>
      <c r="C109" s="30">
        <f>ROUND(10.035,5)</f>
        <v>10.035</v>
      </c>
      <c r="D109" s="30">
        <f>F109</f>
        <v>10.14127</v>
      </c>
      <c r="E109" s="30">
        <f>F109</f>
        <v>10.14127</v>
      </c>
      <c r="F109" s="30">
        <f>ROUND(10.14127,5)</f>
        <v>10.14127</v>
      </c>
      <c r="G109" s="28"/>
      <c r="H109" s="38"/>
    </row>
    <row r="110" spans="1:8" ht="12.75" customHeight="1">
      <c r="A110" s="26">
        <v>44049</v>
      </c>
      <c r="B110" s="27"/>
      <c r="C110" s="30">
        <f>ROUND(10.035,5)</f>
        <v>10.035</v>
      </c>
      <c r="D110" s="30">
        <f>F110</f>
        <v>10.22111</v>
      </c>
      <c r="E110" s="30">
        <f>F110</f>
        <v>10.22111</v>
      </c>
      <c r="F110" s="30">
        <f>ROUND(10.22111,5)</f>
        <v>10.22111</v>
      </c>
      <c r="G110" s="28"/>
      <c r="H110" s="38"/>
    </row>
    <row r="111" spans="1:8" ht="12.75" customHeight="1">
      <c r="A111" s="26">
        <v>44140</v>
      </c>
      <c r="B111" s="27"/>
      <c r="C111" s="30">
        <f>ROUND(10.035,5)</f>
        <v>10.035</v>
      </c>
      <c r="D111" s="30">
        <f>F111</f>
        <v>10.29419</v>
      </c>
      <c r="E111" s="30">
        <f>F111</f>
        <v>10.29419</v>
      </c>
      <c r="F111" s="30">
        <f>ROUND(10.29419,5)</f>
        <v>10.29419</v>
      </c>
      <c r="G111" s="28"/>
      <c r="H111" s="38"/>
    </row>
    <row r="112" spans="1:8" ht="12.75" customHeight="1">
      <c r="A112" s="26">
        <v>44231</v>
      </c>
      <c r="B112" s="27"/>
      <c r="C112" s="30">
        <f>ROUND(10.035,5)</f>
        <v>10.035</v>
      </c>
      <c r="D112" s="30">
        <f>F112</f>
        <v>10.386</v>
      </c>
      <c r="E112" s="30">
        <f>F112</f>
        <v>10.386</v>
      </c>
      <c r="F112" s="30">
        <f>ROUND(10.386,5)</f>
        <v>10.386</v>
      </c>
      <c r="G112" s="28"/>
      <c r="H112" s="38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43867</v>
      </c>
      <c r="B114" s="27"/>
      <c r="C114" s="30">
        <f>ROUND(10.105,5)</f>
        <v>10.105</v>
      </c>
      <c r="D114" s="30">
        <f>F114</f>
        <v>10.13313</v>
      </c>
      <c r="E114" s="30">
        <f>F114</f>
        <v>10.13313</v>
      </c>
      <c r="F114" s="30">
        <f>ROUND(10.13313,5)</f>
        <v>10.13313</v>
      </c>
      <c r="G114" s="28"/>
      <c r="H114" s="38"/>
    </row>
    <row r="115" spans="1:8" ht="12.75" customHeight="1">
      <c r="A115" s="26">
        <v>43958</v>
      </c>
      <c r="B115" s="27"/>
      <c r="C115" s="30">
        <f>ROUND(10.105,5)</f>
        <v>10.105</v>
      </c>
      <c r="D115" s="30">
        <f>F115</f>
        <v>10.20868</v>
      </c>
      <c r="E115" s="30">
        <f>F115</f>
        <v>10.20868</v>
      </c>
      <c r="F115" s="30">
        <f>ROUND(10.20868,5)</f>
        <v>10.20868</v>
      </c>
      <c r="G115" s="28"/>
      <c r="H115" s="38"/>
    </row>
    <row r="116" spans="1:8" ht="12.75" customHeight="1">
      <c r="A116" s="26">
        <v>44049</v>
      </c>
      <c r="B116" s="27"/>
      <c r="C116" s="30">
        <f>ROUND(10.105,5)</f>
        <v>10.105</v>
      </c>
      <c r="D116" s="30">
        <f>F116</f>
        <v>10.28643</v>
      </c>
      <c r="E116" s="30">
        <f>F116</f>
        <v>10.28643</v>
      </c>
      <c r="F116" s="30">
        <f>ROUND(10.28643,5)</f>
        <v>10.28643</v>
      </c>
      <c r="G116" s="28"/>
      <c r="H116" s="38"/>
    </row>
    <row r="117" spans="1:8" ht="12.75" customHeight="1">
      <c r="A117" s="26">
        <v>44140</v>
      </c>
      <c r="B117" s="27"/>
      <c r="C117" s="30">
        <f>ROUND(10.105,5)</f>
        <v>10.105</v>
      </c>
      <c r="D117" s="30">
        <f>F117</f>
        <v>10.35755</v>
      </c>
      <c r="E117" s="30">
        <f>F117</f>
        <v>10.35755</v>
      </c>
      <c r="F117" s="30">
        <f>ROUND(10.35755,5)</f>
        <v>10.35755</v>
      </c>
      <c r="G117" s="28"/>
      <c r="H117" s="38"/>
    </row>
    <row r="118" spans="1:8" ht="12.75" customHeight="1">
      <c r="A118" s="26">
        <v>44231</v>
      </c>
      <c r="B118" s="27"/>
      <c r="C118" s="30">
        <f>ROUND(10.105,5)</f>
        <v>10.105</v>
      </c>
      <c r="D118" s="30">
        <f>F118</f>
        <v>10.44641</v>
      </c>
      <c r="E118" s="30">
        <f>F118</f>
        <v>10.44641</v>
      </c>
      <c r="F118" s="30">
        <f>ROUND(10.44641,5)</f>
        <v>10.44641</v>
      </c>
      <c r="G118" s="28"/>
      <c r="H118" s="38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43867</v>
      </c>
      <c r="B120" s="27"/>
      <c r="C120" s="30">
        <f>ROUND(107.14253,5)</f>
        <v>107.14253</v>
      </c>
      <c r="D120" s="30">
        <f>F120</f>
        <v>107.86787</v>
      </c>
      <c r="E120" s="30">
        <f>F120</f>
        <v>107.86787</v>
      </c>
      <c r="F120" s="30">
        <f>ROUND(107.86787,5)</f>
        <v>107.86787</v>
      </c>
      <c r="G120" s="28"/>
      <c r="H120" s="38"/>
    </row>
    <row r="121" spans="1:8" ht="12.75" customHeight="1">
      <c r="A121" s="26">
        <v>43958</v>
      </c>
      <c r="B121" s="27"/>
      <c r="C121" s="30">
        <f>ROUND(107.14253,5)</f>
        <v>107.14253</v>
      </c>
      <c r="D121" s="30">
        <f>F121</f>
        <v>108.12148</v>
      </c>
      <c r="E121" s="30">
        <f>F121</f>
        <v>108.12148</v>
      </c>
      <c r="F121" s="30">
        <f>ROUND(108.12148,5)</f>
        <v>108.12148</v>
      </c>
      <c r="G121" s="28"/>
      <c r="H121" s="38"/>
    </row>
    <row r="122" spans="1:8" ht="12.75" customHeight="1">
      <c r="A122" s="26">
        <v>44049</v>
      </c>
      <c r="B122" s="27"/>
      <c r="C122" s="30">
        <f>ROUND(107.14253,5)</f>
        <v>107.14253</v>
      </c>
      <c r="D122" s="30">
        <f>F122</f>
        <v>110.15716</v>
      </c>
      <c r="E122" s="30">
        <f>F122</f>
        <v>110.15716</v>
      </c>
      <c r="F122" s="30">
        <f>ROUND(110.15716,5)</f>
        <v>110.15716</v>
      </c>
      <c r="G122" s="28"/>
      <c r="H122" s="38"/>
    </row>
    <row r="123" spans="1:8" ht="12.75" customHeight="1">
      <c r="A123" s="26">
        <v>44140</v>
      </c>
      <c r="B123" s="27"/>
      <c r="C123" s="30">
        <f>ROUND(107.14253,5)</f>
        <v>107.14253</v>
      </c>
      <c r="D123" s="30">
        <f>F123</f>
        <v>110.43708</v>
      </c>
      <c r="E123" s="30">
        <f>F123</f>
        <v>110.43708</v>
      </c>
      <c r="F123" s="30">
        <f>ROUND(110.43708,5)</f>
        <v>110.43708</v>
      </c>
      <c r="G123" s="28"/>
      <c r="H123" s="38"/>
    </row>
    <row r="124" spans="1:8" ht="12.75" customHeight="1">
      <c r="A124" s="26">
        <v>44231</v>
      </c>
      <c r="B124" s="27"/>
      <c r="C124" s="30">
        <f>ROUND(107.14253,5)</f>
        <v>107.14253</v>
      </c>
      <c r="D124" s="30">
        <f>F124</f>
        <v>112.40898</v>
      </c>
      <c r="E124" s="30">
        <f>F124</f>
        <v>112.40898</v>
      </c>
      <c r="F124" s="30">
        <f>ROUND(112.40898,5)</f>
        <v>112.40898</v>
      </c>
      <c r="G124" s="28"/>
      <c r="H124" s="38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43867</v>
      </c>
      <c r="B126" s="27"/>
      <c r="C126" s="30">
        <f>ROUND(3.92,5)</f>
        <v>3.92</v>
      </c>
      <c r="D126" s="30">
        <f>F126</f>
        <v>109.77848</v>
      </c>
      <c r="E126" s="30">
        <f>F126</f>
        <v>109.77848</v>
      </c>
      <c r="F126" s="30">
        <f>ROUND(109.77848,5)</f>
        <v>109.77848</v>
      </c>
      <c r="G126" s="28"/>
      <c r="H126" s="38"/>
    </row>
    <row r="127" spans="1:8" ht="12.75" customHeight="1">
      <c r="A127" s="26">
        <v>43958</v>
      </c>
      <c r="B127" s="27"/>
      <c r="C127" s="30">
        <f>ROUND(3.92,5)</f>
        <v>3.92</v>
      </c>
      <c r="D127" s="30">
        <f>F127</f>
        <v>111.80135</v>
      </c>
      <c r="E127" s="30">
        <f>F127</f>
        <v>111.80135</v>
      </c>
      <c r="F127" s="30">
        <f>ROUND(111.80135,5)</f>
        <v>111.80135</v>
      </c>
      <c r="G127" s="28"/>
      <c r="H127" s="38"/>
    </row>
    <row r="128" spans="1:8" ht="12.75" customHeight="1">
      <c r="A128" s="26">
        <v>44049</v>
      </c>
      <c r="B128" s="27"/>
      <c r="C128" s="30">
        <f>ROUND(3.92,5)</f>
        <v>3.92</v>
      </c>
      <c r="D128" s="30">
        <f>F128</f>
        <v>112.04139</v>
      </c>
      <c r="E128" s="30">
        <f>F128</f>
        <v>112.04139</v>
      </c>
      <c r="F128" s="30">
        <f>ROUND(112.04139,5)</f>
        <v>112.04139</v>
      </c>
      <c r="G128" s="28"/>
      <c r="H128" s="38"/>
    </row>
    <row r="129" spans="1:8" ht="12.75" customHeight="1">
      <c r="A129" s="26">
        <v>44140</v>
      </c>
      <c r="B129" s="27"/>
      <c r="C129" s="30">
        <f>ROUND(3.92,5)</f>
        <v>3.92</v>
      </c>
      <c r="D129" s="30">
        <f>F129</f>
        <v>114.13799</v>
      </c>
      <c r="E129" s="30">
        <f>F129</f>
        <v>114.13799</v>
      </c>
      <c r="F129" s="30">
        <f>ROUND(114.13799,5)</f>
        <v>114.13799</v>
      </c>
      <c r="G129" s="28"/>
      <c r="H129" s="38"/>
    </row>
    <row r="130" spans="1:8" ht="12.75" customHeight="1">
      <c r="A130" s="26">
        <v>44231</v>
      </c>
      <c r="B130" s="27"/>
      <c r="C130" s="30">
        <f>ROUND(3.92,5)</f>
        <v>3.92</v>
      </c>
      <c r="D130" s="30">
        <f>F130</f>
        <v>114.27232</v>
      </c>
      <c r="E130" s="30">
        <f>F130</f>
        <v>114.27232</v>
      </c>
      <c r="F130" s="30">
        <f>ROUND(114.27232,5)</f>
        <v>114.27232</v>
      </c>
      <c r="G130" s="28"/>
      <c r="H130" s="38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43867</v>
      </c>
      <c r="B132" s="27"/>
      <c r="C132" s="30">
        <f>ROUND(4.56,5)</f>
        <v>4.56</v>
      </c>
      <c r="D132" s="30">
        <f>F132</f>
        <v>129.62693</v>
      </c>
      <c r="E132" s="30">
        <f>F132</f>
        <v>129.62693</v>
      </c>
      <c r="F132" s="30">
        <f>ROUND(129.62693,5)</f>
        <v>129.62693</v>
      </c>
      <c r="G132" s="28"/>
      <c r="H132" s="38"/>
    </row>
    <row r="133" spans="1:8" ht="12.75" customHeight="1">
      <c r="A133" s="26">
        <v>43958</v>
      </c>
      <c r="B133" s="27"/>
      <c r="C133" s="30">
        <f>ROUND(4.56,5)</f>
        <v>4.56</v>
      </c>
      <c r="D133" s="30">
        <f>F133</f>
        <v>130.12257</v>
      </c>
      <c r="E133" s="30">
        <f>F133</f>
        <v>130.12257</v>
      </c>
      <c r="F133" s="30">
        <f>ROUND(130.12257,5)</f>
        <v>130.12257</v>
      </c>
      <c r="G133" s="28"/>
      <c r="H133" s="38"/>
    </row>
    <row r="134" spans="1:8" ht="12.75" customHeight="1">
      <c r="A134" s="26">
        <v>44049</v>
      </c>
      <c r="B134" s="27"/>
      <c r="C134" s="30">
        <f>ROUND(4.56,5)</f>
        <v>4.56</v>
      </c>
      <c r="D134" s="30">
        <f>F134</f>
        <v>132.57252</v>
      </c>
      <c r="E134" s="30">
        <f>F134</f>
        <v>132.57252</v>
      </c>
      <c r="F134" s="30">
        <f>ROUND(132.57252,5)</f>
        <v>132.57252</v>
      </c>
      <c r="G134" s="28"/>
      <c r="H134" s="38"/>
    </row>
    <row r="135" spans="1:8" ht="12.75" customHeight="1">
      <c r="A135" s="26">
        <v>44140</v>
      </c>
      <c r="B135" s="27"/>
      <c r="C135" s="30">
        <f>ROUND(4.56,5)</f>
        <v>4.56</v>
      </c>
      <c r="D135" s="30">
        <f>F135</f>
        <v>133.09916</v>
      </c>
      <c r="E135" s="30">
        <f>F135</f>
        <v>133.09916</v>
      </c>
      <c r="F135" s="30">
        <f>ROUND(133.09916,5)</f>
        <v>133.09916</v>
      </c>
      <c r="G135" s="28"/>
      <c r="H135" s="38"/>
    </row>
    <row r="136" spans="1:8" ht="12.75" customHeight="1">
      <c r="A136" s="26">
        <v>44231</v>
      </c>
      <c r="B136" s="27"/>
      <c r="C136" s="30">
        <f>ROUND(4.56,5)</f>
        <v>4.56</v>
      </c>
      <c r="D136" s="30">
        <f>F136</f>
        <v>135.47547</v>
      </c>
      <c r="E136" s="30">
        <f>F136</f>
        <v>135.47547</v>
      </c>
      <c r="F136" s="30">
        <f>ROUND(135.47547,5)</f>
        <v>135.47547</v>
      </c>
      <c r="G136" s="28"/>
      <c r="H136" s="38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43867</v>
      </c>
      <c r="B138" s="27"/>
      <c r="C138" s="30">
        <f>ROUND(10.93,5)</f>
        <v>10.93</v>
      </c>
      <c r="D138" s="30">
        <f>F138</f>
        <v>10.97517</v>
      </c>
      <c r="E138" s="30">
        <f>F138</f>
        <v>10.97517</v>
      </c>
      <c r="F138" s="30">
        <f>ROUND(10.97517,5)</f>
        <v>10.97517</v>
      </c>
      <c r="G138" s="28"/>
      <c r="H138" s="38"/>
    </row>
    <row r="139" spans="1:8" ht="12.75" customHeight="1">
      <c r="A139" s="26">
        <v>43958</v>
      </c>
      <c r="B139" s="27"/>
      <c r="C139" s="30">
        <f>ROUND(10.93,5)</f>
        <v>10.93</v>
      </c>
      <c r="D139" s="30">
        <f>F139</f>
        <v>11.09278</v>
      </c>
      <c r="E139" s="30">
        <f>F139</f>
        <v>11.09278</v>
      </c>
      <c r="F139" s="30">
        <f>ROUND(11.09278,5)</f>
        <v>11.09278</v>
      </c>
      <c r="G139" s="28"/>
      <c r="H139" s="38"/>
    </row>
    <row r="140" spans="1:8" ht="12.75" customHeight="1">
      <c r="A140" s="26">
        <v>44049</v>
      </c>
      <c r="B140" s="27"/>
      <c r="C140" s="30">
        <f>ROUND(10.93,5)</f>
        <v>10.93</v>
      </c>
      <c r="D140" s="30">
        <f>F140</f>
        <v>11.21344</v>
      </c>
      <c r="E140" s="30">
        <f>F140</f>
        <v>11.21344</v>
      </c>
      <c r="F140" s="30">
        <f>ROUND(11.21344,5)</f>
        <v>11.21344</v>
      </c>
      <c r="G140" s="28"/>
      <c r="H140" s="38"/>
    </row>
    <row r="141" spans="1:8" ht="12.75" customHeight="1">
      <c r="A141" s="26">
        <v>44140</v>
      </c>
      <c r="B141" s="27"/>
      <c r="C141" s="30">
        <f>ROUND(10.93,5)</f>
        <v>10.93</v>
      </c>
      <c r="D141" s="30">
        <f>F141</f>
        <v>11.33583</v>
      </c>
      <c r="E141" s="30">
        <f>F141</f>
        <v>11.33583</v>
      </c>
      <c r="F141" s="30">
        <f>ROUND(11.33583,5)</f>
        <v>11.33583</v>
      </c>
      <c r="G141" s="28"/>
      <c r="H141" s="38"/>
    </row>
    <row r="142" spans="1:8" ht="12.75" customHeight="1">
      <c r="A142" s="26">
        <v>44231</v>
      </c>
      <c r="B142" s="27"/>
      <c r="C142" s="30">
        <f>ROUND(10.93,5)</f>
        <v>10.93</v>
      </c>
      <c r="D142" s="30">
        <f>F142</f>
        <v>11.48419</v>
      </c>
      <c r="E142" s="30">
        <f>F142</f>
        <v>11.48419</v>
      </c>
      <c r="F142" s="30">
        <f>ROUND(11.48419,5)</f>
        <v>11.48419</v>
      </c>
      <c r="G142" s="28"/>
      <c r="H142" s="38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43867</v>
      </c>
      <c r="B144" s="27"/>
      <c r="C144" s="30">
        <f>ROUND(11.23,5)</f>
        <v>11.23</v>
      </c>
      <c r="D144" s="30">
        <f>F144</f>
        <v>11.2726</v>
      </c>
      <c r="E144" s="30">
        <f>F144</f>
        <v>11.2726</v>
      </c>
      <c r="F144" s="30">
        <f>ROUND(11.2726,5)</f>
        <v>11.2726</v>
      </c>
      <c r="G144" s="28"/>
      <c r="H144" s="38"/>
    </row>
    <row r="145" spans="1:8" ht="12.75" customHeight="1">
      <c r="A145" s="26">
        <v>43958</v>
      </c>
      <c r="B145" s="27"/>
      <c r="C145" s="30">
        <f>ROUND(11.23,5)</f>
        <v>11.23</v>
      </c>
      <c r="D145" s="30">
        <f>F145</f>
        <v>11.38811</v>
      </c>
      <c r="E145" s="30">
        <f>F145</f>
        <v>11.38811</v>
      </c>
      <c r="F145" s="30">
        <f>ROUND(11.38811,5)</f>
        <v>11.38811</v>
      </c>
      <c r="G145" s="28"/>
      <c r="H145" s="38"/>
    </row>
    <row r="146" spans="1:8" ht="12.75" customHeight="1">
      <c r="A146" s="26">
        <v>44049</v>
      </c>
      <c r="B146" s="27"/>
      <c r="C146" s="30">
        <f>ROUND(11.23,5)</f>
        <v>11.23</v>
      </c>
      <c r="D146" s="30">
        <f>F146</f>
        <v>11.50486</v>
      </c>
      <c r="E146" s="30">
        <f>F146</f>
        <v>11.50486</v>
      </c>
      <c r="F146" s="30">
        <f>ROUND(11.50486,5)</f>
        <v>11.50486</v>
      </c>
      <c r="G146" s="28"/>
      <c r="H146" s="38"/>
    </row>
    <row r="147" spans="1:8" ht="12.75" customHeight="1">
      <c r="A147" s="26">
        <v>44140</v>
      </c>
      <c r="B147" s="27"/>
      <c r="C147" s="30">
        <f>ROUND(11.23,5)</f>
        <v>11.23</v>
      </c>
      <c r="D147" s="30">
        <f>F147</f>
        <v>11.62211</v>
      </c>
      <c r="E147" s="30">
        <f>F147</f>
        <v>11.62211</v>
      </c>
      <c r="F147" s="30">
        <f>ROUND(11.62211,5)</f>
        <v>11.62211</v>
      </c>
      <c r="G147" s="28"/>
      <c r="H147" s="38"/>
    </row>
    <row r="148" spans="1:8" ht="12.75" customHeight="1">
      <c r="A148" s="26">
        <v>44231</v>
      </c>
      <c r="B148" s="27"/>
      <c r="C148" s="30">
        <f>ROUND(11.23,5)</f>
        <v>11.23</v>
      </c>
      <c r="D148" s="30">
        <f>F148</f>
        <v>11.7586</v>
      </c>
      <c r="E148" s="30">
        <f>F148</f>
        <v>11.7586</v>
      </c>
      <c r="F148" s="30">
        <f>ROUND(11.7586,5)</f>
        <v>11.7586</v>
      </c>
      <c r="G148" s="28"/>
      <c r="H148" s="38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43867</v>
      </c>
      <c r="B150" s="27"/>
      <c r="C150" s="30">
        <f>ROUND(7.235,5)</f>
        <v>7.235</v>
      </c>
      <c r="D150" s="30">
        <f>F150</f>
        <v>7.23577</v>
      </c>
      <c r="E150" s="30">
        <f>F150</f>
        <v>7.23577</v>
      </c>
      <c r="F150" s="30">
        <f>ROUND(7.23577,5)</f>
        <v>7.23577</v>
      </c>
      <c r="G150" s="28"/>
      <c r="H150" s="38"/>
    </row>
    <row r="151" spans="1:8" ht="12.75" customHeight="1">
      <c r="A151" s="26">
        <v>43958</v>
      </c>
      <c r="B151" s="27"/>
      <c r="C151" s="30">
        <f>ROUND(7.235,5)</f>
        <v>7.235</v>
      </c>
      <c r="D151" s="30">
        <f>F151</f>
        <v>7.21685</v>
      </c>
      <c r="E151" s="30">
        <f>F151</f>
        <v>7.21685</v>
      </c>
      <c r="F151" s="30">
        <f>ROUND(7.21685,5)</f>
        <v>7.21685</v>
      </c>
      <c r="G151" s="28"/>
      <c r="H151" s="38"/>
    </row>
    <row r="152" spans="1:8" ht="12.75" customHeight="1">
      <c r="A152" s="26">
        <v>44049</v>
      </c>
      <c r="B152" s="27"/>
      <c r="C152" s="30">
        <f>ROUND(7.235,5)</f>
        <v>7.235</v>
      </c>
      <c r="D152" s="30">
        <f>F152</f>
        <v>7.18108</v>
      </c>
      <c r="E152" s="30">
        <f>F152</f>
        <v>7.18108</v>
      </c>
      <c r="F152" s="30">
        <f>ROUND(7.18108,5)</f>
        <v>7.18108</v>
      </c>
      <c r="G152" s="28"/>
      <c r="H152" s="38"/>
    </row>
    <row r="153" spans="1:8" ht="12.75" customHeight="1">
      <c r="A153" s="26">
        <v>44140</v>
      </c>
      <c r="B153" s="27"/>
      <c r="C153" s="30">
        <f>ROUND(7.235,5)</f>
        <v>7.235</v>
      </c>
      <c r="D153" s="30">
        <f>F153</f>
        <v>7.13894</v>
      </c>
      <c r="E153" s="30">
        <f>F153</f>
        <v>7.13894</v>
      </c>
      <c r="F153" s="30">
        <f>ROUND(7.13894,5)</f>
        <v>7.13894</v>
      </c>
      <c r="G153" s="28"/>
      <c r="H153" s="38"/>
    </row>
    <row r="154" spans="1:8" ht="12.75" customHeight="1">
      <c r="A154" s="26">
        <v>44231</v>
      </c>
      <c r="B154" s="27"/>
      <c r="C154" s="30">
        <f>ROUND(7.235,5)</f>
        <v>7.235</v>
      </c>
      <c r="D154" s="30">
        <f>F154</f>
        <v>7.14835</v>
      </c>
      <c r="E154" s="30">
        <f>F154</f>
        <v>7.14835</v>
      </c>
      <c r="F154" s="30">
        <f>ROUND(7.14835,5)</f>
        <v>7.14835</v>
      </c>
      <c r="G154" s="28"/>
      <c r="H154" s="38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43867</v>
      </c>
      <c r="B156" s="27"/>
      <c r="C156" s="30">
        <f>ROUND(9.735,5)</f>
        <v>9.735</v>
      </c>
      <c r="D156" s="30">
        <f>F156</f>
        <v>9.76478</v>
      </c>
      <c r="E156" s="30">
        <f>F156</f>
        <v>9.76478</v>
      </c>
      <c r="F156" s="30">
        <f>ROUND(9.76478,5)</f>
        <v>9.76478</v>
      </c>
      <c r="G156" s="28"/>
      <c r="H156" s="38"/>
    </row>
    <row r="157" spans="1:8" ht="12.75" customHeight="1">
      <c r="A157" s="26">
        <v>43958</v>
      </c>
      <c r="B157" s="27"/>
      <c r="C157" s="30">
        <f>ROUND(9.735,5)</f>
        <v>9.735</v>
      </c>
      <c r="D157" s="30">
        <f>F157</f>
        <v>9.83689</v>
      </c>
      <c r="E157" s="30">
        <f>F157</f>
        <v>9.83689</v>
      </c>
      <c r="F157" s="30">
        <f>ROUND(9.83689,5)</f>
        <v>9.83689</v>
      </c>
      <c r="G157" s="28"/>
      <c r="H157" s="38"/>
    </row>
    <row r="158" spans="1:8" ht="12.75" customHeight="1">
      <c r="A158" s="26">
        <v>44049</v>
      </c>
      <c r="B158" s="27"/>
      <c r="C158" s="30">
        <f>ROUND(9.735,5)</f>
        <v>9.735</v>
      </c>
      <c r="D158" s="30">
        <f>F158</f>
        <v>9.90983</v>
      </c>
      <c r="E158" s="30">
        <f>F158</f>
        <v>9.90983</v>
      </c>
      <c r="F158" s="30">
        <f>ROUND(9.90983,5)</f>
        <v>9.90983</v>
      </c>
      <c r="G158" s="28"/>
      <c r="H158" s="38"/>
    </row>
    <row r="159" spans="1:8" ht="12.75" customHeight="1">
      <c r="A159" s="26">
        <v>44140</v>
      </c>
      <c r="B159" s="27"/>
      <c r="C159" s="30">
        <f>ROUND(9.735,5)</f>
        <v>9.735</v>
      </c>
      <c r="D159" s="30">
        <f>F159</f>
        <v>9.98466</v>
      </c>
      <c r="E159" s="30">
        <f>F159</f>
        <v>9.98466</v>
      </c>
      <c r="F159" s="30">
        <f>ROUND(9.98466,5)</f>
        <v>9.98466</v>
      </c>
      <c r="G159" s="28"/>
      <c r="H159" s="38"/>
    </row>
    <row r="160" spans="1:8" ht="12.75" customHeight="1">
      <c r="A160" s="26">
        <v>44231</v>
      </c>
      <c r="B160" s="27"/>
      <c r="C160" s="30">
        <f>ROUND(9.735,5)</f>
        <v>9.735</v>
      </c>
      <c r="D160" s="30">
        <f>F160</f>
        <v>10.08081</v>
      </c>
      <c r="E160" s="30">
        <f>F160</f>
        <v>10.08081</v>
      </c>
      <c r="F160" s="30">
        <f>ROUND(10.08081,5)</f>
        <v>10.08081</v>
      </c>
      <c r="G160" s="28"/>
      <c r="H160" s="38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43867</v>
      </c>
      <c r="B162" s="27"/>
      <c r="C162" s="30">
        <f>ROUND(8.255,5)</f>
        <v>8.255</v>
      </c>
      <c r="D162" s="30">
        <f>F162</f>
        <v>8.27255</v>
      </c>
      <c r="E162" s="30">
        <f>F162</f>
        <v>8.27255</v>
      </c>
      <c r="F162" s="30">
        <f>ROUND(8.27255,5)</f>
        <v>8.27255</v>
      </c>
      <c r="G162" s="28"/>
      <c r="H162" s="38"/>
    </row>
    <row r="163" spans="1:8" ht="12.75" customHeight="1">
      <c r="A163" s="26">
        <v>43958</v>
      </c>
      <c r="B163" s="27"/>
      <c r="C163" s="30">
        <f>ROUND(8.255,5)</f>
        <v>8.255</v>
      </c>
      <c r="D163" s="30">
        <f>F163</f>
        <v>8.31848</v>
      </c>
      <c r="E163" s="30">
        <f>F163</f>
        <v>8.31848</v>
      </c>
      <c r="F163" s="30">
        <f>ROUND(8.31848,5)</f>
        <v>8.31848</v>
      </c>
      <c r="G163" s="28"/>
      <c r="H163" s="38"/>
    </row>
    <row r="164" spans="1:8" ht="12.75" customHeight="1">
      <c r="A164" s="26">
        <v>44049</v>
      </c>
      <c r="B164" s="27"/>
      <c r="C164" s="30">
        <f>ROUND(8.255,5)</f>
        <v>8.255</v>
      </c>
      <c r="D164" s="30">
        <f>F164</f>
        <v>8.36418</v>
      </c>
      <c r="E164" s="30">
        <f>F164</f>
        <v>8.36418</v>
      </c>
      <c r="F164" s="30">
        <f>ROUND(8.36418,5)</f>
        <v>8.36418</v>
      </c>
      <c r="G164" s="28"/>
      <c r="H164" s="38"/>
    </row>
    <row r="165" spans="1:8" ht="12.75" customHeight="1">
      <c r="A165" s="26">
        <v>44140</v>
      </c>
      <c r="B165" s="27"/>
      <c r="C165" s="30">
        <f>ROUND(8.255,5)</f>
        <v>8.255</v>
      </c>
      <c r="D165" s="30">
        <f>F165</f>
        <v>8.40595</v>
      </c>
      <c r="E165" s="30">
        <f>F165</f>
        <v>8.40595</v>
      </c>
      <c r="F165" s="30">
        <f>ROUND(8.40595,5)</f>
        <v>8.40595</v>
      </c>
      <c r="G165" s="28"/>
      <c r="H165" s="38"/>
    </row>
    <row r="166" spans="1:8" ht="12.75" customHeight="1">
      <c r="A166" s="26">
        <v>44231</v>
      </c>
      <c r="B166" s="27"/>
      <c r="C166" s="30">
        <f>ROUND(8.255,5)</f>
        <v>8.255</v>
      </c>
      <c r="D166" s="30">
        <f>F166</f>
        <v>8.47853</v>
      </c>
      <c r="E166" s="30">
        <f>F166</f>
        <v>8.47853</v>
      </c>
      <c r="F166" s="30">
        <f>ROUND(8.47853,5)</f>
        <v>8.47853</v>
      </c>
      <c r="G166" s="28"/>
      <c r="H166" s="38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43867</v>
      </c>
      <c r="B168" s="27"/>
      <c r="C168" s="30">
        <f>ROUND(3.275,5)</f>
        <v>3.275</v>
      </c>
      <c r="D168" s="30">
        <f>F168</f>
        <v>301.10101</v>
      </c>
      <c r="E168" s="30">
        <f>F168</f>
        <v>301.10101</v>
      </c>
      <c r="F168" s="30">
        <f>ROUND(301.10101,5)</f>
        <v>301.10101</v>
      </c>
      <c r="G168" s="28"/>
      <c r="H168" s="38"/>
    </row>
    <row r="169" spans="1:8" ht="12.75" customHeight="1">
      <c r="A169" s="26">
        <v>43958</v>
      </c>
      <c r="B169" s="27"/>
      <c r="C169" s="30">
        <f>ROUND(3.275,5)</f>
        <v>3.275</v>
      </c>
      <c r="D169" s="30">
        <f>F169</f>
        <v>306.64915</v>
      </c>
      <c r="E169" s="30">
        <f>F169</f>
        <v>306.64915</v>
      </c>
      <c r="F169" s="30">
        <f>ROUND(306.64915,5)</f>
        <v>306.64915</v>
      </c>
      <c r="G169" s="28"/>
      <c r="H169" s="38"/>
    </row>
    <row r="170" spans="1:8" ht="12.75" customHeight="1">
      <c r="A170" s="26">
        <v>44049</v>
      </c>
      <c r="B170" s="27"/>
      <c r="C170" s="30">
        <f>ROUND(3.275,5)</f>
        <v>3.275</v>
      </c>
      <c r="D170" s="30">
        <f>F170</f>
        <v>304.69177</v>
      </c>
      <c r="E170" s="30">
        <f>F170</f>
        <v>304.69177</v>
      </c>
      <c r="F170" s="30">
        <f>ROUND(304.69177,5)</f>
        <v>304.69177</v>
      </c>
      <c r="G170" s="28"/>
      <c r="H170" s="38"/>
    </row>
    <row r="171" spans="1:8" ht="12.75" customHeight="1">
      <c r="A171" s="26">
        <v>44140</v>
      </c>
      <c r="B171" s="27"/>
      <c r="C171" s="30">
        <f>ROUND(3.275,5)</f>
        <v>3.275</v>
      </c>
      <c r="D171" s="30">
        <f>F171</f>
        <v>310.39328</v>
      </c>
      <c r="E171" s="30">
        <f>F171</f>
        <v>310.39328</v>
      </c>
      <c r="F171" s="30">
        <f>ROUND(310.39328,5)</f>
        <v>310.39328</v>
      </c>
      <c r="G171" s="28"/>
      <c r="H171" s="38"/>
    </row>
    <row r="172" spans="1:8" ht="12.75" customHeight="1">
      <c r="A172" s="26">
        <v>44231</v>
      </c>
      <c r="B172" s="27"/>
      <c r="C172" s="30">
        <f>ROUND(3.275,5)</f>
        <v>3.275</v>
      </c>
      <c r="D172" s="30">
        <f>F172</f>
        <v>308.0058</v>
      </c>
      <c r="E172" s="30">
        <f>F172</f>
        <v>308.0058</v>
      </c>
      <c r="F172" s="30">
        <f>ROUND(308.0058,5)</f>
        <v>308.0058</v>
      </c>
      <c r="G172" s="28"/>
      <c r="H172" s="38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43867</v>
      </c>
      <c r="B174" s="27"/>
      <c r="C174" s="30">
        <f>ROUND(3.79,5)</f>
        <v>3.79</v>
      </c>
      <c r="D174" s="30">
        <f>F174</f>
        <v>226.93218</v>
      </c>
      <c r="E174" s="30">
        <f>F174</f>
        <v>226.93218</v>
      </c>
      <c r="F174" s="30">
        <f>ROUND(226.93218,5)</f>
        <v>226.93218</v>
      </c>
      <c r="G174" s="28"/>
      <c r="H174" s="38"/>
    </row>
    <row r="175" spans="1:8" ht="12.75" customHeight="1">
      <c r="A175" s="26">
        <v>43958</v>
      </c>
      <c r="B175" s="27"/>
      <c r="C175" s="30">
        <f>ROUND(3.79,5)</f>
        <v>3.79</v>
      </c>
      <c r="D175" s="30">
        <f>F175</f>
        <v>231.11364</v>
      </c>
      <c r="E175" s="30">
        <f>F175</f>
        <v>231.11364</v>
      </c>
      <c r="F175" s="30">
        <f>ROUND(231.11364,5)</f>
        <v>231.11364</v>
      </c>
      <c r="G175" s="28"/>
      <c r="H175" s="38"/>
    </row>
    <row r="176" spans="1:8" ht="12.75" customHeight="1">
      <c r="A176" s="26">
        <v>44049</v>
      </c>
      <c r="B176" s="27"/>
      <c r="C176" s="30">
        <f>ROUND(3.79,5)</f>
        <v>3.79</v>
      </c>
      <c r="D176" s="30">
        <f>F176</f>
        <v>231.35906</v>
      </c>
      <c r="E176" s="30">
        <f>F176</f>
        <v>231.35906</v>
      </c>
      <c r="F176" s="30">
        <f>ROUND(231.35906,5)</f>
        <v>231.35906</v>
      </c>
      <c r="G176" s="28"/>
      <c r="H176" s="38"/>
    </row>
    <row r="177" spans="1:8" ht="12.75" customHeight="1">
      <c r="A177" s="26">
        <v>44140</v>
      </c>
      <c r="B177" s="27"/>
      <c r="C177" s="30">
        <f>ROUND(3.79,5)</f>
        <v>3.79</v>
      </c>
      <c r="D177" s="30">
        <f>F177</f>
        <v>235.68829</v>
      </c>
      <c r="E177" s="30">
        <f>F177</f>
        <v>235.68829</v>
      </c>
      <c r="F177" s="30">
        <f>ROUND(235.68829,5)</f>
        <v>235.68829</v>
      </c>
      <c r="G177" s="28"/>
      <c r="H177" s="38"/>
    </row>
    <row r="178" spans="1:8" ht="12.75" customHeight="1">
      <c r="A178" s="26">
        <v>44231</v>
      </c>
      <c r="B178" s="27"/>
      <c r="C178" s="30">
        <f>ROUND(3.79,5)</f>
        <v>3.79</v>
      </c>
      <c r="D178" s="30">
        <f>F178</f>
        <v>235.68641</v>
      </c>
      <c r="E178" s="30">
        <f>F178</f>
        <v>235.68641</v>
      </c>
      <c r="F178" s="30">
        <f>ROUND(235.68641,5)</f>
        <v>235.68641</v>
      </c>
      <c r="G178" s="28"/>
      <c r="H178" s="38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38"/>
    </row>
    <row r="180" spans="1:8" ht="12.75" customHeight="1">
      <c r="A180" s="26">
        <v>43867</v>
      </c>
      <c r="B180" s="27"/>
      <c r="C180" s="30">
        <f>ROUND(0,5)</f>
        <v>0</v>
      </c>
      <c r="D180" s="30">
        <f>F180</f>
        <v>1.03146</v>
      </c>
      <c r="E180" s="30">
        <f>F180</f>
        <v>1.03146</v>
      </c>
      <c r="F180" s="30">
        <f>ROUND(1.03146,5)</f>
        <v>1.03146</v>
      </c>
      <c r="G180" s="28"/>
      <c r="H180" s="38"/>
    </row>
    <row r="181" spans="1:8" ht="12.75" customHeight="1">
      <c r="A181" s="26" t="s">
        <v>50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43867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43958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44049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44140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44231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43867</v>
      </c>
      <c r="B188" s="27"/>
      <c r="C188" s="30">
        <f>ROUND(6.94,5)</f>
        <v>6.94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43958</v>
      </c>
      <c r="B189" s="27"/>
      <c r="C189" s="30">
        <f>ROUND(6.94,5)</f>
        <v>6.94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44049</v>
      </c>
      <c r="B190" s="27"/>
      <c r="C190" s="30">
        <f>ROUND(6.94,5)</f>
        <v>6.94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44140</v>
      </c>
      <c r="B191" s="27"/>
      <c r="C191" s="30">
        <f>ROUND(6.94,5)</f>
        <v>6.94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44231</v>
      </c>
      <c r="B192" s="27"/>
      <c r="C192" s="30">
        <f>ROUND(6.94,5)</f>
        <v>6.94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43867</v>
      </c>
      <c r="B194" s="27"/>
      <c r="C194" s="30">
        <f>ROUND(6.715,5)</f>
        <v>6.715</v>
      </c>
      <c r="D194" s="30">
        <f>F194</f>
        <v>6.66549</v>
      </c>
      <c r="E194" s="30">
        <f>F194</f>
        <v>6.66549</v>
      </c>
      <c r="F194" s="30">
        <f>ROUND(6.66549,5)</f>
        <v>6.66549</v>
      </c>
      <c r="G194" s="28"/>
      <c r="H194" s="38"/>
    </row>
    <row r="195" spans="1:8" ht="12.75" customHeight="1">
      <c r="A195" s="26">
        <v>43958</v>
      </c>
      <c r="B195" s="27"/>
      <c r="C195" s="30">
        <f>ROUND(6.715,5)</f>
        <v>6.715</v>
      </c>
      <c r="D195" s="30">
        <f>F195</f>
        <v>6.45819</v>
      </c>
      <c r="E195" s="30">
        <f>F195</f>
        <v>6.45819</v>
      </c>
      <c r="F195" s="30">
        <f>ROUND(6.45819,5)</f>
        <v>6.45819</v>
      </c>
      <c r="G195" s="28"/>
      <c r="H195" s="38"/>
    </row>
    <row r="196" spans="1:8" ht="12.75" customHeight="1">
      <c r="A196" s="26">
        <v>44049</v>
      </c>
      <c r="B196" s="27"/>
      <c r="C196" s="30">
        <f>ROUND(6.715,5)</f>
        <v>6.715</v>
      </c>
      <c r="D196" s="30">
        <f>F196</f>
        <v>6.05066</v>
      </c>
      <c r="E196" s="30">
        <f>F196</f>
        <v>6.05066</v>
      </c>
      <c r="F196" s="30">
        <f>ROUND(6.05066,5)</f>
        <v>6.05066</v>
      </c>
      <c r="G196" s="28"/>
      <c r="H196" s="38"/>
    </row>
    <row r="197" spans="1:8" ht="12.75" customHeight="1">
      <c r="A197" s="26">
        <v>44140</v>
      </c>
      <c r="B197" s="27"/>
      <c r="C197" s="30">
        <f>ROUND(6.715,5)</f>
        <v>6.715</v>
      </c>
      <c r="D197" s="30">
        <f>F197</f>
        <v>5.07156</v>
      </c>
      <c r="E197" s="30">
        <f>F197</f>
        <v>5.07156</v>
      </c>
      <c r="F197" s="30">
        <f>ROUND(5.07156,5)</f>
        <v>5.07156</v>
      </c>
      <c r="G197" s="28"/>
      <c r="H197" s="38"/>
    </row>
    <row r="198" spans="1:8" ht="12.75" customHeight="1">
      <c r="A198" s="26">
        <v>44231</v>
      </c>
      <c r="B198" s="27"/>
      <c r="C198" s="30">
        <f>ROUND(6.715,5)</f>
        <v>6.715</v>
      </c>
      <c r="D198" s="30">
        <f>F198</f>
        <v>1.41904</v>
      </c>
      <c r="E198" s="30">
        <f>F198</f>
        <v>1.41904</v>
      </c>
      <c r="F198" s="30">
        <f>ROUND(1.41904,5)</f>
        <v>1.41904</v>
      </c>
      <c r="G198" s="28"/>
      <c r="H198" s="38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43867</v>
      </c>
      <c r="B200" s="27"/>
      <c r="C200" s="30">
        <f>ROUND(9.78,5)</f>
        <v>9.78</v>
      </c>
      <c r="D200" s="30">
        <f>F200</f>
        <v>9.80589</v>
      </c>
      <c r="E200" s="30">
        <f>F200</f>
        <v>9.80589</v>
      </c>
      <c r="F200" s="30">
        <f>ROUND(9.80589,5)</f>
        <v>9.80589</v>
      </c>
      <c r="G200" s="28"/>
      <c r="H200" s="38"/>
    </row>
    <row r="201" spans="1:8" ht="12.75" customHeight="1">
      <c r="A201" s="26">
        <v>43958</v>
      </c>
      <c r="B201" s="27"/>
      <c r="C201" s="30">
        <f>ROUND(9.78,5)</f>
        <v>9.78</v>
      </c>
      <c r="D201" s="30">
        <f>F201</f>
        <v>9.87423</v>
      </c>
      <c r="E201" s="30">
        <f>F201</f>
        <v>9.87423</v>
      </c>
      <c r="F201" s="30">
        <f>ROUND(9.87423,5)</f>
        <v>9.87423</v>
      </c>
      <c r="G201" s="28"/>
      <c r="H201" s="38"/>
    </row>
    <row r="202" spans="1:8" ht="12.75" customHeight="1">
      <c r="A202" s="26">
        <v>44049</v>
      </c>
      <c r="B202" s="27"/>
      <c r="C202" s="30">
        <f>ROUND(9.78,5)</f>
        <v>9.78</v>
      </c>
      <c r="D202" s="30">
        <f>F202</f>
        <v>9.94336</v>
      </c>
      <c r="E202" s="30">
        <f>F202</f>
        <v>9.94336</v>
      </c>
      <c r="F202" s="30">
        <f>ROUND(9.94336,5)</f>
        <v>9.94336</v>
      </c>
      <c r="G202" s="28"/>
      <c r="H202" s="38"/>
    </row>
    <row r="203" spans="1:8" ht="12.75" customHeight="1">
      <c r="A203" s="26">
        <v>44140</v>
      </c>
      <c r="B203" s="27"/>
      <c r="C203" s="30">
        <f>ROUND(9.78,5)</f>
        <v>9.78</v>
      </c>
      <c r="D203" s="30">
        <f>F203</f>
        <v>10.01081</v>
      </c>
      <c r="E203" s="30">
        <f>F203</f>
        <v>10.01081</v>
      </c>
      <c r="F203" s="30">
        <f>ROUND(10.01081,5)</f>
        <v>10.01081</v>
      </c>
      <c r="G203" s="28"/>
      <c r="H203" s="38"/>
    </row>
    <row r="204" spans="1:8" ht="12.75" customHeight="1">
      <c r="A204" s="26">
        <v>44231</v>
      </c>
      <c r="B204" s="27"/>
      <c r="C204" s="30">
        <f>ROUND(9.78,5)</f>
        <v>9.78</v>
      </c>
      <c r="D204" s="30">
        <f>F204</f>
        <v>10.09537</v>
      </c>
      <c r="E204" s="30">
        <f>F204</f>
        <v>10.09537</v>
      </c>
      <c r="F204" s="30">
        <f>ROUND(10.09537,5)</f>
        <v>10.09537</v>
      </c>
      <c r="G204" s="28"/>
      <c r="H204" s="38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43867</v>
      </c>
      <c r="B206" s="27"/>
      <c r="C206" s="30">
        <f>ROUND(3.64,5)</f>
        <v>3.64</v>
      </c>
      <c r="D206" s="30">
        <f>F206</f>
        <v>188.65501</v>
      </c>
      <c r="E206" s="30">
        <f>F206</f>
        <v>188.65501</v>
      </c>
      <c r="F206" s="30">
        <f>ROUND(188.65501,5)</f>
        <v>188.65501</v>
      </c>
      <c r="G206" s="28"/>
      <c r="H206" s="38"/>
    </row>
    <row r="207" spans="1:8" ht="12.75" customHeight="1">
      <c r="A207" s="26">
        <v>43958</v>
      </c>
      <c r="B207" s="27"/>
      <c r="C207" s="30">
        <f>ROUND(3.64,5)</f>
        <v>3.64</v>
      </c>
      <c r="D207" s="30">
        <f>F207</f>
        <v>189.50244</v>
      </c>
      <c r="E207" s="30">
        <f>F207</f>
        <v>189.50244</v>
      </c>
      <c r="F207" s="30">
        <f>ROUND(189.50244,5)</f>
        <v>189.50244</v>
      </c>
      <c r="G207" s="28"/>
      <c r="H207" s="38"/>
    </row>
    <row r="208" spans="1:8" ht="12.75" customHeight="1">
      <c r="A208" s="26">
        <v>44049</v>
      </c>
      <c r="B208" s="27"/>
      <c r="C208" s="30">
        <f>ROUND(3.64,5)</f>
        <v>3.64</v>
      </c>
      <c r="D208" s="30">
        <f>F208</f>
        <v>193.0705</v>
      </c>
      <c r="E208" s="30">
        <f>F208</f>
        <v>193.0705</v>
      </c>
      <c r="F208" s="30">
        <f>ROUND(193.0705,5)</f>
        <v>193.0705</v>
      </c>
      <c r="G208" s="28"/>
      <c r="H208" s="38"/>
    </row>
    <row r="209" spans="1:8" ht="12.75" customHeight="1">
      <c r="A209" s="26">
        <v>44140</v>
      </c>
      <c r="B209" s="27"/>
      <c r="C209" s="30">
        <f>ROUND(3.64,5)</f>
        <v>3.64</v>
      </c>
      <c r="D209" s="30">
        <f>F209</f>
        <v>193.98303</v>
      </c>
      <c r="E209" s="30">
        <f>F209</f>
        <v>193.98303</v>
      </c>
      <c r="F209" s="30">
        <f>ROUND(193.98303,5)</f>
        <v>193.98303</v>
      </c>
      <c r="G209" s="28"/>
      <c r="H209" s="38"/>
    </row>
    <row r="210" spans="1:8" ht="12.75" customHeight="1">
      <c r="A210" s="26">
        <v>44231</v>
      </c>
      <c r="B210" s="27"/>
      <c r="C210" s="30">
        <f>ROUND(3.64,5)</f>
        <v>3.64</v>
      </c>
      <c r="D210" s="30">
        <f>F210</f>
        <v>197.44711</v>
      </c>
      <c r="E210" s="30">
        <f>F210</f>
        <v>197.44711</v>
      </c>
      <c r="F210" s="30">
        <f>ROUND(197.44711,5)</f>
        <v>197.44711</v>
      </c>
      <c r="G210" s="28"/>
      <c r="H210" s="38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43867</v>
      </c>
      <c r="B212" s="27"/>
      <c r="C212" s="30">
        <f>ROUND(3.085,5)</f>
        <v>3.085</v>
      </c>
      <c r="D212" s="30">
        <f>F212</f>
        <v>161.619</v>
      </c>
      <c r="E212" s="30">
        <f>F212</f>
        <v>161.619</v>
      </c>
      <c r="F212" s="30">
        <f>ROUND(161.619,5)</f>
        <v>161.619</v>
      </c>
      <c r="G212" s="28"/>
      <c r="H212" s="38"/>
    </row>
    <row r="213" spans="1:8" ht="12.75" customHeight="1">
      <c r="A213" s="26">
        <v>43958</v>
      </c>
      <c r="B213" s="27"/>
      <c r="C213" s="30">
        <f>ROUND(3.085,5)</f>
        <v>3.085</v>
      </c>
      <c r="D213" s="30">
        <f>F213</f>
        <v>164.59705</v>
      </c>
      <c r="E213" s="30">
        <f>F213</f>
        <v>164.59705</v>
      </c>
      <c r="F213" s="30">
        <f>ROUND(164.59705,5)</f>
        <v>164.59705</v>
      </c>
      <c r="G213" s="28"/>
      <c r="H213" s="38"/>
    </row>
    <row r="214" spans="1:8" ht="12.75" customHeight="1">
      <c r="A214" s="26">
        <v>44049</v>
      </c>
      <c r="B214" s="27"/>
      <c r="C214" s="30">
        <f>ROUND(3.085,5)</f>
        <v>3.085</v>
      </c>
      <c r="D214" s="30">
        <f>F214</f>
        <v>165.42068</v>
      </c>
      <c r="E214" s="30">
        <f>F214</f>
        <v>165.42068</v>
      </c>
      <c r="F214" s="30">
        <f>ROUND(165.42068,5)</f>
        <v>165.42068</v>
      </c>
      <c r="G214" s="28"/>
      <c r="H214" s="38"/>
    </row>
    <row r="215" spans="1:8" ht="12.75" customHeight="1">
      <c r="A215" s="26">
        <v>44140</v>
      </c>
      <c r="B215" s="27"/>
      <c r="C215" s="30">
        <f>ROUND(3.085,5)</f>
        <v>3.085</v>
      </c>
      <c r="D215" s="30">
        <f>F215</f>
        <v>168.51616</v>
      </c>
      <c r="E215" s="30">
        <f>F215</f>
        <v>168.51616</v>
      </c>
      <c r="F215" s="30">
        <f>ROUND(168.51616,5)</f>
        <v>168.51616</v>
      </c>
      <c r="G215" s="28"/>
      <c r="H215" s="38"/>
    </row>
    <row r="216" spans="1:8" ht="12.75" customHeight="1">
      <c r="A216" s="26">
        <v>44231</v>
      </c>
      <c r="B216" s="27"/>
      <c r="C216" s="30">
        <f>ROUND(3.085,5)</f>
        <v>3.085</v>
      </c>
      <c r="D216" s="30">
        <f>F216</f>
        <v>169.21728</v>
      </c>
      <c r="E216" s="30">
        <f>F216</f>
        <v>169.21728</v>
      </c>
      <c r="F216" s="30">
        <f>ROUND(169.21728,5)</f>
        <v>169.21728</v>
      </c>
      <c r="G216" s="28"/>
      <c r="H216" s="38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43867</v>
      </c>
      <c r="B218" s="27"/>
      <c r="C218" s="30">
        <f>ROUND(9.25,5)</f>
        <v>9.25</v>
      </c>
      <c r="D218" s="30">
        <f>F218</f>
        <v>9.27639</v>
      </c>
      <c r="E218" s="30">
        <f>F218</f>
        <v>9.27639</v>
      </c>
      <c r="F218" s="30">
        <f>ROUND(9.27639,5)</f>
        <v>9.27639</v>
      </c>
      <c r="G218" s="28"/>
      <c r="H218" s="38"/>
    </row>
    <row r="219" spans="1:8" ht="12.75" customHeight="1">
      <c r="A219" s="26">
        <v>43958</v>
      </c>
      <c r="B219" s="27"/>
      <c r="C219" s="30">
        <f>ROUND(9.25,5)</f>
        <v>9.25</v>
      </c>
      <c r="D219" s="30">
        <f>F219</f>
        <v>9.33942</v>
      </c>
      <c r="E219" s="30">
        <f>F219</f>
        <v>9.33942</v>
      </c>
      <c r="F219" s="30">
        <f>ROUND(9.33942,5)</f>
        <v>9.33942</v>
      </c>
      <c r="G219" s="28"/>
      <c r="H219" s="38"/>
    </row>
    <row r="220" spans="1:8" ht="12.75" customHeight="1">
      <c r="A220" s="26">
        <v>44049</v>
      </c>
      <c r="B220" s="27"/>
      <c r="C220" s="30">
        <f>ROUND(9.25,5)</f>
        <v>9.25</v>
      </c>
      <c r="D220" s="30">
        <f>F220</f>
        <v>9.40274</v>
      </c>
      <c r="E220" s="30">
        <f>F220</f>
        <v>9.40274</v>
      </c>
      <c r="F220" s="30">
        <f>ROUND(9.40274,5)</f>
        <v>9.40274</v>
      </c>
      <c r="G220" s="28"/>
      <c r="H220" s="38"/>
    </row>
    <row r="221" spans="1:8" ht="12.75" customHeight="1">
      <c r="A221" s="26">
        <v>44140</v>
      </c>
      <c r="B221" s="27"/>
      <c r="C221" s="30">
        <f>ROUND(9.25,5)</f>
        <v>9.25</v>
      </c>
      <c r="D221" s="30">
        <f>F221</f>
        <v>9.46843</v>
      </c>
      <c r="E221" s="30">
        <f>F221</f>
        <v>9.46843</v>
      </c>
      <c r="F221" s="30">
        <f>ROUND(9.46843,5)</f>
        <v>9.46843</v>
      </c>
      <c r="G221" s="28"/>
      <c r="H221" s="38"/>
    </row>
    <row r="222" spans="1:8" ht="12.75" customHeight="1">
      <c r="A222" s="26">
        <v>44231</v>
      </c>
      <c r="B222" s="27"/>
      <c r="C222" s="30">
        <f>ROUND(9.25,5)</f>
        <v>9.25</v>
      </c>
      <c r="D222" s="30">
        <f>F222</f>
        <v>9.5571</v>
      </c>
      <c r="E222" s="30">
        <f>F222</f>
        <v>9.5571</v>
      </c>
      <c r="F222" s="30">
        <f>ROUND(9.5571,5)</f>
        <v>9.5571</v>
      </c>
      <c r="G222" s="28"/>
      <c r="H222" s="38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43867</v>
      </c>
      <c r="B224" s="27"/>
      <c r="C224" s="30">
        <f>ROUND(9.99,5)</f>
        <v>9.99</v>
      </c>
      <c r="D224" s="30">
        <f>F224</f>
        <v>10.01759</v>
      </c>
      <c r="E224" s="30">
        <f>F224</f>
        <v>10.01759</v>
      </c>
      <c r="F224" s="30">
        <f>ROUND(10.01759,5)</f>
        <v>10.01759</v>
      </c>
      <c r="G224" s="28"/>
      <c r="H224" s="38"/>
    </row>
    <row r="225" spans="1:8" ht="12.75" customHeight="1">
      <c r="A225" s="26">
        <v>43958</v>
      </c>
      <c r="B225" s="27"/>
      <c r="C225" s="30">
        <f>ROUND(9.99,5)</f>
        <v>9.99</v>
      </c>
      <c r="D225" s="30">
        <f>F225</f>
        <v>10.08458</v>
      </c>
      <c r="E225" s="30">
        <f>F225</f>
        <v>10.08458</v>
      </c>
      <c r="F225" s="30">
        <f>ROUND(10.08458,5)</f>
        <v>10.08458</v>
      </c>
      <c r="G225" s="28"/>
      <c r="H225" s="38"/>
    </row>
    <row r="226" spans="1:8" ht="12.75" customHeight="1">
      <c r="A226" s="26">
        <v>44049</v>
      </c>
      <c r="B226" s="27"/>
      <c r="C226" s="30">
        <f>ROUND(9.99,5)</f>
        <v>9.99</v>
      </c>
      <c r="D226" s="30">
        <f>F226</f>
        <v>10.15209</v>
      </c>
      <c r="E226" s="30">
        <f>F226</f>
        <v>10.15209</v>
      </c>
      <c r="F226" s="30">
        <f>ROUND(10.15209,5)</f>
        <v>10.15209</v>
      </c>
      <c r="G226" s="28"/>
      <c r="H226" s="38"/>
    </row>
    <row r="227" spans="1:8" ht="12.75" customHeight="1">
      <c r="A227" s="26">
        <v>44140</v>
      </c>
      <c r="B227" s="27"/>
      <c r="C227" s="30">
        <f>ROUND(9.99,5)</f>
        <v>9.99</v>
      </c>
      <c r="D227" s="30">
        <f>F227</f>
        <v>10.22074</v>
      </c>
      <c r="E227" s="30">
        <f>F227</f>
        <v>10.22074</v>
      </c>
      <c r="F227" s="30">
        <f>ROUND(10.22074,5)</f>
        <v>10.22074</v>
      </c>
      <c r="G227" s="28"/>
      <c r="H227" s="38"/>
    </row>
    <row r="228" spans="1:8" ht="12.75" customHeight="1">
      <c r="A228" s="26">
        <v>44231</v>
      </c>
      <c r="B228" s="27"/>
      <c r="C228" s="30">
        <f>ROUND(9.99,5)</f>
        <v>9.99</v>
      </c>
      <c r="D228" s="30">
        <f>F228</f>
        <v>10.30688</v>
      </c>
      <c r="E228" s="30">
        <f>F228</f>
        <v>10.30688</v>
      </c>
      <c r="F228" s="30">
        <f>ROUND(10.30688,5)</f>
        <v>10.30688</v>
      </c>
      <c r="G228" s="28"/>
      <c r="H228" s="38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43867</v>
      </c>
      <c r="B230" s="27"/>
      <c r="C230" s="30">
        <f>ROUND(10.085,5)</f>
        <v>10.085</v>
      </c>
      <c r="D230" s="30">
        <f>F230</f>
        <v>10.11361</v>
      </c>
      <c r="E230" s="30">
        <f>F230</f>
        <v>10.11361</v>
      </c>
      <c r="F230" s="30">
        <f>ROUND(10.11361,5)</f>
        <v>10.11361</v>
      </c>
      <c r="G230" s="28"/>
      <c r="H230" s="38"/>
    </row>
    <row r="231" spans="1:8" ht="12.75" customHeight="1">
      <c r="A231" s="26">
        <v>43958</v>
      </c>
      <c r="B231" s="27"/>
      <c r="C231" s="30">
        <f>ROUND(10.085,5)</f>
        <v>10.085</v>
      </c>
      <c r="D231" s="30">
        <f>F231</f>
        <v>10.18318</v>
      </c>
      <c r="E231" s="30">
        <f>F231</f>
        <v>10.18318</v>
      </c>
      <c r="F231" s="30">
        <f>ROUND(10.18318,5)</f>
        <v>10.18318</v>
      </c>
      <c r="G231" s="28"/>
      <c r="H231" s="38"/>
    </row>
    <row r="232" spans="1:8" ht="12.75" customHeight="1">
      <c r="A232" s="26">
        <v>44049</v>
      </c>
      <c r="B232" s="27"/>
      <c r="C232" s="30">
        <f>ROUND(10.085,5)</f>
        <v>10.085</v>
      </c>
      <c r="D232" s="30">
        <f>F232</f>
        <v>10.25344</v>
      </c>
      <c r="E232" s="30">
        <f>F232</f>
        <v>10.25344</v>
      </c>
      <c r="F232" s="30">
        <f>ROUND(10.25344,5)</f>
        <v>10.25344</v>
      </c>
      <c r="G232" s="28"/>
      <c r="H232" s="38"/>
    </row>
    <row r="233" spans="1:8" ht="12.75" customHeight="1">
      <c r="A233" s="26">
        <v>44140</v>
      </c>
      <c r="B233" s="27"/>
      <c r="C233" s="30">
        <f>ROUND(10.085,5)</f>
        <v>10.085</v>
      </c>
      <c r="D233" s="30">
        <f>F233</f>
        <v>10.32479</v>
      </c>
      <c r="E233" s="30">
        <f>F233</f>
        <v>10.32479</v>
      </c>
      <c r="F233" s="30">
        <f>ROUND(10.32479,5)</f>
        <v>10.32479</v>
      </c>
      <c r="G233" s="28"/>
      <c r="H233" s="38"/>
    </row>
    <row r="234" spans="1:8" ht="12.75" customHeight="1">
      <c r="A234" s="26">
        <v>44231</v>
      </c>
      <c r="B234" s="27"/>
      <c r="C234" s="30">
        <f>ROUND(10.085,5)</f>
        <v>10.085</v>
      </c>
      <c r="D234" s="30">
        <f>F234</f>
        <v>10.41393</v>
      </c>
      <c r="E234" s="30">
        <f>F234</f>
        <v>10.41393</v>
      </c>
      <c r="F234" s="30">
        <f>ROUND(10.41393,5)</f>
        <v>10.41393</v>
      </c>
      <c r="G234" s="28"/>
      <c r="H234" s="38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38"/>
    </row>
    <row r="236" spans="1:8" ht="12.75" customHeight="1">
      <c r="A236" s="26">
        <v>43867</v>
      </c>
      <c r="B236" s="27"/>
      <c r="C236" s="31">
        <f>ROUND(752.163,3)</f>
        <v>752.163</v>
      </c>
      <c r="D236" s="31">
        <f>F236</f>
        <v>757.186</v>
      </c>
      <c r="E236" s="31">
        <f>F236</f>
        <v>757.186</v>
      </c>
      <c r="F236" s="31">
        <f>ROUND(757.186,3)</f>
        <v>757.186</v>
      </c>
      <c r="G236" s="28"/>
      <c r="H236" s="38"/>
    </row>
    <row r="237" spans="1:8" ht="12.75" customHeight="1">
      <c r="A237" s="26">
        <v>43958</v>
      </c>
      <c r="B237" s="27"/>
      <c r="C237" s="31">
        <f>ROUND(752.163,3)</f>
        <v>752.163</v>
      </c>
      <c r="D237" s="31">
        <f>F237</f>
        <v>770.951</v>
      </c>
      <c r="E237" s="31">
        <f>F237</f>
        <v>770.951</v>
      </c>
      <c r="F237" s="31">
        <f>ROUND(770.951,3)</f>
        <v>770.951</v>
      </c>
      <c r="G237" s="28"/>
      <c r="H237" s="38"/>
    </row>
    <row r="238" spans="1:8" ht="12.75" customHeight="1">
      <c r="A238" s="26">
        <v>44049</v>
      </c>
      <c r="B238" s="27"/>
      <c r="C238" s="31">
        <f>ROUND(752.163,3)</f>
        <v>752.163</v>
      </c>
      <c r="D238" s="31">
        <f>F238</f>
        <v>785.131</v>
      </c>
      <c r="E238" s="31">
        <f>F238</f>
        <v>785.131</v>
      </c>
      <c r="F238" s="31">
        <f>ROUND(785.131,3)</f>
        <v>785.131</v>
      </c>
      <c r="G238" s="28"/>
      <c r="H238" s="38"/>
    </row>
    <row r="239" spans="1:8" ht="12.75" customHeight="1">
      <c r="A239" s="26">
        <v>44140</v>
      </c>
      <c r="B239" s="27"/>
      <c r="C239" s="31">
        <f>ROUND(752.163,3)</f>
        <v>752.163</v>
      </c>
      <c r="D239" s="31">
        <f>F239</f>
        <v>799.802</v>
      </c>
      <c r="E239" s="31">
        <f>F239</f>
        <v>799.802</v>
      </c>
      <c r="F239" s="31">
        <f>ROUND(799.802,3)</f>
        <v>799.802</v>
      </c>
      <c r="G239" s="28"/>
      <c r="H239" s="38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38"/>
    </row>
    <row r="241" spans="1:8" ht="12.75" customHeight="1">
      <c r="A241" s="26">
        <v>43867</v>
      </c>
      <c r="B241" s="27"/>
      <c r="C241" s="31">
        <f>ROUND(677.678,3)</f>
        <v>677.678</v>
      </c>
      <c r="D241" s="31">
        <f>F241</f>
        <v>682.203</v>
      </c>
      <c r="E241" s="31">
        <f>F241</f>
        <v>682.203</v>
      </c>
      <c r="F241" s="31">
        <f>ROUND(682.203,3)</f>
        <v>682.203</v>
      </c>
      <c r="G241" s="28"/>
      <c r="H241" s="38"/>
    </row>
    <row r="242" spans="1:8" ht="12.75" customHeight="1">
      <c r="A242" s="26">
        <v>43958</v>
      </c>
      <c r="B242" s="27"/>
      <c r="C242" s="31">
        <f>ROUND(677.678,3)</f>
        <v>677.678</v>
      </c>
      <c r="D242" s="31">
        <f>F242</f>
        <v>694.606</v>
      </c>
      <c r="E242" s="31">
        <f>F242</f>
        <v>694.606</v>
      </c>
      <c r="F242" s="31">
        <f>ROUND(694.606,3)</f>
        <v>694.606</v>
      </c>
      <c r="G242" s="28"/>
      <c r="H242" s="38"/>
    </row>
    <row r="243" spans="1:8" ht="12.75" customHeight="1">
      <c r="A243" s="26">
        <v>44049</v>
      </c>
      <c r="B243" s="27"/>
      <c r="C243" s="31">
        <f>ROUND(677.678,3)</f>
        <v>677.678</v>
      </c>
      <c r="D243" s="31">
        <f>F243</f>
        <v>707.381</v>
      </c>
      <c r="E243" s="31">
        <f>F243</f>
        <v>707.381</v>
      </c>
      <c r="F243" s="31">
        <f>ROUND(707.381,3)</f>
        <v>707.381</v>
      </c>
      <c r="G243" s="28"/>
      <c r="H243" s="38"/>
    </row>
    <row r="244" spans="1:8" ht="12.75" customHeight="1">
      <c r="A244" s="26">
        <v>44140</v>
      </c>
      <c r="B244" s="27"/>
      <c r="C244" s="31">
        <f>ROUND(677.678,3)</f>
        <v>677.678</v>
      </c>
      <c r="D244" s="31">
        <f>F244</f>
        <v>720.6</v>
      </c>
      <c r="E244" s="31">
        <f>F244</f>
        <v>720.6</v>
      </c>
      <c r="F244" s="31">
        <f>ROUND(720.6,3)</f>
        <v>720.6</v>
      </c>
      <c r="G244" s="28"/>
      <c r="H244" s="38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38"/>
    </row>
    <row r="246" spans="1:8" ht="12.75" customHeight="1">
      <c r="A246" s="26">
        <v>43867</v>
      </c>
      <c r="B246" s="27"/>
      <c r="C246" s="31">
        <f>ROUND(784.368,3)</f>
        <v>784.368</v>
      </c>
      <c r="D246" s="31">
        <f>F246</f>
        <v>789.606</v>
      </c>
      <c r="E246" s="31">
        <f>F246</f>
        <v>789.606</v>
      </c>
      <c r="F246" s="31">
        <f>ROUND(789.606,3)</f>
        <v>789.606</v>
      </c>
      <c r="G246" s="28"/>
      <c r="H246" s="38"/>
    </row>
    <row r="247" spans="1:8" ht="12.75" customHeight="1">
      <c r="A247" s="26">
        <v>43958</v>
      </c>
      <c r="B247" s="27"/>
      <c r="C247" s="31">
        <f>ROUND(784.368,3)</f>
        <v>784.368</v>
      </c>
      <c r="D247" s="31">
        <f>F247</f>
        <v>803.961</v>
      </c>
      <c r="E247" s="31">
        <f>F247</f>
        <v>803.961</v>
      </c>
      <c r="F247" s="31">
        <f>ROUND(803.961,3)</f>
        <v>803.961</v>
      </c>
      <c r="G247" s="28"/>
      <c r="H247" s="38"/>
    </row>
    <row r="248" spans="1:8" ht="12.75" customHeight="1">
      <c r="A248" s="26">
        <v>44049</v>
      </c>
      <c r="B248" s="27"/>
      <c r="C248" s="31">
        <f>ROUND(784.368,3)</f>
        <v>784.368</v>
      </c>
      <c r="D248" s="31">
        <f>F248</f>
        <v>818.747</v>
      </c>
      <c r="E248" s="31">
        <f>F248</f>
        <v>818.747</v>
      </c>
      <c r="F248" s="31">
        <f>ROUND(818.747,3)</f>
        <v>818.747</v>
      </c>
      <c r="G248" s="28"/>
      <c r="H248" s="38"/>
    </row>
    <row r="249" spans="1:8" ht="12.75" customHeight="1">
      <c r="A249" s="26">
        <v>44140</v>
      </c>
      <c r="B249" s="27"/>
      <c r="C249" s="31">
        <f>ROUND(784.368,3)</f>
        <v>784.368</v>
      </c>
      <c r="D249" s="31">
        <f>F249</f>
        <v>834.047</v>
      </c>
      <c r="E249" s="31">
        <f>F249</f>
        <v>834.047</v>
      </c>
      <c r="F249" s="31">
        <f>ROUND(834.047,3)</f>
        <v>834.047</v>
      </c>
      <c r="G249" s="28"/>
      <c r="H249" s="38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38"/>
    </row>
    <row r="251" spans="1:8" ht="12.75" customHeight="1">
      <c r="A251" s="26">
        <v>43867</v>
      </c>
      <c r="B251" s="27"/>
      <c r="C251" s="31">
        <f>ROUND(698.632,3)</f>
        <v>698.632</v>
      </c>
      <c r="D251" s="31">
        <f>F251</f>
        <v>703.297</v>
      </c>
      <c r="E251" s="31">
        <f>F251</f>
        <v>703.297</v>
      </c>
      <c r="F251" s="31">
        <f>ROUND(703.297,3)</f>
        <v>703.297</v>
      </c>
      <c r="G251" s="28"/>
      <c r="H251" s="38"/>
    </row>
    <row r="252" spans="1:8" ht="12.75" customHeight="1">
      <c r="A252" s="26">
        <v>43958</v>
      </c>
      <c r="B252" s="27"/>
      <c r="C252" s="31">
        <f>ROUND(698.632,3)</f>
        <v>698.632</v>
      </c>
      <c r="D252" s="31">
        <f>F252</f>
        <v>716.083</v>
      </c>
      <c r="E252" s="31">
        <f>F252</f>
        <v>716.083</v>
      </c>
      <c r="F252" s="31">
        <f>ROUND(716.083,3)</f>
        <v>716.083</v>
      </c>
      <c r="G252" s="28"/>
      <c r="H252" s="38"/>
    </row>
    <row r="253" spans="1:8" ht="12.75" customHeight="1">
      <c r="A253" s="26">
        <v>44049</v>
      </c>
      <c r="B253" s="27"/>
      <c r="C253" s="31">
        <f>ROUND(698.632,3)</f>
        <v>698.632</v>
      </c>
      <c r="D253" s="31">
        <f>F253</f>
        <v>729.254</v>
      </c>
      <c r="E253" s="31">
        <f>F253</f>
        <v>729.254</v>
      </c>
      <c r="F253" s="31">
        <f>ROUND(729.254,3)</f>
        <v>729.254</v>
      </c>
      <c r="G253" s="28"/>
      <c r="H253" s="38"/>
    </row>
    <row r="254" spans="1:8" ht="12.75" customHeight="1">
      <c r="A254" s="26">
        <v>44140</v>
      </c>
      <c r="B254" s="27"/>
      <c r="C254" s="31">
        <f>ROUND(698.632,3)</f>
        <v>698.632</v>
      </c>
      <c r="D254" s="31">
        <f>F254</f>
        <v>742.881</v>
      </c>
      <c r="E254" s="31">
        <f>F254</f>
        <v>742.881</v>
      </c>
      <c r="F254" s="31">
        <f>ROUND(742.881,3)</f>
        <v>742.881</v>
      </c>
      <c r="G254" s="28"/>
      <c r="H254" s="38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38"/>
    </row>
    <row r="256" spans="1:8" ht="12.75" customHeight="1">
      <c r="A256" s="26">
        <v>43867</v>
      </c>
      <c r="B256" s="27"/>
      <c r="C256" s="31">
        <f>ROUND(257.951358942715,3)</f>
        <v>257.951</v>
      </c>
      <c r="D256" s="31">
        <f>F256</f>
        <v>259.698</v>
      </c>
      <c r="E256" s="31">
        <f>F256</f>
        <v>259.698</v>
      </c>
      <c r="F256" s="31">
        <f>ROUND(259.698,3)</f>
        <v>259.698</v>
      </c>
      <c r="G256" s="28"/>
      <c r="H256" s="38"/>
    </row>
    <row r="257" spans="1:8" ht="12.75" customHeight="1">
      <c r="A257" s="26">
        <v>43958</v>
      </c>
      <c r="B257" s="27"/>
      <c r="C257" s="31">
        <f>ROUND(257.951358942715,3)</f>
        <v>257.951</v>
      </c>
      <c r="D257" s="31">
        <f>F257</f>
        <v>264.483</v>
      </c>
      <c r="E257" s="31">
        <f>F257</f>
        <v>264.483</v>
      </c>
      <c r="F257" s="31">
        <f>ROUND(264.483,3)</f>
        <v>264.483</v>
      </c>
      <c r="G257" s="28"/>
      <c r="H257" s="38"/>
    </row>
    <row r="258" spans="1:8" ht="12.75" customHeight="1">
      <c r="A258" s="26">
        <v>44049</v>
      </c>
      <c r="B258" s="27"/>
      <c r="C258" s="31">
        <f>ROUND(257.951358942715,3)</f>
        <v>257.951</v>
      </c>
      <c r="D258" s="31">
        <f>F258</f>
        <v>269.41</v>
      </c>
      <c r="E258" s="31">
        <f>F258</f>
        <v>269.41</v>
      </c>
      <c r="F258" s="31">
        <f>ROUND(269.41,3)</f>
        <v>269.41</v>
      </c>
      <c r="G258" s="28"/>
      <c r="H258" s="38"/>
    </row>
    <row r="259" spans="1:8" ht="12.75" customHeight="1">
      <c r="A259" s="26">
        <v>44140</v>
      </c>
      <c r="B259" s="27"/>
      <c r="C259" s="31">
        <f>ROUND(257.951358942715,3)</f>
        <v>257.951</v>
      </c>
      <c r="D259" s="31">
        <f>F259</f>
        <v>274.506</v>
      </c>
      <c r="E259" s="31">
        <f>F259</f>
        <v>274.506</v>
      </c>
      <c r="F259" s="31">
        <f>ROUND(274.506,3)</f>
        <v>274.506</v>
      </c>
      <c r="G259" s="28"/>
      <c r="H259" s="38"/>
    </row>
    <row r="260" spans="1:8" ht="12.75" customHeight="1">
      <c r="A260" s="26" t="s">
        <v>64</v>
      </c>
      <c r="B260" s="27"/>
      <c r="C260" s="29"/>
      <c r="D260" s="29"/>
      <c r="E260" s="29"/>
      <c r="F260" s="29"/>
      <c r="G260" s="28"/>
      <c r="H260" s="38"/>
    </row>
    <row r="261" spans="1:8" ht="12.75" customHeight="1">
      <c r="A261" s="26">
        <v>43867</v>
      </c>
      <c r="B261" s="27"/>
      <c r="C261" s="31">
        <f>ROUND(690.878,3)</f>
        <v>690.878</v>
      </c>
      <c r="D261" s="31">
        <f>F261</f>
        <v>695.491</v>
      </c>
      <c r="E261" s="31">
        <f>F261</f>
        <v>695.491</v>
      </c>
      <c r="F261" s="31">
        <f>ROUND(695.491,3)</f>
        <v>695.491</v>
      </c>
      <c r="G261" s="28"/>
      <c r="H261" s="38"/>
    </row>
    <row r="262" spans="1:8" ht="12.75" customHeight="1">
      <c r="A262" s="26">
        <v>43958</v>
      </c>
      <c r="B262" s="27"/>
      <c r="C262" s="31">
        <f>ROUND(690.878,3)</f>
        <v>690.878</v>
      </c>
      <c r="D262" s="31">
        <f>F262</f>
        <v>708.136</v>
      </c>
      <c r="E262" s="31">
        <f>F262</f>
        <v>708.136</v>
      </c>
      <c r="F262" s="31">
        <f>ROUND(708.136,3)</f>
        <v>708.136</v>
      </c>
      <c r="G262" s="28"/>
      <c r="H262" s="38"/>
    </row>
    <row r="263" spans="1:8" ht="12.75" customHeight="1">
      <c r="A263" s="26">
        <v>44049</v>
      </c>
      <c r="B263" s="27"/>
      <c r="C263" s="31">
        <f>ROUND(690.878,3)</f>
        <v>690.878</v>
      </c>
      <c r="D263" s="31">
        <f>F263</f>
        <v>721.16</v>
      </c>
      <c r="E263" s="31">
        <f>F263</f>
        <v>721.16</v>
      </c>
      <c r="F263" s="31">
        <f>ROUND(721.16,3)</f>
        <v>721.16</v>
      </c>
      <c r="G263" s="28"/>
      <c r="H263" s="38"/>
    </row>
    <row r="264" spans="1:8" ht="12.75" customHeight="1">
      <c r="A264" s="26">
        <v>44140</v>
      </c>
      <c r="B264" s="27"/>
      <c r="C264" s="31">
        <f>ROUND(690.878,3)</f>
        <v>690.878</v>
      </c>
      <c r="D264" s="31">
        <f>F264</f>
        <v>734.636</v>
      </c>
      <c r="E264" s="31">
        <f>F264</f>
        <v>734.636</v>
      </c>
      <c r="F264" s="31">
        <f>ROUND(734.636,3)</f>
        <v>734.636</v>
      </c>
      <c r="G264" s="28"/>
      <c r="H264" s="38"/>
    </row>
    <row r="265" spans="1:8" ht="12.75" customHeight="1">
      <c r="A265" s="26" t="s">
        <v>12</v>
      </c>
      <c r="B265" s="27"/>
      <c r="C265" s="29"/>
      <c r="D265" s="29"/>
      <c r="E265" s="29"/>
      <c r="F265" s="29"/>
      <c r="G265" s="28"/>
      <c r="H265" s="38"/>
    </row>
    <row r="266" spans="1:8" ht="12.75" customHeight="1">
      <c r="A266" s="26">
        <v>43913</v>
      </c>
      <c r="B266" s="27"/>
      <c r="C266" s="28">
        <f>ROUND(102.03854563314,2)</f>
        <v>102.04</v>
      </c>
      <c r="D266" s="28">
        <f>F266</f>
        <v>98.6</v>
      </c>
      <c r="E266" s="28">
        <f>F266</f>
        <v>98.6</v>
      </c>
      <c r="F266" s="28">
        <f>ROUND(98.6031024305566,2)</f>
        <v>98.6</v>
      </c>
      <c r="G266" s="28"/>
      <c r="H266" s="38"/>
    </row>
    <row r="267" spans="1:8" ht="12.75" customHeight="1">
      <c r="A267" s="26" t="s">
        <v>13</v>
      </c>
      <c r="B267" s="27"/>
      <c r="C267" s="29"/>
      <c r="D267" s="29"/>
      <c r="E267" s="29"/>
      <c r="F267" s="29"/>
      <c r="G267" s="28"/>
      <c r="H267" s="38"/>
    </row>
    <row r="268" spans="1:8" ht="12.75" customHeight="1">
      <c r="A268" s="26">
        <v>45007</v>
      </c>
      <c r="B268" s="27"/>
      <c r="C268" s="28">
        <f>ROUND(99.6662039431224,2)</f>
        <v>99.67</v>
      </c>
      <c r="D268" s="28">
        <f>F268</f>
        <v>93.77</v>
      </c>
      <c r="E268" s="28">
        <f>F268</f>
        <v>93.77</v>
      </c>
      <c r="F268" s="28">
        <f>ROUND(93.7652225150827,2)</f>
        <v>93.77</v>
      </c>
      <c r="G268" s="28"/>
      <c r="H268" s="38"/>
    </row>
    <row r="269" spans="1:8" ht="12.75" customHeight="1">
      <c r="A269" s="26" t="s">
        <v>14</v>
      </c>
      <c r="B269" s="27"/>
      <c r="C269" s="29"/>
      <c r="D269" s="29"/>
      <c r="E269" s="29"/>
      <c r="F269" s="29"/>
      <c r="G269" s="28"/>
      <c r="H269" s="38"/>
    </row>
    <row r="270" spans="1:8" ht="12.75" customHeight="1">
      <c r="A270" s="26">
        <v>46834</v>
      </c>
      <c r="B270" s="27"/>
      <c r="C270" s="28">
        <f>ROUND(98.7642432315021,2)</f>
        <v>98.76</v>
      </c>
      <c r="D270" s="28">
        <f>F270</f>
        <v>91.37</v>
      </c>
      <c r="E270" s="28">
        <f>F270</f>
        <v>91.37</v>
      </c>
      <c r="F270" s="28">
        <f>ROUND(91.3720042485613,2)</f>
        <v>91.37</v>
      </c>
      <c r="G270" s="28"/>
      <c r="H270" s="38"/>
    </row>
    <row r="271" spans="1:8" ht="12.75" customHeight="1">
      <c r="A271" s="26" t="s">
        <v>65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44004</v>
      </c>
      <c r="B272" s="27"/>
      <c r="C272" s="28">
        <f>ROUND(102.03854563314,2)</f>
        <v>102.04</v>
      </c>
      <c r="D272" s="28">
        <f>F272</f>
        <v>102.04</v>
      </c>
      <c r="E272" s="28">
        <f>F272</f>
        <v>102.04</v>
      </c>
      <c r="F272" s="28">
        <f>ROUND(102.03854563314,2)</f>
        <v>102.04</v>
      </c>
      <c r="G272" s="28"/>
      <c r="H272" s="38"/>
    </row>
    <row r="273" spans="1:8" ht="12.75" customHeight="1">
      <c r="A273" s="26" t="s">
        <v>66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44095</v>
      </c>
      <c r="B274" s="27"/>
      <c r="C274" s="28">
        <f>ROUND(102.03854563314,2)</f>
        <v>102.04</v>
      </c>
      <c r="D274" s="28">
        <f>F274</f>
        <v>98.75</v>
      </c>
      <c r="E274" s="28">
        <f>F274</f>
        <v>98.75</v>
      </c>
      <c r="F274" s="28">
        <f>ROUND(98.7467799914737,2)</f>
        <v>98.75</v>
      </c>
      <c r="G274" s="28"/>
      <c r="H274" s="38"/>
    </row>
    <row r="275" spans="1:8" ht="12.75" customHeight="1">
      <c r="A275" s="26" t="s">
        <v>67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44182</v>
      </c>
      <c r="B276" s="27"/>
      <c r="C276" s="30">
        <f>ROUND(99.6662039431224,5)</f>
        <v>99.6662</v>
      </c>
      <c r="D276" s="30">
        <f>F276</f>
        <v>95.45313</v>
      </c>
      <c r="E276" s="30">
        <f>F276</f>
        <v>95.45313</v>
      </c>
      <c r="F276" s="30">
        <f>ROUND(95.4531316585094,5)</f>
        <v>95.45313</v>
      </c>
      <c r="G276" s="28"/>
      <c r="H276" s="38"/>
    </row>
    <row r="277" spans="1:8" ht="12.75" customHeight="1">
      <c r="A277" s="26" t="s">
        <v>68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44271</v>
      </c>
      <c r="B278" s="27"/>
      <c r="C278" s="30">
        <f>ROUND(99.6662039431224,5)</f>
        <v>99.6662</v>
      </c>
      <c r="D278" s="30">
        <f>F278</f>
        <v>94.4123</v>
      </c>
      <c r="E278" s="30">
        <f>F278</f>
        <v>94.4123</v>
      </c>
      <c r="F278" s="30">
        <f>ROUND(94.4122966789314,5)</f>
        <v>94.4123</v>
      </c>
      <c r="G278" s="28"/>
      <c r="H278" s="38"/>
    </row>
    <row r="279" spans="1:8" ht="12.75" customHeight="1">
      <c r="A279" s="26" t="s">
        <v>69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44362</v>
      </c>
      <c r="B280" s="27"/>
      <c r="C280" s="30">
        <f>ROUND(99.6662039431224,5)</f>
        <v>99.6662</v>
      </c>
      <c r="D280" s="30">
        <f>F280</f>
        <v>93.31981</v>
      </c>
      <c r="E280" s="30">
        <f>F280</f>
        <v>93.31981</v>
      </c>
      <c r="F280" s="30">
        <f>ROUND(93.3198053822015,5)</f>
        <v>93.31981</v>
      </c>
      <c r="G280" s="28"/>
      <c r="H280" s="38"/>
    </row>
    <row r="281" spans="1:8" ht="12.75" customHeight="1">
      <c r="A281" s="26" t="s">
        <v>70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44460</v>
      </c>
      <c r="B282" s="27"/>
      <c r="C282" s="30">
        <f>ROUND(99.6662039431224,5)</f>
        <v>99.6662</v>
      </c>
      <c r="D282" s="30">
        <f>F282</f>
        <v>93.18378</v>
      </c>
      <c r="E282" s="30">
        <f>F282</f>
        <v>93.18378</v>
      </c>
      <c r="F282" s="30">
        <f>ROUND(93.1837809058527,5)</f>
        <v>93.18378</v>
      </c>
      <c r="G282" s="28"/>
      <c r="H282" s="38"/>
    </row>
    <row r="283" spans="1:8" ht="12.75" customHeight="1">
      <c r="A283" s="26" t="s">
        <v>71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44551</v>
      </c>
      <c r="B284" s="27"/>
      <c r="C284" s="30">
        <f>ROUND(99.6662039431224,5)</f>
        <v>99.6662</v>
      </c>
      <c r="D284" s="30">
        <f>F284</f>
        <v>95.12262</v>
      </c>
      <c r="E284" s="30">
        <f>F284</f>
        <v>95.12262</v>
      </c>
      <c r="F284" s="30">
        <f>ROUND(95.1226246449301,5)</f>
        <v>95.12262</v>
      </c>
      <c r="G284" s="28"/>
      <c r="H284" s="38"/>
    </row>
    <row r="285" spans="1:8" ht="12.75" customHeight="1">
      <c r="A285" s="26" t="s">
        <v>72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44635</v>
      </c>
      <c r="B286" s="27"/>
      <c r="C286" s="30">
        <f>ROUND(99.6662039431224,5)</f>
        <v>99.6662</v>
      </c>
      <c r="D286" s="30">
        <f>F286</f>
        <v>95.02258</v>
      </c>
      <c r="E286" s="30">
        <f>F286</f>
        <v>95.02258</v>
      </c>
      <c r="F286" s="30">
        <f>ROUND(95.0225757731731,5)</f>
        <v>95.02258</v>
      </c>
      <c r="G286" s="28"/>
      <c r="H286" s="38"/>
    </row>
    <row r="287" spans="1:8" ht="12.75" customHeight="1">
      <c r="A287" s="26" t="s">
        <v>73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44733</v>
      </c>
      <c r="B288" s="27"/>
      <c r="C288" s="30">
        <f>ROUND(99.6662039431224,5)</f>
        <v>99.6662</v>
      </c>
      <c r="D288" s="30">
        <f>F288</f>
        <v>95.94897</v>
      </c>
      <c r="E288" s="30">
        <f>F288</f>
        <v>95.94897</v>
      </c>
      <c r="F288" s="30">
        <f>ROUND(95.9489690045053,5)</f>
        <v>95.94897</v>
      </c>
      <c r="G288" s="28"/>
      <c r="H288" s="38"/>
    </row>
    <row r="289" spans="1:8" ht="12.75" customHeight="1">
      <c r="A289" s="26" t="s">
        <v>74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44824</v>
      </c>
      <c r="B290" s="27"/>
      <c r="C290" s="30">
        <f>ROUND(99.6662039431224,5)</f>
        <v>99.6662</v>
      </c>
      <c r="D290" s="30">
        <f>F290</f>
        <v>99.66177</v>
      </c>
      <c r="E290" s="30">
        <f>F290</f>
        <v>99.66177</v>
      </c>
      <c r="F290" s="30">
        <f>ROUND(99.6617690748311,5)</f>
        <v>99.66177</v>
      </c>
      <c r="G290" s="28"/>
      <c r="H290" s="38"/>
    </row>
    <row r="291" spans="1:8" ht="12.75" customHeight="1">
      <c r="A291" s="26" t="s">
        <v>75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45097</v>
      </c>
      <c r="B292" s="27"/>
      <c r="C292" s="28">
        <f>ROUND(99.6662039431224,2)</f>
        <v>99.67</v>
      </c>
      <c r="D292" s="28">
        <f>F292</f>
        <v>99.67</v>
      </c>
      <c r="E292" s="28">
        <f>F292</f>
        <v>99.67</v>
      </c>
      <c r="F292" s="28">
        <f>ROUND(99.6662039431224,2)</f>
        <v>99.67</v>
      </c>
      <c r="G292" s="28"/>
      <c r="H292" s="38"/>
    </row>
    <row r="293" spans="1:8" ht="12.75" customHeight="1">
      <c r="A293" s="26" t="s">
        <v>76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45188</v>
      </c>
      <c r="B294" s="27"/>
      <c r="C294" s="28">
        <f>ROUND(99.6662039431224,2)</f>
        <v>99.67</v>
      </c>
      <c r="D294" s="28">
        <f>F294</f>
        <v>94.74</v>
      </c>
      <c r="E294" s="28">
        <f>F294</f>
        <v>94.74</v>
      </c>
      <c r="F294" s="28">
        <f>ROUND(94.7446674963443,2)</f>
        <v>94.74</v>
      </c>
      <c r="G294" s="28"/>
      <c r="H294" s="38"/>
    </row>
    <row r="295" spans="1:8" ht="12.75" customHeight="1">
      <c r="A295" s="26" t="s">
        <v>77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46008</v>
      </c>
      <c r="B296" s="27"/>
      <c r="C296" s="30">
        <f>ROUND(98.7642432315021,5)</f>
        <v>98.76424</v>
      </c>
      <c r="D296" s="30">
        <f>F296</f>
        <v>90.2079</v>
      </c>
      <c r="E296" s="30">
        <f>F296</f>
        <v>90.2079</v>
      </c>
      <c r="F296" s="30">
        <f>ROUND(90.2078975345928,5)</f>
        <v>90.2079</v>
      </c>
      <c r="G296" s="28"/>
      <c r="H296" s="38"/>
    </row>
    <row r="297" spans="1:8" ht="12.75" customHeight="1">
      <c r="A297" s="26" t="s">
        <v>78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46097</v>
      </c>
      <c r="B298" s="27"/>
      <c r="C298" s="30">
        <f>ROUND(98.7642432315021,5)</f>
        <v>98.76424</v>
      </c>
      <c r="D298" s="30">
        <f>F298</f>
        <v>87.02801</v>
      </c>
      <c r="E298" s="30">
        <f>F298</f>
        <v>87.02801</v>
      </c>
      <c r="F298" s="30">
        <f>ROUND(87.0280057878957,5)</f>
        <v>87.02801</v>
      </c>
      <c r="G298" s="28"/>
      <c r="H298" s="38"/>
    </row>
    <row r="299" spans="1:8" ht="12.75" customHeight="1">
      <c r="A299" s="26" t="s">
        <v>79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46188</v>
      </c>
      <c r="B300" s="27"/>
      <c r="C300" s="30">
        <f>ROUND(98.7642432315021,5)</f>
        <v>98.76424</v>
      </c>
      <c r="D300" s="30">
        <f>F300</f>
        <v>85.63751</v>
      </c>
      <c r="E300" s="30">
        <f>F300</f>
        <v>85.63751</v>
      </c>
      <c r="F300" s="30">
        <f>ROUND(85.6375065240852,5)</f>
        <v>85.63751</v>
      </c>
      <c r="G300" s="28"/>
      <c r="H300" s="38"/>
    </row>
    <row r="301" spans="1:8" ht="12.75" customHeight="1">
      <c r="A301" s="26" t="s">
        <v>80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46286</v>
      </c>
      <c r="B302" s="27"/>
      <c r="C302" s="30">
        <f>ROUND(98.7642432315021,5)</f>
        <v>98.76424</v>
      </c>
      <c r="D302" s="30">
        <f>F302</f>
        <v>87.76421</v>
      </c>
      <c r="E302" s="30">
        <f>F302</f>
        <v>87.76421</v>
      </c>
      <c r="F302" s="30">
        <f>ROUND(87.7642063389197,5)</f>
        <v>87.76421</v>
      </c>
      <c r="G302" s="28"/>
      <c r="H302" s="38"/>
    </row>
    <row r="303" spans="1:8" ht="12.75" customHeight="1">
      <c r="A303" s="26" t="s">
        <v>81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46377</v>
      </c>
      <c r="B304" s="27"/>
      <c r="C304" s="30">
        <f>ROUND(98.7642432315021,5)</f>
        <v>98.76424</v>
      </c>
      <c r="D304" s="30">
        <f>F304</f>
        <v>91.5998</v>
      </c>
      <c r="E304" s="30">
        <f>F304</f>
        <v>91.5998</v>
      </c>
      <c r="F304" s="30">
        <f>ROUND(91.5998038606346,5)</f>
        <v>91.5998</v>
      </c>
      <c r="G304" s="28"/>
      <c r="H304" s="38"/>
    </row>
    <row r="305" spans="1:8" ht="12.75" customHeight="1">
      <c r="A305" s="26" t="s">
        <v>82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46461</v>
      </c>
      <c r="B306" s="27"/>
      <c r="C306" s="30">
        <f>ROUND(98.7642432315021,5)</f>
        <v>98.76424</v>
      </c>
      <c r="D306" s="30">
        <f>F306</f>
        <v>90.07725</v>
      </c>
      <c r="E306" s="30">
        <f>F306</f>
        <v>90.07725</v>
      </c>
      <c r="F306" s="30">
        <f>ROUND(90.077253472609,5)</f>
        <v>90.07725</v>
      </c>
      <c r="G306" s="28"/>
      <c r="H306" s="38"/>
    </row>
    <row r="307" spans="1:8" ht="12.75" customHeight="1">
      <c r="A307" s="26" t="s">
        <v>83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46559</v>
      </c>
      <c r="B308" s="27"/>
      <c r="C308" s="30">
        <f>ROUND(98.7642432315021,5)</f>
        <v>98.76424</v>
      </c>
      <c r="D308" s="30">
        <f>F308</f>
        <v>92.15792</v>
      </c>
      <c r="E308" s="30">
        <f>F308</f>
        <v>92.15792</v>
      </c>
      <c r="F308" s="30">
        <f>ROUND(92.1579151393498,5)</f>
        <v>92.15792</v>
      </c>
      <c r="G308" s="28"/>
      <c r="H308" s="38"/>
    </row>
    <row r="309" spans="1:8" ht="12.75" customHeight="1">
      <c r="A309" s="26" t="s">
        <v>84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46650</v>
      </c>
      <c r="B310" s="27"/>
      <c r="C310" s="30">
        <f>ROUND(98.7642432315021,5)</f>
        <v>98.76424</v>
      </c>
      <c r="D310" s="30">
        <f>F310</f>
        <v>97.70379</v>
      </c>
      <c r="E310" s="30">
        <f>F310</f>
        <v>97.70379</v>
      </c>
      <c r="F310" s="30">
        <f>ROUND(97.703792805078,5)</f>
        <v>97.70379</v>
      </c>
      <c r="G310" s="28"/>
      <c r="H310" s="38"/>
    </row>
    <row r="311" spans="1:8" ht="12.75" customHeight="1">
      <c r="A311" s="26" t="s">
        <v>85</v>
      </c>
      <c r="B311" s="27"/>
      <c r="C311" s="29"/>
      <c r="D311" s="29"/>
      <c r="E311" s="29"/>
      <c r="F311" s="29"/>
      <c r="G311" s="28"/>
      <c r="H311" s="38"/>
    </row>
    <row r="312" spans="1:8" ht="12.75" customHeight="1">
      <c r="A312" s="26">
        <v>46924</v>
      </c>
      <c r="B312" s="27"/>
      <c r="C312" s="28">
        <f>ROUND(98.7642432315021,2)</f>
        <v>98.76</v>
      </c>
      <c r="D312" s="28">
        <f>F312</f>
        <v>98.76</v>
      </c>
      <c r="E312" s="28">
        <f>F312</f>
        <v>98.76</v>
      </c>
      <c r="F312" s="28">
        <f>ROUND(98.7642432315021,2)</f>
        <v>98.76</v>
      </c>
      <c r="G312" s="28"/>
      <c r="H312" s="38"/>
    </row>
    <row r="313" spans="1:8" ht="12.75" customHeight="1">
      <c r="A313" s="26" t="s">
        <v>86</v>
      </c>
      <c r="B313" s="27"/>
      <c r="C313" s="29"/>
      <c r="D313" s="29"/>
      <c r="E313" s="29"/>
      <c r="F313" s="29"/>
      <c r="G313" s="28"/>
      <c r="H313" s="38"/>
    </row>
    <row r="314" spans="1:8" ht="12.75" customHeight="1" thickBot="1">
      <c r="A314" s="40">
        <v>47015</v>
      </c>
      <c r="B314" s="41"/>
      <c r="C314" s="36">
        <f>ROUND(98.7642432315021,2)</f>
        <v>98.76</v>
      </c>
      <c r="D314" s="36">
        <f>F314</f>
        <v>91.68</v>
      </c>
      <c r="E314" s="36">
        <f>F314</f>
        <v>91.68</v>
      </c>
      <c r="F314" s="36">
        <f>ROUND(91.6843375219247,2)</f>
        <v>91.68</v>
      </c>
      <c r="G314" s="36"/>
      <c r="H314" s="39"/>
    </row>
  </sheetData>
  <sheetProtection/>
  <mergeCells count="313"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5:B235"/>
    <mergeCell ref="A236:B236"/>
    <mergeCell ref="A230:B230"/>
    <mergeCell ref="A231:B231"/>
    <mergeCell ref="A232:B232"/>
    <mergeCell ref="A233:B233"/>
    <mergeCell ref="A234:B234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2020-01-03T15:35:41Z</dcterms:modified>
  <cp:category/>
  <cp:version/>
  <cp:contentType/>
  <cp:contentStatus/>
</cp:coreProperties>
</file>