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<sst xmlns="http://schemas.openxmlformats.org/spreadsheetml/2006/main" count="89" uniqueCount="86">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</sst>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Q29" sqref="Q2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43851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ROUND(102.00518042891,2)</f>
        <v>102.01</v>
      </c>
      <c r="D6" s="20">
        <f>F6</f>
        <v>98.6</v>
      </c>
      <c r="E6" s="20">
        <f>F6</f>
        <v>98.6</v>
      </c>
      <c r="F6" s="20">
        <f>ROUND(98.6029346845063,2)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ROUND(102.00518042891,2)</f>
        <v>102.01</v>
      </c>
      <c r="D7" s="20">
        <f>F7</f>
        <v>102.01</v>
      </c>
      <c r="E7" s="20">
        <f>F7</f>
        <v>102.01</v>
      </c>
      <c r="F7" s="20">
        <f>ROUND(102.00518042891,2)</f>
        <v>102.01</v>
      </c>
      <c r="G7" s="20"/>
      <c r="H7" s="28"/>
    </row>
    <row r="8" spans="1:8" ht="12.75" customHeight="1">
      <c r="A8" s="38">
        <v>44095</v>
      </c>
      <c r="B8" s="39"/>
      <c r="C8" s="20">
        <f>ROUND(102.00518042891,2)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ROUND(99.271762472845,2)</f>
        <v>99.27</v>
      </c>
      <c r="D10" s="20">
        <f aca="true" t="shared" si="1" ref="D10:D21">F10</f>
        <v>95.35</v>
      </c>
      <c r="E10" s="20">
        <f aca="true" t="shared" si="2" ref="E10:E21">F10</f>
        <v>95.35</v>
      </c>
      <c r="F10" s="20">
        <f>ROUND(95.3539471555427,2)</f>
        <v>95.35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99.27</v>
      </c>
      <c r="D11" s="20">
        <f t="shared" si="1"/>
        <v>94.29</v>
      </c>
      <c r="E11" s="20">
        <f t="shared" si="2"/>
        <v>94.29</v>
      </c>
      <c r="F11" s="20">
        <f>ROUND(94.2926694909045,2)</f>
        <v>94.29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99.27</v>
      </c>
      <c r="D12" s="20">
        <f t="shared" si="1"/>
        <v>93.16</v>
      </c>
      <c r="E12" s="20">
        <f t="shared" si="2"/>
        <v>93.16</v>
      </c>
      <c r="F12" s="20">
        <f>ROUND(93.1636926163259,2)</f>
        <v>93.16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99.27</v>
      </c>
      <c r="D13" s="20">
        <f t="shared" si="1"/>
        <v>93</v>
      </c>
      <c r="E13" s="20">
        <f t="shared" si="2"/>
        <v>93</v>
      </c>
      <c r="F13" s="20">
        <f>ROUND(92.9952628981719,2)</f>
        <v>93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99.27</v>
      </c>
      <c r="D14" s="20">
        <f t="shared" si="1"/>
        <v>94.93</v>
      </c>
      <c r="E14" s="20">
        <f t="shared" si="2"/>
        <v>94.93</v>
      </c>
      <c r="F14" s="20">
        <f>ROUND(94.9251993678252,2)</f>
        <v>94.93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99.27</v>
      </c>
      <c r="D15" s="20">
        <f t="shared" si="1"/>
        <v>94.81</v>
      </c>
      <c r="E15" s="20">
        <f t="shared" si="2"/>
        <v>94.81</v>
      </c>
      <c r="F15" s="20">
        <f>ROUND(94.8085962417424,2)</f>
        <v>94.81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99.27</v>
      </c>
      <c r="D16" s="20">
        <f t="shared" si="1"/>
        <v>95.7</v>
      </c>
      <c r="E16" s="20">
        <f t="shared" si="2"/>
        <v>95.7</v>
      </c>
      <c r="F16" s="20">
        <f>ROUND(95.6950806171392,2)</f>
        <v>95.7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99.27</v>
      </c>
      <c r="D17" s="20">
        <f t="shared" si="1"/>
        <v>99.36</v>
      </c>
      <c r="E17" s="20">
        <f t="shared" si="2"/>
        <v>99.36</v>
      </c>
      <c r="F17" s="20">
        <f>ROUND(99.3583954415054,2)</f>
        <v>99.36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99.27</v>
      </c>
      <c r="D18" s="20">
        <f t="shared" si="1"/>
        <v>100.35</v>
      </c>
      <c r="E18" s="20">
        <f t="shared" si="2"/>
        <v>100.35</v>
      </c>
      <c r="F18" s="20">
        <f>ROUND(100.352413014038,2)</f>
        <v>100.35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99.27</v>
      </c>
      <c r="D19" s="20">
        <f t="shared" si="1"/>
        <v>93.38</v>
      </c>
      <c r="E19" s="20">
        <f t="shared" si="2"/>
        <v>93.38</v>
      </c>
      <c r="F19" s="20">
        <f>ROUND(93.3825696436698,2)</f>
        <v>93.38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99.27</v>
      </c>
      <c r="D20" s="20">
        <f t="shared" si="1"/>
        <v>99.27</v>
      </c>
      <c r="E20" s="20">
        <f t="shared" si="2"/>
        <v>99.27</v>
      </c>
      <c r="F20" s="20">
        <f>ROUND(99.271762472845,2)</f>
        <v>99.27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99.27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ROUND(97.9369716419382,2)</f>
        <v>97.94</v>
      </c>
      <c r="D23" s="20">
        <f aca="true" t="shared" si="4" ref="D23:D34">F23</f>
        <v>89.5</v>
      </c>
      <c r="E23" s="20">
        <f aca="true" t="shared" si="5" ref="E23:E34">F23</f>
        <v>89.5</v>
      </c>
      <c r="F23" s="20">
        <f>ROUND(89.5005917263969,2)</f>
        <v>89.5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97.94</v>
      </c>
      <c r="D24" s="20">
        <f t="shared" si="4"/>
        <v>86.29</v>
      </c>
      <c r="E24" s="20">
        <f t="shared" si="5"/>
        <v>86.29</v>
      </c>
      <c r="F24" s="20">
        <f>ROUND(86.2941645647786,2)</f>
        <v>86.29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97.94</v>
      </c>
      <c r="D25" s="20">
        <f t="shared" si="4"/>
        <v>84.9</v>
      </c>
      <c r="E25" s="20">
        <f t="shared" si="5"/>
        <v>84.9</v>
      </c>
      <c r="F25" s="20">
        <f>ROUND(84.8980845644972,2)</f>
        <v>84.9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97.94</v>
      </c>
      <c r="D26" s="20">
        <f t="shared" si="4"/>
        <v>87.04</v>
      </c>
      <c r="E26" s="20">
        <f t="shared" si="5"/>
        <v>87.04</v>
      </c>
      <c r="F26" s="20">
        <f>ROUND(87.0383613747226,2)</f>
        <v>87.04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97.94</v>
      </c>
      <c r="D27" s="20">
        <f t="shared" si="4"/>
        <v>90.89</v>
      </c>
      <c r="E27" s="20">
        <f t="shared" si="5"/>
        <v>90.89</v>
      </c>
      <c r="F27" s="20">
        <f>ROUND(90.885805545798,2)</f>
        <v>90.89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97.94</v>
      </c>
      <c r="D28" s="20">
        <f t="shared" si="4"/>
        <v>89.34</v>
      </c>
      <c r="E28" s="20">
        <f t="shared" si="5"/>
        <v>89.34</v>
      </c>
      <c r="F28" s="20">
        <f>ROUND(89.3401461224557,2)</f>
        <v>89.34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97.94</v>
      </c>
      <c r="D29" s="20">
        <f t="shared" si="4"/>
        <v>91.4</v>
      </c>
      <c r="E29" s="20">
        <f t="shared" si="5"/>
        <v>91.4</v>
      </c>
      <c r="F29" s="20">
        <f>ROUND(91.4034339855551,2)</f>
        <v>91.4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97.94</v>
      </c>
      <c r="D30" s="20">
        <f t="shared" si="4"/>
        <v>96.93</v>
      </c>
      <c r="E30" s="20">
        <f t="shared" si="5"/>
        <v>96.93</v>
      </c>
      <c r="F30" s="20">
        <f>ROUND(96.9349803796881,2)</f>
        <v>96.93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97.94</v>
      </c>
      <c r="D31" s="20">
        <f t="shared" si="4"/>
        <v>97.25</v>
      </c>
      <c r="E31" s="20">
        <f t="shared" si="5"/>
        <v>97.25</v>
      </c>
      <c r="F31" s="20">
        <f>ROUND(97.2541840067397,2)</f>
        <v>97.25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97.94</v>
      </c>
      <c r="D32" s="20">
        <f t="shared" si="4"/>
        <v>90.53</v>
      </c>
      <c r="E32" s="20">
        <f t="shared" si="5"/>
        <v>90.53</v>
      </c>
      <c r="F32" s="20">
        <f>ROUND(90.5346267465992,2)</f>
        <v>90.53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97.94</v>
      </c>
      <c r="D33" s="20">
        <f t="shared" si="4"/>
        <v>97.94</v>
      </c>
      <c r="E33" s="20">
        <f t="shared" si="5"/>
        <v>97.94</v>
      </c>
      <c r="F33" s="20">
        <f>ROUND(97.9369716419382,2)</f>
        <v>97.94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97.94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ROUND(3.595,5)</f>
        <v>3.595</v>
      </c>
      <c r="D36" s="22">
        <f>F36</f>
        <v>3.595</v>
      </c>
      <c r="E36" s="22">
        <f>F36</f>
        <v>3.595</v>
      </c>
      <c r="F36" s="22">
        <f>ROUND(3.595,5)</f>
        <v>3.595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ROUND(3.85,5)</f>
        <v>3.85</v>
      </c>
      <c r="D38" s="22">
        <f>F38</f>
        <v>3.85</v>
      </c>
      <c r="E38" s="22">
        <f>F38</f>
        <v>3.85</v>
      </c>
      <c r="F38" s="22">
        <f>ROUND(3.85,5)</f>
        <v>3.85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ROUND(3.9,5)</f>
        <v>3.9</v>
      </c>
      <c r="D40" s="22">
        <f>F40</f>
        <v>3.9</v>
      </c>
      <c r="E40" s="22">
        <f>F40</f>
        <v>3.9</v>
      </c>
      <c r="F40" s="22">
        <f>ROUND(3.9,5)</f>
        <v>3.9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ROUND(4.615,5)</f>
        <v>4.615</v>
      </c>
      <c r="D42" s="22">
        <f>F42</f>
        <v>4.615</v>
      </c>
      <c r="E42" s="22">
        <f>F42</f>
        <v>4.615</v>
      </c>
      <c r="F42" s="22">
        <f>ROUND(4.615,5)</f>
        <v>4.615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ROUND(10.885,5)</f>
        <v>10.885</v>
      </c>
      <c r="D44" s="22">
        <f>F44</f>
        <v>10.885</v>
      </c>
      <c r="E44" s="22">
        <f>F44</f>
        <v>10.885</v>
      </c>
      <c r="F44" s="22">
        <f>ROUND(10.885,5)</f>
        <v>10.885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ROUND(6.96,5)</f>
        <v>6.96</v>
      </c>
      <c r="D46" s="22">
        <f>F46</f>
        <v>6.96</v>
      </c>
      <c r="E46" s="22">
        <f>F46</f>
        <v>6.96</v>
      </c>
      <c r="F46" s="22">
        <f>ROUND(6.96,5)</f>
        <v>6.96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ROUND(8.13,3)</f>
        <v>8.13</v>
      </c>
      <c r="D48" s="23">
        <f>F48</f>
        <v>8.13</v>
      </c>
      <c r="E48" s="23">
        <f>F48</f>
        <v>8.13</v>
      </c>
      <c r="F48" s="23">
        <f>ROUND(8.13,3)</f>
        <v>8.13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ROUND(3.15,3)</f>
        <v>3.15</v>
      </c>
      <c r="D50" s="23">
        <f>F50</f>
        <v>3.15</v>
      </c>
      <c r="E50" s="23">
        <f>F50</f>
        <v>3.15</v>
      </c>
      <c r="F50" s="23">
        <f>ROUND(3.15,3)</f>
        <v>3.15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ROUND(3.815,3)</f>
        <v>3.815</v>
      </c>
      <c r="D52" s="23">
        <f>F52</f>
        <v>3.815</v>
      </c>
      <c r="E52" s="23">
        <f>F52</f>
        <v>3.815</v>
      </c>
      <c r="F52" s="23">
        <f>ROUND(3.815,3)</f>
        <v>3.815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44286</v>
      </c>
      <c r="B54" s="39"/>
      <c r="C54" s="23">
        <f>ROUND(6.64,3)</f>
        <v>6.64</v>
      </c>
      <c r="D54" s="23">
        <f>F54</f>
        <v>6.64</v>
      </c>
      <c r="E54" s="23">
        <f>F54</f>
        <v>6.64</v>
      </c>
      <c r="F54" s="23">
        <f>ROUND(6.64,3)</f>
        <v>6.64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49765</v>
      </c>
      <c r="B56" s="39"/>
      <c r="C56" s="23">
        <f>ROUND(9.735,3)</f>
        <v>9.735</v>
      </c>
      <c r="D56" s="23">
        <f>F56</f>
        <v>9.735</v>
      </c>
      <c r="E56" s="23">
        <f>F56</f>
        <v>9.735</v>
      </c>
      <c r="F56" s="23">
        <f>ROUND(9.735,3)</f>
        <v>9.735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46843</v>
      </c>
      <c r="B58" s="39"/>
      <c r="C58" s="23">
        <f>ROUND(3.695,3)</f>
        <v>3.695</v>
      </c>
      <c r="D58" s="23">
        <f>F58</f>
        <v>3.695</v>
      </c>
      <c r="E58" s="23">
        <f>F58</f>
        <v>3.695</v>
      </c>
      <c r="F58" s="23">
        <f>ROUND(3.695,3)</f>
        <v>3.695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44592</v>
      </c>
      <c r="B60" s="39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47907</v>
      </c>
      <c r="B62" s="39"/>
      <c r="C62" s="23">
        <f>ROUND(9.19,3)</f>
        <v>9.19</v>
      </c>
      <c r="D62" s="23">
        <f>F62</f>
        <v>9.19</v>
      </c>
      <c r="E62" s="23">
        <f>F62</f>
        <v>9.19</v>
      </c>
      <c r="F62" s="23">
        <f>ROUND(9.19,3)</f>
        <v>9.19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43867</v>
      </c>
      <c r="B64" s="39"/>
      <c r="C64" s="22">
        <f>ROUND(3.595,5)</f>
        <v>3.595</v>
      </c>
      <c r="D64" s="22">
        <f>F64</f>
        <v>135.88134</v>
      </c>
      <c r="E64" s="22">
        <f>F64</f>
        <v>135.88134</v>
      </c>
      <c r="F64" s="22">
        <f>ROUND(135.88134,5)</f>
        <v>135.88134</v>
      </c>
      <c r="G64" s="20"/>
      <c r="H64" s="28"/>
    </row>
    <row r="65" spans="1:8" ht="12.75" customHeight="1">
      <c r="A65" s="38">
        <v>43958</v>
      </c>
      <c r="B65" s="39"/>
      <c r="C65" s="22">
        <f>ROUND(3.595,5)</f>
        <v>3.595</v>
      </c>
      <c r="D65" s="22">
        <f>F65</f>
        <v>138.32176</v>
      </c>
      <c r="E65" s="22">
        <f>F65</f>
        <v>138.32176</v>
      </c>
      <c r="F65" s="22">
        <f>ROUND(138.32176,5)</f>
        <v>138.32176</v>
      </c>
      <c r="G65" s="20"/>
      <c r="H65" s="28"/>
    </row>
    <row r="66" spans="1:8" ht="12.75" customHeight="1">
      <c r="A66" s="38">
        <v>44049</v>
      </c>
      <c r="B66" s="39"/>
      <c r="C66" s="22">
        <f>ROUND(3.595,5)</f>
        <v>3.595</v>
      </c>
      <c r="D66" s="22">
        <f>F66</f>
        <v>139.36971</v>
      </c>
      <c r="E66" s="22">
        <f>F66</f>
        <v>139.36971</v>
      </c>
      <c r="F66" s="22">
        <f>ROUND(139.36971,5)</f>
        <v>139.36971</v>
      </c>
      <c r="G66" s="20"/>
      <c r="H66" s="28"/>
    </row>
    <row r="67" spans="1:8" ht="12.75" customHeight="1">
      <c r="A67" s="38">
        <v>44140</v>
      </c>
      <c r="B67" s="39"/>
      <c r="C67" s="22">
        <f>ROUND(3.595,5)</f>
        <v>3.595</v>
      </c>
      <c r="D67" s="22">
        <f>F67</f>
        <v>141.87705</v>
      </c>
      <c r="E67" s="22">
        <f>F67</f>
        <v>141.87705</v>
      </c>
      <c r="F67" s="22">
        <f>ROUND(141.87705,5)</f>
        <v>141.87705</v>
      </c>
      <c r="G67" s="20"/>
      <c r="H67" s="28"/>
    </row>
    <row r="68" spans="1:8" ht="12.75" customHeight="1">
      <c r="A68" s="38">
        <v>44231</v>
      </c>
      <c r="B68" s="39"/>
      <c r="C68" s="22">
        <f>ROUND(3.595,5)</f>
        <v>3.595</v>
      </c>
      <c r="D68" s="22">
        <f>F68</f>
        <v>142.83092</v>
      </c>
      <c r="E68" s="22">
        <f>F68</f>
        <v>142.83092</v>
      </c>
      <c r="F68" s="22">
        <f>ROUND(142.83092,5)</f>
        <v>142.83092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43867</v>
      </c>
      <c r="B70" s="39"/>
      <c r="C70" s="22">
        <f>ROUND(100.92541,5)</f>
        <v>100.92541</v>
      </c>
      <c r="D70" s="22">
        <f>F70</f>
        <v>101.27446</v>
      </c>
      <c r="E70" s="22">
        <f>F70</f>
        <v>101.27446</v>
      </c>
      <c r="F70" s="22">
        <f>ROUND(101.27446,5)</f>
        <v>101.27446</v>
      </c>
      <c r="G70" s="20"/>
      <c r="H70" s="28"/>
    </row>
    <row r="71" spans="1:8" ht="12.75" customHeight="1">
      <c r="A71" s="38">
        <v>43958</v>
      </c>
      <c r="B71" s="39"/>
      <c r="C71" s="22">
        <f>ROUND(100.92541,5)</f>
        <v>100.92541</v>
      </c>
      <c r="D71" s="22">
        <f>F71</f>
        <v>101.99</v>
      </c>
      <c r="E71" s="22">
        <f>F71</f>
        <v>101.99</v>
      </c>
      <c r="F71" s="22">
        <f>ROUND(101.99,5)</f>
        <v>101.99</v>
      </c>
      <c r="G71" s="20"/>
      <c r="H71" s="28"/>
    </row>
    <row r="72" spans="1:8" ht="12.75" customHeight="1">
      <c r="A72" s="38">
        <v>44049</v>
      </c>
      <c r="B72" s="39"/>
      <c r="C72" s="22">
        <f>ROUND(100.92541,5)</f>
        <v>100.92541</v>
      </c>
      <c r="D72" s="22">
        <f>F72</f>
        <v>103.86385</v>
      </c>
      <c r="E72" s="22">
        <f>F72</f>
        <v>103.86385</v>
      </c>
      <c r="F72" s="22">
        <f>ROUND(103.86385,5)</f>
        <v>103.86385</v>
      </c>
      <c r="G72" s="20"/>
      <c r="H72" s="28"/>
    </row>
    <row r="73" spans="1:8" ht="12.75" customHeight="1">
      <c r="A73" s="38">
        <v>44140</v>
      </c>
      <c r="B73" s="39"/>
      <c r="C73" s="22">
        <f>ROUND(100.92541,5)</f>
        <v>100.92541</v>
      </c>
      <c r="D73" s="22">
        <f>F73</f>
        <v>104.59908</v>
      </c>
      <c r="E73" s="22">
        <f>F73</f>
        <v>104.59908</v>
      </c>
      <c r="F73" s="22">
        <f>ROUND(104.59908,5)</f>
        <v>104.59908</v>
      </c>
      <c r="G73" s="20"/>
      <c r="H73" s="28"/>
    </row>
    <row r="74" spans="1:8" ht="12.75" customHeight="1">
      <c r="A74" s="38">
        <v>44231</v>
      </c>
      <c r="B74" s="39"/>
      <c r="C74" s="22">
        <f>ROUND(100.92541,5)</f>
        <v>100.92541</v>
      </c>
      <c r="D74" s="22">
        <f>F74</f>
        <v>106.41922</v>
      </c>
      <c r="E74" s="22">
        <f>F74</f>
        <v>106.41922</v>
      </c>
      <c r="F74" s="22">
        <f>ROUND(106.41922,5)</f>
        <v>106.41922</v>
      </c>
      <c r="G74" s="20"/>
      <c r="H74" s="28"/>
    </row>
    <row r="75" spans="1:8" ht="12.75" customHeight="1">
      <c r="A75" s="38" t="s">
        <v>31</v>
      </c>
      <c r="B75" s="39"/>
      <c r="C75" s="21"/>
      <c r="D75" s="21"/>
      <c r="E75" s="21"/>
      <c r="F75" s="21"/>
      <c r="G75" s="20"/>
      <c r="H75" s="28"/>
    </row>
    <row r="76" spans="1:8" ht="12.75" customHeight="1">
      <c r="A76" s="38">
        <v>43867</v>
      </c>
      <c r="B76" s="39"/>
      <c r="C76" s="22">
        <f>ROUND(8.98,5)</f>
        <v>8.98</v>
      </c>
      <c r="D76" s="22">
        <f>F76</f>
        <v>8.99391</v>
      </c>
      <c r="E76" s="22">
        <f>F76</f>
        <v>8.99391</v>
      </c>
      <c r="F76" s="22">
        <f>ROUND(8.99391,5)</f>
        <v>8.99391</v>
      </c>
      <c r="G76" s="20"/>
      <c r="H76" s="28"/>
    </row>
    <row r="77" spans="1:8" ht="12.75" customHeight="1">
      <c r="A77" s="38">
        <v>43958</v>
      </c>
      <c r="B77" s="39"/>
      <c r="C77" s="22">
        <f>ROUND(8.98,5)</f>
        <v>8.98</v>
      </c>
      <c r="D77" s="22">
        <f>F77</f>
        <v>9.06341</v>
      </c>
      <c r="E77" s="22">
        <f>F77</f>
        <v>9.06341</v>
      </c>
      <c r="F77" s="22">
        <f>ROUND(9.06341,5)</f>
        <v>9.06341</v>
      </c>
      <c r="G77" s="20"/>
      <c r="H77" s="28"/>
    </row>
    <row r="78" spans="1:8" ht="12.75" customHeight="1">
      <c r="A78" s="38">
        <v>44049</v>
      </c>
      <c r="B78" s="39"/>
      <c r="C78" s="22">
        <f>ROUND(8.98,5)</f>
        <v>8.98</v>
      </c>
      <c r="D78" s="22">
        <f>F78</f>
        <v>9.13485</v>
      </c>
      <c r="E78" s="22">
        <f>F78</f>
        <v>9.13485</v>
      </c>
      <c r="F78" s="22">
        <f>ROUND(9.13485,5)</f>
        <v>9.13485</v>
      </c>
      <c r="G78" s="20"/>
      <c r="H78" s="28"/>
    </row>
    <row r="79" spans="1:8" ht="12.75" customHeight="1">
      <c r="A79" s="38">
        <v>44140</v>
      </c>
      <c r="B79" s="39"/>
      <c r="C79" s="22">
        <f>ROUND(8.98,5)</f>
        <v>8.98</v>
      </c>
      <c r="D79" s="22">
        <f>F79</f>
        <v>9.20384</v>
      </c>
      <c r="E79" s="22">
        <f>F79</f>
        <v>9.20384</v>
      </c>
      <c r="F79" s="22">
        <f>ROUND(9.20384,5)</f>
        <v>9.20384</v>
      </c>
      <c r="G79" s="20"/>
      <c r="H79" s="28"/>
    </row>
    <row r="80" spans="1:8" ht="12.75" customHeight="1">
      <c r="A80" s="38">
        <v>44231</v>
      </c>
      <c r="B80" s="39"/>
      <c r="C80" s="22">
        <f>ROUND(8.98,5)</f>
        <v>8.98</v>
      </c>
      <c r="D80" s="22">
        <f>F80</f>
        <v>9.29274</v>
      </c>
      <c r="E80" s="22">
        <f>F80</f>
        <v>9.29274</v>
      </c>
      <c r="F80" s="22">
        <f>ROUND(9.29274,5)</f>
        <v>9.29274</v>
      </c>
      <c r="G80" s="20"/>
      <c r="H80" s="28"/>
    </row>
    <row r="81" spans="1:8" ht="12.75" customHeight="1">
      <c r="A81" s="38" t="s">
        <v>32</v>
      </c>
      <c r="B81" s="39"/>
      <c r="C81" s="21"/>
      <c r="D81" s="21"/>
      <c r="E81" s="21"/>
      <c r="F81" s="21"/>
      <c r="G81" s="20"/>
      <c r="H81" s="28"/>
    </row>
    <row r="82" spans="1:8" ht="12.75" customHeight="1">
      <c r="A82" s="38">
        <v>43867</v>
      </c>
      <c r="B82" s="39"/>
      <c r="C82" s="22">
        <f>ROUND(9.37,5)</f>
        <v>9.37</v>
      </c>
      <c r="D82" s="22">
        <f>F82</f>
        <v>9.38545</v>
      </c>
      <c r="E82" s="22">
        <f>F82</f>
        <v>9.38545</v>
      </c>
      <c r="F82" s="22">
        <f>ROUND(9.38545,5)</f>
        <v>9.38545</v>
      </c>
      <c r="G82" s="20"/>
      <c r="H82" s="28"/>
    </row>
    <row r="83" spans="1:8" ht="12.75" customHeight="1">
      <c r="A83" s="38">
        <v>43958</v>
      </c>
      <c r="B83" s="39"/>
      <c r="C83" s="22">
        <f>ROUND(9.37,5)</f>
        <v>9.37</v>
      </c>
      <c r="D83" s="22">
        <f>F83</f>
        <v>9.46027</v>
      </c>
      <c r="E83" s="22">
        <f>F83</f>
        <v>9.46027</v>
      </c>
      <c r="F83" s="22">
        <f>ROUND(9.46027,5)</f>
        <v>9.46027</v>
      </c>
      <c r="G83" s="20"/>
      <c r="H83" s="28"/>
    </row>
    <row r="84" spans="1:8" ht="12.75" customHeight="1">
      <c r="A84" s="38">
        <v>44049</v>
      </c>
      <c r="B84" s="39"/>
      <c r="C84" s="22">
        <f>ROUND(9.37,5)</f>
        <v>9.37</v>
      </c>
      <c r="D84" s="22">
        <f>F84</f>
        <v>9.53629</v>
      </c>
      <c r="E84" s="22">
        <f>F84</f>
        <v>9.53629</v>
      </c>
      <c r="F84" s="22">
        <f>ROUND(9.53629,5)</f>
        <v>9.53629</v>
      </c>
      <c r="G84" s="20"/>
      <c r="H84" s="28"/>
    </row>
    <row r="85" spans="1:8" ht="12.75" customHeight="1">
      <c r="A85" s="38">
        <v>44140</v>
      </c>
      <c r="B85" s="39"/>
      <c r="C85" s="22">
        <f>ROUND(9.37,5)</f>
        <v>9.37</v>
      </c>
      <c r="D85" s="22">
        <f>F85</f>
        <v>9.61496</v>
      </c>
      <c r="E85" s="22">
        <f>F85</f>
        <v>9.61496</v>
      </c>
      <c r="F85" s="22">
        <f>ROUND(9.61496,5)</f>
        <v>9.61496</v>
      </c>
      <c r="G85" s="20"/>
      <c r="H85" s="28"/>
    </row>
    <row r="86" spans="1:8" ht="12.75" customHeight="1">
      <c r="A86" s="38">
        <v>44231</v>
      </c>
      <c r="B86" s="39"/>
      <c r="C86" s="22">
        <f>ROUND(9.37,5)</f>
        <v>9.37</v>
      </c>
      <c r="D86" s="22">
        <f>F86</f>
        <v>9.71124</v>
      </c>
      <c r="E86" s="22">
        <f>F86</f>
        <v>9.71124</v>
      </c>
      <c r="F86" s="22">
        <f>ROUND(9.71124,5)</f>
        <v>9.71124</v>
      </c>
      <c r="G86" s="20"/>
      <c r="H86" s="28"/>
    </row>
    <row r="87" spans="1:8" ht="12.75" customHeight="1">
      <c r="A87" s="38" t="s">
        <v>33</v>
      </c>
      <c r="B87" s="39"/>
      <c r="C87" s="21"/>
      <c r="D87" s="21"/>
      <c r="E87" s="21"/>
      <c r="F87" s="21"/>
      <c r="G87" s="20"/>
      <c r="H87" s="28"/>
    </row>
    <row r="88" spans="1:8" ht="12.75" customHeight="1">
      <c r="A88" s="38">
        <v>43867</v>
      </c>
      <c r="B88" s="39"/>
      <c r="C88" s="22">
        <f>ROUND(100.47097,5)</f>
        <v>100.47097</v>
      </c>
      <c r="D88" s="22">
        <f>F88</f>
        <v>100.81848</v>
      </c>
      <c r="E88" s="22">
        <f>F88</f>
        <v>100.81848</v>
      </c>
      <c r="F88" s="22">
        <f>ROUND(100.81848,5)</f>
        <v>100.81848</v>
      </c>
      <c r="G88" s="20"/>
      <c r="H88" s="28"/>
    </row>
    <row r="89" spans="1:8" ht="12.75" customHeight="1">
      <c r="A89" s="38">
        <v>43958</v>
      </c>
      <c r="B89" s="39"/>
      <c r="C89" s="22">
        <f>ROUND(100.47097,5)</f>
        <v>100.47097</v>
      </c>
      <c r="D89" s="22">
        <f>F89</f>
        <v>101.4437</v>
      </c>
      <c r="E89" s="22">
        <f>F89</f>
        <v>101.4437</v>
      </c>
      <c r="F89" s="22">
        <f>ROUND(101.4437,5)</f>
        <v>101.4437</v>
      </c>
      <c r="G89" s="20"/>
      <c r="H89" s="28"/>
    </row>
    <row r="90" spans="1:8" ht="12.75" customHeight="1">
      <c r="A90" s="38">
        <v>44049</v>
      </c>
      <c r="B90" s="39"/>
      <c r="C90" s="22">
        <f>ROUND(100.47097,5)</f>
        <v>100.47097</v>
      </c>
      <c r="D90" s="22">
        <f>F90</f>
        <v>103.30746</v>
      </c>
      <c r="E90" s="22">
        <f>F90</f>
        <v>103.30746</v>
      </c>
      <c r="F90" s="22">
        <f>ROUND(103.30746,5)</f>
        <v>103.30746</v>
      </c>
      <c r="G90" s="20"/>
      <c r="H90" s="28"/>
    </row>
    <row r="91" spans="1:8" ht="12.75" customHeight="1">
      <c r="A91" s="38">
        <v>44140</v>
      </c>
      <c r="B91" s="39"/>
      <c r="C91" s="22">
        <f>ROUND(100.47097,5)</f>
        <v>100.47097</v>
      </c>
      <c r="D91" s="22">
        <f>F91</f>
        <v>103.95501</v>
      </c>
      <c r="E91" s="22">
        <f>F91</f>
        <v>103.95501</v>
      </c>
      <c r="F91" s="22">
        <f>ROUND(103.95501,5)</f>
        <v>103.95501</v>
      </c>
      <c r="G91" s="20"/>
      <c r="H91" s="28"/>
    </row>
    <row r="92" spans="1:8" ht="12.75" customHeight="1">
      <c r="A92" s="38">
        <v>44231</v>
      </c>
      <c r="B92" s="39"/>
      <c r="C92" s="22">
        <f>ROUND(100.47097,5)</f>
        <v>100.47097</v>
      </c>
      <c r="D92" s="22">
        <f>F92</f>
        <v>105.76413</v>
      </c>
      <c r="E92" s="22">
        <f>F92</f>
        <v>105.76413</v>
      </c>
      <c r="F92" s="22">
        <f>ROUND(105.76413,5)</f>
        <v>105.76413</v>
      </c>
      <c r="G92" s="20"/>
      <c r="H92" s="28"/>
    </row>
    <row r="93" spans="1:8" ht="12.75" customHeight="1">
      <c r="A93" s="38" t="s">
        <v>34</v>
      </c>
      <c r="B93" s="39"/>
      <c r="C93" s="21"/>
      <c r="D93" s="21"/>
      <c r="E93" s="21"/>
      <c r="F93" s="21"/>
      <c r="G93" s="20"/>
      <c r="H93" s="28"/>
    </row>
    <row r="94" spans="1:8" ht="12.75" customHeight="1">
      <c r="A94" s="38">
        <v>43867</v>
      </c>
      <c r="B94" s="39"/>
      <c r="C94" s="22">
        <f>ROUND(9.865,5)</f>
        <v>9.865</v>
      </c>
      <c r="D94" s="22">
        <f>F94</f>
        <v>9.88097</v>
      </c>
      <c r="E94" s="22">
        <f>F94</f>
        <v>9.88097</v>
      </c>
      <c r="F94" s="22">
        <f>ROUND(9.88097,5)</f>
        <v>9.88097</v>
      </c>
      <c r="G94" s="20"/>
      <c r="H94" s="28"/>
    </row>
    <row r="95" spans="1:8" ht="12.75" customHeight="1">
      <c r="A95" s="38">
        <v>43958</v>
      </c>
      <c r="B95" s="39"/>
      <c r="C95" s="22">
        <f>ROUND(9.865,5)</f>
        <v>9.865</v>
      </c>
      <c r="D95" s="22">
        <f>F95</f>
        <v>9.96168</v>
      </c>
      <c r="E95" s="22">
        <f>F95</f>
        <v>9.96168</v>
      </c>
      <c r="F95" s="22">
        <f>ROUND(9.96168,5)</f>
        <v>9.96168</v>
      </c>
      <c r="G95" s="20"/>
      <c r="H95" s="28"/>
    </row>
    <row r="96" spans="1:8" ht="12.75" customHeight="1">
      <c r="A96" s="38">
        <v>44049</v>
      </c>
      <c r="B96" s="39"/>
      <c r="C96" s="22">
        <f>ROUND(9.865,5)</f>
        <v>9.865</v>
      </c>
      <c r="D96" s="22">
        <f>F96</f>
        <v>10.04484</v>
      </c>
      <c r="E96" s="22">
        <f>F96</f>
        <v>10.04484</v>
      </c>
      <c r="F96" s="22">
        <f>ROUND(10.04484,5)</f>
        <v>10.04484</v>
      </c>
      <c r="G96" s="20"/>
      <c r="H96" s="28"/>
    </row>
    <row r="97" spans="1:8" ht="12.75" customHeight="1">
      <c r="A97" s="38">
        <v>44140</v>
      </c>
      <c r="B97" s="39"/>
      <c r="C97" s="22">
        <f>ROUND(9.865,5)</f>
        <v>9.865</v>
      </c>
      <c r="D97" s="22">
        <f>F97</f>
        <v>10.12475</v>
      </c>
      <c r="E97" s="22">
        <f>F97</f>
        <v>10.12475</v>
      </c>
      <c r="F97" s="22">
        <f>ROUND(10.12475,5)</f>
        <v>10.12475</v>
      </c>
      <c r="G97" s="20"/>
      <c r="H97" s="28"/>
    </row>
    <row r="98" spans="1:8" ht="12.75" customHeight="1">
      <c r="A98" s="38">
        <v>44231</v>
      </c>
      <c r="B98" s="39"/>
      <c r="C98" s="22">
        <f>ROUND(9.865,5)</f>
        <v>9.865</v>
      </c>
      <c r="D98" s="22">
        <f>F98</f>
        <v>10.22102</v>
      </c>
      <c r="E98" s="22">
        <f>F98</f>
        <v>10.22102</v>
      </c>
      <c r="F98" s="22">
        <f>ROUND(10.22102,5)</f>
        <v>10.22102</v>
      </c>
      <c r="G98" s="20"/>
      <c r="H98" s="28"/>
    </row>
    <row r="99" spans="1:8" ht="12.75" customHeight="1">
      <c r="A99" s="38" t="s">
        <v>35</v>
      </c>
      <c r="B99" s="39"/>
      <c r="C99" s="21"/>
      <c r="D99" s="21"/>
      <c r="E99" s="21"/>
      <c r="F99" s="21"/>
      <c r="G99" s="20"/>
      <c r="H99" s="28"/>
    </row>
    <row r="100" spans="1:8" ht="12.75" customHeight="1">
      <c r="A100" s="38">
        <v>43867</v>
      </c>
      <c r="B100" s="39"/>
      <c r="C100" s="22">
        <f>ROUND(3.85,5)</f>
        <v>3.85</v>
      </c>
      <c r="D100" s="22">
        <f>F100</f>
        <v>116.24839</v>
      </c>
      <c r="E100" s="22">
        <f>F100</f>
        <v>116.24839</v>
      </c>
      <c r="F100" s="22">
        <f>ROUND(116.24839,5)</f>
        <v>116.24839</v>
      </c>
      <c r="G100" s="20"/>
      <c r="H100" s="28"/>
    </row>
    <row r="101" spans="1:8" ht="12.75" customHeight="1">
      <c r="A101" s="38">
        <v>43958</v>
      </c>
      <c r="B101" s="39"/>
      <c r="C101" s="22">
        <f>ROUND(3.85,5)</f>
        <v>3.85</v>
      </c>
      <c r="D101" s="22">
        <f>F101</f>
        <v>118.33617</v>
      </c>
      <c r="E101" s="22">
        <f>F101</f>
        <v>118.33617</v>
      </c>
      <c r="F101" s="22">
        <f>ROUND(118.33617,5)</f>
        <v>118.33617</v>
      </c>
      <c r="G101" s="20"/>
      <c r="H101" s="28"/>
    </row>
    <row r="102" spans="1:8" ht="12.75" customHeight="1">
      <c r="A102" s="38">
        <v>44049</v>
      </c>
      <c r="B102" s="39"/>
      <c r="C102" s="22">
        <f>ROUND(3.85,5)</f>
        <v>3.85</v>
      </c>
      <c r="D102" s="22">
        <f>F102</f>
        <v>118.83018</v>
      </c>
      <c r="E102" s="22">
        <f>F102</f>
        <v>118.83018</v>
      </c>
      <c r="F102" s="22">
        <f>ROUND(118.83018,5)</f>
        <v>118.83018</v>
      </c>
      <c r="G102" s="20"/>
      <c r="H102" s="28"/>
    </row>
    <row r="103" spans="1:8" ht="12.75" customHeight="1">
      <c r="A103" s="38">
        <v>44140</v>
      </c>
      <c r="B103" s="39"/>
      <c r="C103" s="22">
        <f>ROUND(3.85,5)</f>
        <v>3.85</v>
      </c>
      <c r="D103" s="22">
        <f>F103</f>
        <v>120.96798</v>
      </c>
      <c r="E103" s="22">
        <f>F103</f>
        <v>120.96798</v>
      </c>
      <c r="F103" s="22">
        <f>ROUND(120.96798,5)</f>
        <v>120.96798</v>
      </c>
      <c r="G103" s="20"/>
      <c r="H103" s="28"/>
    </row>
    <row r="104" spans="1:8" ht="12.75" customHeight="1">
      <c r="A104" s="38">
        <v>44231</v>
      </c>
      <c r="B104" s="39"/>
      <c r="C104" s="22">
        <f>ROUND(3.85,5)</f>
        <v>3.85</v>
      </c>
      <c r="D104" s="22">
        <f>F104</f>
        <v>121.36825</v>
      </c>
      <c r="E104" s="22">
        <f>F104</f>
        <v>121.36825</v>
      </c>
      <c r="F104" s="22">
        <f>ROUND(121.36825,5)</f>
        <v>121.36825</v>
      </c>
      <c r="G104" s="20"/>
      <c r="H104" s="28"/>
    </row>
    <row r="105" spans="1:8" ht="12.75" customHeight="1">
      <c r="A105" s="38" t="s">
        <v>36</v>
      </c>
      <c r="B105" s="39"/>
      <c r="C105" s="21"/>
      <c r="D105" s="21"/>
      <c r="E105" s="21"/>
      <c r="F105" s="21"/>
      <c r="G105" s="20"/>
      <c r="H105" s="28"/>
    </row>
    <row r="106" spans="1:8" ht="12.75" customHeight="1">
      <c r="A106" s="38">
        <v>43867</v>
      </c>
      <c r="B106" s="39"/>
      <c r="C106" s="22">
        <f>ROUND(10,5)</f>
        <v>10</v>
      </c>
      <c r="D106" s="22">
        <f>F106</f>
        <v>10.01609</v>
      </c>
      <c r="E106" s="22">
        <f>F106</f>
        <v>10.01609</v>
      </c>
      <c r="F106" s="22">
        <f>ROUND(10.01609,5)</f>
        <v>10.01609</v>
      </c>
      <c r="G106" s="20"/>
      <c r="H106" s="28"/>
    </row>
    <row r="107" spans="1:8" ht="12.75" customHeight="1">
      <c r="A107" s="38">
        <v>43958</v>
      </c>
      <c r="B107" s="39"/>
      <c r="C107" s="22">
        <f>ROUND(10,5)</f>
        <v>10</v>
      </c>
      <c r="D107" s="22">
        <f>F107</f>
        <v>10.09746</v>
      </c>
      <c r="E107" s="22">
        <f>F107</f>
        <v>10.09746</v>
      </c>
      <c r="F107" s="22">
        <f>ROUND(10.09746,5)</f>
        <v>10.09746</v>
      </c>
      <c r="G107" s="20"/>
      <c r="H107" s="28"/>
    </row>
    <row r="108" spans="1:8" ht="12.75" customHeight="1">
      <c r="A108" s="38">
        <v>44049</v>
      </c>
      <c r="B108" s="39"/>
      <c r="C108" s="22">
        <f>ROUND(10,5)</f>
        <v>10</v>
      </c>
      <c r="D108" s="22">
        <f>F108</f>
        <v>10.1813</v>
      </c>
      <c r="E108" s="22">
        <f>F108</f>
        <v>10.1813</v>
      </c>
      <c r="F108" s="22">
        <f>ROUND(10.1813,5)</f>
        <v>10.1813</v>
      </c>
      <c r="G108" s="20"/>
      <c r="H108" s="28"/>
    </row>
    <row r="109" spans="1:8" ht="12.75" customHeight="1">
      <c r="A109" s="38">
        <v>44140</v>
      </c>
      <c r="B109" s="39"/>
      <c r="C109" s="22">
        <f>ROUND(10,5)</f>
        <v>10</v>
      </c>
      <c r="D109" s="22">
        <f>F109</f>
        <v>10.26175</v>
      </c>
      <c r="E109" s="22">
        <f>F109</f>
        <v>10.26175</v>
      </c>
      <c r="F109" s="22">
        <f>ROUND(10.26175,5)</f>
        <v>10.26175</v>
      </c>
      <c r="G109" s="20"/>
      <c r="H109" s="28"/>
    </row>
    <row r="110" spans="1:8" ht="12.75" customHeight="1">
      <c r="A110" s="38">
        <v>44231</v>
      </c>
      <c r="B110" s="39"/>
      <c r="C110" s="22">
        <f>ROUND(10,5)</f>
        <v>10</v>
      </c>
      <c r="D110" s="22">
        <f>F110</f>
        <v>10.35802</v>
      </c>
      <c r="E110" s="22">
        <f>F110</f>
        <v>10.35802</v>
      </c>
      <c r="F110" s="22">
        <f>ROUND(10.35802,5)</f>
        <v>10.35802</v>
      </c>
      <c r="G110" s="20"/>
      <c r="H110" s="28"/>
    </row>
    <row r="111" spans="1:8" ht="12.75" customHeight="1">
      <c r="A111" s="38" t="s">
        <v>37</v>
      </c>
      <c r="B111" s="39"/>
      <c r="C111" s="21"/>
      <c r="D111" s="21"/>
      <c r="E111" s="21"/>
      <c r="F111" s="21"/>
      <c r="G111" s="20"/>
      <c r="H111" s="28"/>
    </row>
    <row r="112" spans="1:8" ht="12.75" customHeight="1">
      <c r="A112" s="38">
        <v>43867</v>
      </c>
      <c r="B112" s="39"/>
      <c r="C112" s="22">
        <f>ROUND(10.1,5)</f>
        <v>10.1</v>
      </c>
      <c r="D112" s="22">
        <f>F112</f>
        <v>10.11585</v>
      </c>
      <c r="E112" s="22">
        <f>F112</f>
        <v>10.11585</v>
      </c>
      <c r="F112" s="22">
        <f>ROUND(10.11585,5)</f>
        <v>10.11585</v>
      </c>
      <c r="G112" s="20"/>
      <c r="H112" s="28"/>
    </row>
    <row r="113" spans="1:8" ht="12.75" customHeight="1">
      <c r="A113" s="38">
        <v>43958</v>
      </c>
      <c r="B113" s="39"/>
      <c r="C113" s="22">
        <f>ROUND(10.1,5)</f>
        <v>10.1</v>
      </c>
      <c r="D113" s="22">
        <f>F113</f>
        <v>10.19604</v>
      </c>
      <c r="E113" s="22">
        <f>F113</f>
        <v>10.19604</v>
      </c>
      <c r="F113" s="22">
        <f>ROUND(10.19604,5)</f>
        <v>10.19604</v>
      </c>
      <c r="G113" s="20"/>
      <c r="H113" s="28"/>
    </row>
    <row r="114" spans="1:8" ht="12.75" customHeight="1">
      <c r="A114" s="38">
        <v>44049</v>
      </c>
      <c r="B114" s="39"/>
      <c r="C114" s="22">
        <f>ROUND(10.1,5)</f>
        <v>10.1</v>
      </c>
      <c r="D114" s="22">
        <f>F114</f>
        <v>10.2786</v>
      </c>
      <c r="E114" s="22">
        <f>F114</f>
        <v>10.2786</v>
      </c>
      <c r="F114" s="22">
        <f>ROUND(10.2786,5)</f>
        <v>10.2786</v>
      </c>
      <c r="G114" s="20"/>
      <c r="H114" s="28"/>
    </row>
    <row r="115" spans="1:8" ht="12.75" customHeight="1">
      <c r="A115" s="38">
        <v>44140</v>
      </c>
      <c r="B115" s="39"/>
      <c r="C115" s="22">
        <f>ROUND(10.1,5)</f>
        <v>10.1</v>
      </c>
      <c r="D115" s="22">
        <f>F115</f>
        <v>10.35769</v>
      </c>
      <c r="E115" s="22">
        <f>F115</f>
        <v>10.35769</v>
      </c>
      <c r="F115" s="22">
        <f>ROUND(10.35769,5)</f>
        <v>10.35769</v>
      </c>
      <c r="G115" s="20"/>
      <c r="H115" s="28"/>
    </row>
    <row r="116" spans="1:8" ht="12.75" customHeight="1">
      <c r="A116" s="38">
        <v>44231</v>
      </c>
      <c r="B116" s="39"/>
      <c r="C116" s="22">
        <f>ROUND(10.1,5)</f>
        <v>10.1</v>
      </c>
      <c r="D116" s="22">
        <f>F116</f>
        <v>10.45184</v>
      </c>
      <c r="E116" s="22">
        <f>F116</f>
        <v>10.45184</v>
      </c>
      <c r="F116" s="22">
        <f>ROUND(10.45184,5)</f>
        <v>10.45184</v>
      </c>
      <c r="G116" s="20"/>
      <c r="H116" s="28"/>
    </row>
    <row r="117" spans="1:8" ht="12.75" customHeight="1">
      <c r="A117" s="38" t="s">
        <v>38</v>
      </c>
      <c r="B117" s="39"/>
      <c r="C117" s="21"/>
      <c r="D117" s="21"/>
      <c r="E117" s="21"/>
      <c r="F117" s="21"/>
      <c r="G117" s="20"/>
      <c r="H117" s="28"/>
    </row>
    <row r="118" spans="1:8" ht="12.75" customHeight="1">
      <c r="A118" s="38">
        <v>43867</v>
      </c>
      <c r="B118" s="39"/>
      <c r="C118" s="22">
        <f>ROUND(107.13363,5)</f>
        <v>107.13363</v>
      </c>
      <c r="D118" s="22">
        <f>F118</f>
        <v>107.5041</v>
      </c>
      <c r="E118" s="22">
        <f>F118</f>
        <v>107.5041</v>
      </c>
      <c r="F118" s="22">
        <f>ROUND(107.5041,5)</f>
        <v>107.5041</v>
      </c>
      <c r="G118" s="20"/>
      <c r="H118" s="28"/>
    </row>
    <row r="119" spans="1:8" ht="12.75" customHeight="1">
      <c r="A119" s="38">
        <v>43958</v>
      </c>
      <c r="B119" s="39"/>
      <c r="C119" s="22">
        <f>ROUND(107.13363,5)</f>
        <v>107.13363</v>
      </c>
      <c r="D119" s="22">
        <f>F119</f>
        <v>107.70118</v>
      </c>
      <c r="E119" s="22">
        <f>F119</f>
        <v>107.70118</v>
      </c>
      <c r="F119" s="22">
        <f>ROUND(107.70118,5)</f>
        <v>107.70118</v>
      </c>
      <c r="G119" s="20"/>
      <c r="H119" s="28"/>
    </row>
    <row r="120" spans="1:8" ht="12.75" customHeight="1">
      <c r="A120" s="38">
        <v>44049</v>
      </c>
      <c r="B120" s="39"/>
      <c r="C120" s="22">
        <f>ROUND(107.13363,5)</f>
        <v>107.13363</v>
      </c>
      <c r="D120" s="22">
        <f>F120</f>
        <v>109.68004</v>
      </c>
      <c r="E120" s="22">
        <f>F120</f>
        <v>109.68004</v>
      </c>
      <c r="F120" s="22">
        <f>ROUND(109.68004,5)</f>
        <v>109.68004</v>
      </c>
      <c r="G120" s="20"/>
      <c r="H120" s="28"/>
    </row>
    <row r="121" spans="1:8" ht="12.75" customHeight="1">
      <c r="A121" s="38">
        <v>44140</v>
      </c>
      <c r="B121" s="39"/>
      <c r="C121" s="22">
        <f>ROUND(107.13363,5)</f>
        <v>107.13363</v>
      </c>
      <c r="D121" s="22">
        <f>F121</f>
        <v>109.8723</v>
      </c>
      <c r="E121" s="22">
        <f>F121</f>
        <v>109.8723</v>
      </c>
      <c r="F121" s="22">
        <f>ROUND(109.8723,5)</f>
        <v>109.8723</v>
      </c>
      <c r="G121" s="20"/>
      <c r="H121" s="28"/>
    </row>
    <row r="122" spans="1:8" ht="12.75" customHeight="1">
      <c r="A122" s="38">
        <v>44231</v>
      </c>
      <c r="B122" s="39"/>
      <c r="C122" s="22">
        <f>ROUND(107.13363,5)</f>
        <v>107.13363</v>
      </c>
      <c r="D122" s="22">
        <f>F122</f>
        <v>111.7834</v>
      </c>
      <c r="E122" s="22">
        <f>F122</f>
        <v>111.7834</v>
      </c>
      <c r="F122" s="22">
        <f>ROUND(111.7834,5)</f>
        <v>111.7834</v>
      </c>
      <c r="G122" s="20"/>
      <c r="H122" s="28"/>
    </row>
    <row r="123" spans="1:8" ht="12.75" customHeight="1">
      <c r="A123" s="38" t="s">
        <v>39</v>
      </c>
      <c r="B123" s="39"/>
      <c r="C123" s="21"/>
      <c r="D123" s="21"/>
      <c r="E123" s="21"/>
      <c r="F123" s="21"/>
      <c r="G123" s="20"/>
      <c r="H123" s="28"/>
    </row>
    <row r="124" spans="1:8" ht="12.75" customHeight="1">
      <c r="A124" s="38">
        <v>43867</v>
      </c>
      <c r="B124" s="39"/>
      <c r="C124" s="22">
        <f>ROUND(3.9,5)</f>
        <v>3.9</v>
      </c>
      <c r="D124" s="22">
        <f>F124</f>
        <v>110.0354</v>
      </c>
      <c r="E124" s="22">
        <f>F124</f>
        <v>110.0354</v>
      </c>
      <c r="F124" s="22">
        <f>ROUND(110.0354,5)</f>
        <v>110.0354</v>
      </c>
      <c r="G124" s="20"/>
      <c r="H124" s="28"/>
    </row>
    <row r="125" spans="1:8" ht="12.75" customHeight="1">
      <c r="A125" s="38">
        <v>43958</v>
      </c>
      <c r="B125" s="39"/>
      <c r="C125" s="22">
        <f>ROUND(3.9,5)</f>
        <v>3.9</v>
      </c>
      <c r="D125" s="22">
        <f>F125</f>
        <v>112.01179</v>
      </c>
      <c r="E125" s="22">
        <f>F125</f>
        <v>112.01179</v>
      </c>
      <c r="F125" s="22">
        <f>ROUND(112.01179,5)</f>
        <v>112.01179</v>
      </c>
      <c r="G125" s="20"/>
      <c r="H125" s="28"/>
    </row>
    <row r="126" spans="1:8" ht="12.75" customHeight="1">
      <c r="A126" s="38">
        <v>44049</v>
      </c>
      <c r="B126" s="39"/>
      <c r="C126" s="22">
        <f>ROUND(3.9,5)</f>
        <v>3.9</v>
      </c>
      <c r="D126" s="22">
        <f>F126</f>
        <v>112.20496</v>
      </c>
      <c r="E126" s="22">
        <f>F126</f>
        <v>112.20496</v>
      </c>
      <c r="F126" s="22">
        <f>ROUND(112.20496,5)</f>
        <v>112.20496</v>
      </c>
      <c r="G126" s="20"/>
      <c r="H126" s="28"/>
    </row>
    <row r="127" spans="1:8" ht="12.75" customHeight="1">
      <c r="A127" s="38">
        <v>44140</v>
      </c>
      <c r="B127" s="39"/>
      <c r="C127" s="22">
        <f>ROUND(3.9,5)</f>
        <v>3.9</v>
      </c>
      <c r="D127" s="22">
        <f>F127</f>
        <v>114.22351</v>
      </c>
      <c r="E127" s="22">
        <f>F127</f>
        <v>114.22351</v>
      </c>
      <c r="F127" s="22">
        <f>ROUND(114.22351,5)</f>
        <v>114.22351</v>
      </c>
      <c r="G127" s="20"/>
      <c r="H127" s="28"/>
    </row>
    <row r="128" spans="1:8" ht="12.75" customHeight="1">
      <c r="A128" s="38">
        <v>44231</v>
      </c>
      <c r="B128" s="39"/>
      <c r="C128" s="22">
        <f>ROUND(3.9,5)</f>
        <v>3.9</v>
      </c>
      <c r="D128" s="22">
        <f>F128</f>
        <v>114.30708</v>
      </c>
      <c r="E128" s="22">
        <f>F128</f>
        <v>114.30708</v>
      </c>
      <c r="F128" s="22">
        <f>ROUND(114.30708,5)</f>
        <v>114.30708</v>
      </c>
      <c r="G128" s="20"/>
      <c r="H128" s="28"/>
    </row>
    <row r="129" spans="1:8" ht="12.75" customHeight="1">
      <c r="A129" s="38" t="s">
        <v>40</v>
      </c>
      <c r="B129" s="39"/>
      <c r="C129" s="21"/>
      <c r="D129" s="21"/>
      <c r="E129" s="21"/>
      <c r="F129" s="21"/>
      <c r="G129" s="20"/>
      <c r="H129" s="28"/>
    </row>
    <row r="130" spans="1:8" ht="12.75" customHeight="1">
      <c r="A130" s="38">
        <v>43867</v>
      </c>
      <c r="B130" s="39"/>
      <c r="C130" s="22">
        <f>ROUND(4.615,5)</f>
        <v>4.615</v>
      </c>
      <c r="D130" s="22">
        <f>F130</f>
        <v>128.94371</v>
      </c>
      <c r="E130" s="22">
        <f>F130</f>
        <v>128.94371</v>
      </c>
      <c r="F130" s="22">
        <f>ROUND(128.94371,5)</f>
        <v>128.94371</v>
      </c>
      <c r="G130" s="20"/>
      <c r="H130" s="28"/>
    </row>
    <row r="131" spans="1:8" ht="12.75" customHeight="1">
      <c r="A131" s="38">
        <v>43958</v>
      </c>
      <c r="B131" s="39"/>
      <c r="C131" s="22">
        <f>ROUND(4.615,5)</f>
        <v>4.615</v>
      </c>
      <c r="D131" s="22">
        <f>F131</f>
        <v>129.3668</v>
      </c>
      <c r="E131" s="22">
        <f>F131</f>
        <v>129.3668</v>
      </c>
      <c r="F131" s="22">
        <f>ROUND(129.3668,5)</f>
        <v>129.3668</v>
      </c>
      <c r="G131" s="20"/>
      <c r="H131" s="28"/>
    </row>
    <row r="132" spans="1:8" ht="12.75" customHeight="1">
      <c r="A132" s="38">
        <v>44049</v>
      </c>
      <c r="B132" s="39"/>
      <c r="C132" s="22">
        <f>ROUND(4.615,5)</f>
        <v>4.615</v>
      </c>
      <c r="D132" s="22">
        <f>F132</f>
        <v>131.74348</v>
      </c>
      <c r="E132" s="22">
        <f>F132</f>
        <v>131.74348</v>
      </c>
      <c r="F132" s="22">
        <f>ROUND(131.74348,5)</f>
        <v>131.74348</v>
      </c>
      <c r="G132" s="20"/>
      <c r="H132" s="28"/>
    </row>
    <row r="133" spans="1:8" ht="12.75" customHeight="1">
      <c r="A133" s="38">
        <v>44140</v>
      </c>
      <c r="B133" s="39"/>
      <c r="C133" s="22">
        <f>ROUND(4.615,5)</f>
        <v>4.615</v>
      </c>
      <c r="D133" s="22">
        <f>F133</f>
        <v>132.1595</v>
      </c>
      <c r="E133" s="22">
        <f>F133</f>
        <v>132.1595</v>
      </c>
      <c r="F133" s="22">
        <f>ROUND(132.1595,5)</f>
        <v>132.1595</v>
      </c>
      <c r="G133" s="20"/>
      <c r="H133" s="28"/>
    </row>
    <row r="134" spans="1:8" ht="12.75" customHeight="1">
      <c r="A134" s="38">
        <v>44231</v>
      </c>
      <c r="B134" s="39"/>
      <c r="C134" s="22">
        <f>ROUND(4.615,5)</f>
        <v>4.615</v>
      </c>
      <c r="D134" s="22">
        <f>F134</f>
        <v>134.45814</v>
      </c>
      <c r="E134" s="22">
        <f>F134</f>
        <v>134.45814</v>
      </c>
      <c r="F134" s="22">
        <f>ROUND(134.45814,5)</f>
        <v>134.45814</v>
      </c>
      <c r="G134" s="20"/>
      <c r="H134" s="28"/>
    </row>
    <row r="135" spans="1:8" ht="12.75" customHeight="1">
      <c r="A135" s="38" t="s">
        <v>41</v>
      </c>
      <c r="B135" s="39"/>
      <c r="C135" s="21"/>
      <c r="D135" s="21"/>
      <c r="E135" s="21"/>
      <c r="F135" s="21"/>
      <c r="G135" s="20"/>
      <c r="H135" s="28"/>
    </row>
    <row r="136" spans="1:8" ht="12.75" customHeight="1">
      <c r="A136" s="38">
        <v>43867</v>
      </c>
      <c r="B136" s="39"/>
      <c r="C136" s="22">
        <f>ROUND(10.885,5)</f>
        <v>10.885</v>
      </c>
      <c r="D136" s="22">
        <f>F136</f>
        <v>10.91022</v>
      </c>
      <c r="E136" s="22">
        <f>F136</f>
        <v>10.91022</v>
      </c>
      <c r="F136" s="22">
        <f>ROUND(10.91022,5)</f>
        <v>10.91022</v>
      </c>
      <c r="G136" s="20"/>
      <c r="H136" s="28"/>
    </row>
    <row r="137" spans="1:8" ht="12.75" customHeight="1">
      <c r="A137" s="38">
        <v>43958</v>
      </c>
      <c r="B137" s="39"/>
      <c r="C137" s="22">
        <f>ROUND(10.885,5)</f>
        <v>10.885</v>
      </c>
      <c r="D137" s="22">
        <f>F137</f>
        <v>11.03177</v>
      </c>
      <c r="E137" s="22">
        <f>F137</f>
        <v>11.03177</v>
      </c>
      <c r="F137" s="22">
        <f>ROUND(11.03177,5)</f>
        <v>11.03177</v>
      </c>
      <c r="G137" s="20"/>
      <c r="H137" s="28"/>
    </row>
    <row r="138" spans="1:8" ht="12.75" customHeight="1">
      <c r="A138" s="38">
        <v>44049</v>
      </c>
      <c r="B138" s="39"/>
      <c r="C138" s="22">
        <f>ROUND(10.885,5)</f>
        <v>10.885</v>
      </c>
      <c r="D138" s="22">
        <f>F138</f>
        <v>11.15648</v>
      </c>
      <c r="E138" s="22">
        <f>F138</f>
        <v>11.15648</v>
      </c>
      <c r="F138" s="22">
        <f>ROUND(11.15648,5)</f>
        <v>11.15648</v>
      </c>
      <c r="G138" s="20"/>
      <c r="H138" s="28"/>
    </row>
    <row r="139" spans="1:8" ht="12.75" customHeight="1">
      <c r="A139" s="38">
        <v>44140</v>
      </c>
      <c r="B139" s="39"/>
      <c r="C139" s="22">
        <f>ROUND(10.885,5)</f>
        <v>10.885</v>
      </c>
      <c r="D139" s="22">
        <f>F139</f>
        <v>11.2869</v>
      </c>
      <c r="E139" s="22">
        <f>F139</f>
        <v>11.2869</v>
      </c>
      <c r="F139" s="22">
        <f>ROUND(11.2869,5)</f>
        <v>11.2869</v>
      </c>
      <c r="G139" s="20"/>
      <c r="H139" s="28"/>
    </row>
    <row r="140" spans="1:8" ht="12.75" customHeight="1">
      <c r="A140" s="38">
        <v>44231</v>
      </c>
      <c r="B140" s="39"/>
      <c r="C140" s="22">
        <f>ROUND(10.885,5)</f>
        <v>10.885</v>
      </c>
      <c r="D140" s="22">
        <f>F140</f>
        <v>11.43983</v>
      </c>
      <c r="E140" s="22">
        <f>F140</f>
        <v>11.43983</v>
      </c>
      <c r="F140" s="22">
        <f>ROUND(11.43983,5)</f>
        <v>11.43983</v>
      </c>
      <c r="G140" s="20"/>
      <c r="H140" s="28"/>
    </row>
    <row r="141" spans="1:8" ht="12.75" customHeight="1">
      <c r="A141" s="38" t="s">
        <v>42</v>
      </c>
      <c r="B141" s="39"/>
      <c r="C141" s="21"/>
      <c r="D141" s="21"/>
      <c r="E141" s="21"/>
      <c r="F141" s="21"/>
      <c r="G141" s="20"/>
      <c r="H141" s="28"/>
    </row>
    <row r="142" spans="1:8" ht="12.75" customHeight="1">
      <c r="A142" s="38">
        <v>43867</v>
      </c>
      <c r="B142" s="39"/>
      <c r="C142" s="22">
        <f>ROUND(11.185,5)</f>
        <v>11.185</v>
      </c>
      <c r="D142" s="22">
        <f>F142</f>
        <v>11.20868</v>
      </c>
      <c r="E142" s="22">
        <f>F142</f>
        <v>11.20868</v>
      </c>
      <c r="F142" s="22">
        <f>ROUND(11.20868,5)</f>
        <v>11.20868</v>
      </c>
      <c r="G142" s="20"/>
      <c r="H142" s="28"/>
    </row>
    <row r="143" spans="1:8" ht="12.75" customHeight="1">
      <c r="A143" s="38">
        <v>43958</v>
      </c>
      <c r="B143" s="39"/>
      <c r="C143" s="22">
        <f>ROUND(11.185,5)</f>
        <v>11.185</v>
      </c>
      <c r="D143" s="22">
        <f>F143</f>
        <v>11.32759</v>
      </c>
      <c r="E143" s="22">
        <f>F143</f>
        <v>11.32759</v>
      </c>
      <c r="F143" s="22">
        <f>ROUND(11.32759,5)</f>
        <v>11.32759</v>
      </c>
      <c r="G143" s="20"/>
      <c r="H143" s="28"/>
    </row>
    <row r="144" spans="1:8" ht="12.75" customHeight="1">
      <c r="A144" s="38">
        <v>44049</v>
      </c>
      <c r="B144" s="39"/>
      <c r="C144" s="22">
        <f>ROUND(11.185,5)</f>
        <v>11.185</v>
      </c>
      <c r="D144" s="22">
        <f>F144</f>
        <v>11.44769</v>
      </c>
      <c r="E144" s="22">
        <f>F144</f>
        <v>11.44769</v>
      </c>
      <c r="F144" s="22">
        <f>ROUND(11.44769,5)</f>
        <v>11.44769</v>
      </c>
      <c r="G144" s="20"/>
      <c r="H144" s="28"/>
    </row>
    <row r="145" spans="1:8" ht="12.75" customHeight="1">
      <c r="A145" s="38">
        <v>44140</v>
      </c>
      <c r="B145" s="39"/>
      <c r="C145" s="22">
        <f>ROUND(11.185,5)</f>
        <v>11.185</v>
      </c>
      <c r="D145" s="22">
        <f>F145</f>
        <v>11.57194</v>
      </c>
      <c r="E145" s="22">
        <f>F145</f>
        <v>11.57194</v>
      </c>
      <c r="F145" s="22">
        <f>ROUND(11.57194,5)</f>
        <v>11.57194</v>
      </c>
      <c r="G145" s="20"/>
      <c r="H145" s="28"/>
    </row>
    <row r="146" spans="1:8" ht="12.75" customHeight="1">
      <c r="A146" s="38">
        <v>44231</v>
      </c>
      <c r="B146" s="39"/>
      <c r="C146" s="22">
        <f>ROUND(11.185,5)</f>
        <v>11.185</v>
      </c>
      <c r="D146" s="22">
        <f>F146</f>
        <v>11.71218</v>
      </c>
      <c r="E146" s="22">
        <f>F146</f>
        <v>11.71218</v>
      </c>
      <c r="F146" s="22">
        <f>ROUND(11.71218,5)</f>
        <v>11.71218</v>
      </c>
      <c r="G146" s="20"/>
      <c r="H146" s="28"/>
    </row>
    <row r="147" spans="1:8" ht="12.75" customHeight="1">
      <c r="A147" s="38" t="s">
        <v>43</v>
      </c>
      <c r="B147" s="39"/>
      <c r="C147" s="21"/>
      <c r="D147" s="21"/>
      <c r="E147" s="21"/>
      <c r="F147" s="21"/>
      <c r="G147" s="20"/>
      <c r="H147" s="28"/>
    </row>
    <row r="148" spans="1:8" ht="12.75" customHeight="1">
      <c r="A148" s="38">
        <v>43867</v>
      </c>
      <c r="B148" s="39"/>
      <c r="C148" s="22">
        <f>ROUND(6.96,5)</f>
        <v>6.96</v>
      </c>
      <c r="D148" s="22">
        <f>F148</f>
        <v>6.95993</v>
      </c>
      <c r="E148" s="22">
        <f>F148</f>
        <v>6.95993</v>
      </c>
      <c r="F148" s="22">
        <f>ROUND(6.95993,5)</f>
        <v>6.95993</v>
      </c>
      <c r="G148" s="20"/>
      <c r="H148" s="28"/>
    </row>
    <row r="149" spans="1:8" ht="12.75" customHeight="1">
      <c r="A149" s="38">
        <v>43958</v>
      </c>
      <c r="B149" s="39"/>
      <c r="C149" s="22">
        <f>ROUND(6.96,5)</f>
        <v>6.96</v>
      </c>
      <c r="D149" s="22">
        <f>F149</f>
        <v>6.93285</v>
      </c>
      <c r="E149" s="22">
        <f>F149</f>
        <v>6.93285</v>
      </c>
      <c r="F149" s="22">
        <f>ROUND(6.93285,5)</f>
        <v>6.93285</v>
      </c>
      <c r="G149" s="20"/>
      <c r="H149" s="28"/>
    </row>
    <row r="150" spans="1:8" ht="12.75" customHeight="1">
      <c r="A150" s="38">
        <v>44049</v>
      </c>
      <c r="B150" s="39"/>
      <c r="C150" s="22">
        <f>ROUND(6.96,5)</f>
        <v>6.96</v>
      </c>
      <c r="D150" s="22">
        <f>F150</f>
        <v>6.88665</v>
      </c>
      <c r="E150" s="22">
        <f>F150</f>
        <v>6.88665</v>
      </c>
      <c r="F150" s="22">
        <f>ROUND(6.88665,5)</f>
        <v>6.88665</v>
      </c>
      <c r="G150" s="20"/>
      <c r="H150" s="28"/>
    </row>
    <row r="151" spans="1:8" ht="12.75" customHeight="1">
      <c r="A151" s="38">
        <v>44140</v>
      </c>
      <c r="B151" s="39"/>
      <c r="C151" s="22">
        <f>ROUND(6.96,5)</f>
        <v>6.96</v>
      </c>
      <c r="D151" s="22">
        <f>F151</f>
        <v>6.84516</v>
      </c>
      <c r="E151" s="22">
        <f>F151</f>
        <v>6.84516</v>
      </c>
      <c r="F151" s="22">
        <f>ROUND(6.84516,5)</f>
        <v>6.84516</v>
      </c>
      <c r="G151" s="20"/>
      <c r="H151" s="28"/>
    </row>
    <row r="152" spans="1:8" ht="12.75" customHeight="1">
      <c r="A152" s="38">
        <v>44231</v>
      </c>
      <c r="B152" s="39"/>
      <c r="C152" s="22">
        <f>ROUND(6.96,5)</f>
        <v>6.96</v>
      </c>
      <c r="D152" s="22">
        <f>F152</f>
        <v>6.84007</v>
      </c>
      <c r="E152" s="22">
        <f>F152</f>
        <v>6.84007</v>
      </c>
      <c r="F152" s="22">
        <f>ROUND(6.84007,5)</f>
        <v>6.84007</v>
      </c>
      <c r="G152" s="20"/>
      <c r="H152" s="28"/>
    </row>
    <row r="153" spans="1:8" ht="12.75" customHeight="1">
      <c r="A153" s="38" t="s">
        <v>44</v>
      </c>
      <c r="B153" s="39"/>
      <c r="C153" s="21"/>
      <c r="D153" s="21"/>
      <c r="E153" s="21"/>
      <c r="F153" s="21"/>
      <c r="G153" s="20"/>
      <c r="H153" s="28"/>
    </row>
    <row r="154" spans="1:8" ht="12.75" customHeight="1">
      <c r="A154" s="38">
        <v>43867</v>
      </c>
      <c r="B154" s="39"/>
      <c r="C154" s="22">
        <f>ROUND(9.7,5)</f>
        <v>9.7</v>
      </c>
      <c r="D154" s="22">
        <f>F154</f>
        <v>9.71709</v>
      </c>
      <c r="E154" s="22">
        <f>F154</f>
        <v>9.71709</v>
      </c>
      <c r="F154" s="22">
        <f>ROUND(9.71709,5)</f>
        <v>9.71709</v>
      </c>
      <c r="G154" s="20"/>
      <c r="H154" s="28"/>
    </row>
    <row r="155" spans="1:8" ht="12.75" customHeight="1">
      <c r="A155" s="38">
        <v>43958</v>
      </c>
      <c r="B155" s="39"/>
      <c r="C155" s="22">
        <f>ROUND(9.7,5)</f>
        <v>9.7</v>
      </c>
      <c r="D155" s="22">
        <f>F155</f>
        <v>9.79357</v>
      </c>
      <c r="E155" s="22">
        <f>F155</f>
        <v>9.79357</v>
      </c>
      <c r="F155" s="22">
        <f>ROUND(9.79357,5)</f>
        <v>9.79357</v>
      </c>
      <c r="G155" s="20"/>
      <c r="H155" s="28"/>
    </row>
    <row r="156" spans="1:8" ht="12.75" customHeight="1">
      <c r="A156" s="38">
        <v>44049</v>
      </c>
      <c r="B156" s="39"/>
      <c r="C156" s="22">
        <f>ROUND(9.7,5)</f>
        <v>9.7</v>
      </c>
      <c r="D156" s="22">
        <f>F156</f>
        <v>9.87103</v>
      </c>
      <c r="E156" s="22">
        <f>F156</f>
        <v>9.87103</v>
      </c>
      <c r="F156" s="22">
        <f>ROUND(9.87103,5)</f>
        <v>9.87103</v>
      </c>
      <c r="G156" s="20"/>
      <c r="H156" s="28"/>
    </row>
    <row r="157" spans="1:8" ht="12.75" customHeight="1">
      <c r="A157" s="38">
        <v>44140</v>
      </c>
      <c r="B157" s="39"/>
      <c r="C157" s="22">
        <f>ROUND(9.7,5)</f>
        <v>9.7</v>
      </c>
      <c r="D157" s="22">
        <f>F157</f>
        <v>9.95407</v>
      </c>
      <c r="E157" s="22">
        <f>F157</f>
        <v>9.95407</v>
      </c>
      <c r="F157" s="22">
        <f>ROUND(9.95407,5)</f>
        <v>9.95407</v>
      </c>
      <c r="G157" s="20"/>
      <c r="H157" s="28"/>
    </row>
    <row r="158" spans="1:8" ht="12.75" customHeight="1">
      <c r="A158" s="38">
        <v>44231</v>
      </c>
      <c r="B158" s="39"/>
      <c r="C158" s="22">
        <f>ROUND(9.7,5)</f>
        <v>9.7</v>
      </c>
      <c r="D158" s="22">
        <f>F158</f>
        <v>10.05527</v>
      </c>
      <c r="E158" s="22">
        <f>F158</f>
        <v>10.05527</v>
      </c>
      <c r="F158" s="22">
        <f>ROUND(10.05527,5)</f>
        <v>10.05527</v>
      </c>
      <c r="G158" s="20"/>
      <c r="H158" s="28"/>
    </row>
    <row r="159" spans="1:8" ht="12.75" customHeight="1">
      <c r="A159" s="38" t="s">
        <v>45</v>
      </c>
      <c r="B159" s="39"/>
      <c r="C159" s="21"/>
      <c r="D159" s="21"/>
      <c r="E159" s="21"/>
      <c r="F159" s="21"/>
      <c r="G159" s="20"/>
      <c r="H159" s="28"/>
    </row>
    <row r="160" spans="1:8" ht="12.75" customHeight="1">
      <c r="A160" s="38">
        <v>43867</v>
      </c>
      <c r="B160" s="39"/>
      <c r="C160" s="22">
        <f>ROUND(8.13,5)</f>
        <v>8.13</v>
      </c>
      <c r="D160" s="22">
        <f>F160</f>
        <v>8.14051</v>
      </c>
      <c r="E160" s="22">
        <f>F160</f>
        <v>8.14051</v>
      </c>
      <c r="F160" s="22">
        <f>ROUND(8.14051,5)</f>
        <v>8.14051</v>
      </c>
      <c r="G160" s="20"/>
      <c r="H160" s="28"/>
    </row>
    <row r="161" spans="1:8" ht="12.75" customHeight="1">
      <c r="A161" s="38">
        <v>43958</v>
      </c>
      <c r="B161" s="39"/>
      <c r="C161" s="22">
        <f>ROUND(8.13,5)</f>
        <v>8.13</v>
      </c>
      <c r="D161" s="22">
        <f>F161</f>
        <v>8.18943</v>
      </c>
      <c r="E161" s="22">
        <f>F161</f>
        <v>8.18943</v>
      </c>
      <c r="F161" s="22">
        <f>ROUND(8.18943,5)</f>
        <v>8.18943</v>
      </c>
      <c r="G161" s="20"/>
      <c r="H161" s="28"/>
    </row>
    <row r="162" spans="1:8" ht="12.75" customHeight="1">
      <c r="A162" s="38">
        <v>44049</v>
      </c>
      <c r="B162" s="39"/>
      <c r="C162" s="22">
        <f>ROUND(8.13,5)</f>
        <v>8.13</v>
      </c>
      <c r="D162" s="22">
        <f>F162</f>
        <v>8.2381</v>
      </c>
      <c r="E162" s="22">
        <f>F162</f>
        <v>8.2381</v>
      </c>
      <c r="F162" s="22">
        <f>ROUND(8.2381,5)</f>
        <v>8.2381</v>
      </c>
      <c r="G162" s="20"/>
      <c r="H162" s="28"/>
    </row>
    <row r="163" spans="1:8" ht="12.75" customHeight="1">
      <c r="A163" s="38">
        <v>44140</v>
      </c>
      <c r="B163" s="39"/>
      <c r="C163" s="22">
        <f>ROUND(8.13,5)</f>
        <v>8.13</v>
      </c>
      <c r="D163" s="22">
        <f>F163</f>
        <v>8.2893</v>
      </c>
      <c r="E163" s="22">
        <f>F163</f>
        <v>8.2893</v>
      </c>
      <c r="F163" s="22">
        <f>ROUND(8.2893,5)</f>
        <v>8.2893</v>
      </c>
      <c r="G163" s="20"/>
      <c r="H163" s="28"/>
    </row>
    <row r="164" spans="1:8" ht="12.75" customHeight="1">
      <c r="A164" s="38">
        <v>44231</v>
      </c>
      <c r="B164" s="39"/>
      <c r="C164" s="22">
        <f>ROUND(8.13,5)</f>
        <v>8.13</v>
      </c>
      <c r="D164" s="22">
        <f>F164</f>
        <v>8.36578</v>
      </c>
      <c r="E164" s="22">
        <f>F164</f>
        <v>8.36578</v>
      </c>
      <c r="F164" s="22">
        <f>ROUND(8.36578,5)</f>
        <v>8.36578</v>
      </c>
      <c r="G164" s="20"/>
      <c r="H164" s="28"/>
    </row>
    <row r="165" spans="1:8" ht="12.75" customHeight="1">
      <c r="A165" s="38" t="s">
        <v>46</v>
      </c>
      <c r="B165" s="39"/>
      <c r="C165" s="21"/>
      <c r="D165" s="21"/>
      <c r="E165" s="21"/>
      <c r="F165" s="21"/>
      <c r="G165" s="20"/>
      <c r="H165" s="28"/>
    </row>
    <row r="166" spans="1:8" ht="12.75" customHeight="1">
      <c r="A166" s="38">
        <v>43867</v>
      </c>
      <c r="B166" s="39"/>
      <c r="C166" s="22">
        <f>ROUND(3.15,5)</f>
        <v>3.15</v>
      </c>
      <c r="D166" s="22">
        <f>F166</f>
        <v>301.84511</v>
      </c>
      <c r="E166" s="22">
        <f>F166</f>
        <v>301.84511</v>
      </c>
      <c r="F166" s="22">
        <f>ROUND(301.84511,5)</f>
        <v>301.84511</v>
      </c>
      <c r="G166" s="20"/>
      <c r="H166" s="28"/>
    </row>
    <row r="167" spans="1:8" ht="12.75" customHeight="1">
      <c r="A167" s="38">
        <v>43958</v>
      </c>
      <c r="B167" s="39"/>
      <c r="C167" s="22">
        <f>ROUND(3.15,5)</f>
        <v>3.15</v>
      </c>
      <c r="D167" s="22">
        <f>F167</f>
        <v>307.26629</v>
      </c>
      <c r="E167" s="22">
        <f>F167</f>
        <v>307.26629</v>
      </c>
      <c r="F167" s="22">
        <f>ROUND(307.26629,5)</f>
        <v>307.26629</v>
      </c>
      <c r="G167" s="20"/>
      <c r="H167" s="28"/>
    </row>
    <row r="168" spans="1:8" ht="12.75" customHeight="1">
      <c r="A168" s="38">
        <v>44049</v>
      </c>
      <c r="B168" s="39"/>
      <c r="C168" s="22">
        <f>ROUND(3.15,5)</f>
        <v>3.15</v>
      </c>
      <c r="D168" s="22">
        <f>F168</f>
        <v>305.18282</v>
      </c>
      <c r="E168" s="22">
        <f>F168</f>
        <v>305.18282</v>
      </c>
      <c r="F168" s="22">
        <f>ROUND(305.18282,5)</f>
        <v>305.18282</v>
      </c>
      <c r="G168" s="20"/>
      <c r="H168" s="28"/>
    </row>
    <row r="169" spans="1:8" ht="12.75" customHeight="1">
      <c r="A169" s="38">
        <v>44140</v>
      </c>
      <c r="B169" s="39"/>
      <c r="C169" s="22">
        <f>ROUND(3.15,5)</f>
        <v>3.15</v>
      </c>
      <c r="D169" s="22">
        <f>F169</f>
        <v>310.67273</v>
      </c>
      <c r="E169" s="22">
        <f>F169</f>
        <v>310.67273</v>
      </c>
      <c r="F169" s="22">
        <f>ROUND(310.67273,5)</f>
        <v>310.67273</v>
      </c>
      <c r="G169" s="20"/>
      <c r="H169" s="28"/>
    </row>
    <row r="170" spans="1:8" ht="12.75" customHeight="1">
      <c r="A170" s="38">
        <v>44231</v>
      </c>
      <c r="B170" s="39"/>
      <c r="C170" s="22">
        <f>ROUND(3.15,5)</f>
        <v>3.15</v>
      </c>
      <c r="D170" s="22">
        <f>F170</f>
        <v>308.15019</v>
      </c>
      <c r="E170" s="22">
        <f>F170</f>
        <v>308.15019</v>
      </c>
      <c r="F170" s="22">
        <f>ROUND(308.15019,5)</f>
        <v>308.15019</v>
      </c>
      <c r="G170" s="20"/>
      <c r="H170" s="28"/>
    </row>
    <row r="171" spans="1:8" ht="12.75" customHeight="1">
      <c r="A171" s="38" t="s">
        <v>47</v>
      </c>
      <c r="B171" s="39"/>
      <c r="C171" s="21"/>
      <c r="D171" s="21"/>
      <c r="E171" s="21"/>
      <c r="F171" s="21"/>
      <c r="G171" s="20"/>
      <c r="H171" s="28"/>
    </row>
    <row r="172" spans="1:8" ht="12.75" customHeight="1">
      <c r="A172" s="38">
        <v>43867</v>
      </c>
      <c r="B172" s="39"/>
      <c r="C172" s="22">
        <f>ROUND(3.815,5)</f>
        <v>3.815</v>
      </c>
      <c r="D172" s="22">
        <f>F172</f>
        <v>225.94533</v>
      </c>
      <c r="E172" s="22">
        <f>F172</f>
        <v>225.94533</v>
      </c>
      <c r="F172" s="22">
        <f>ROUND(225.94533,5)</f>
        <v>225.94533</v>
      </c>
      <c r="G172" s="20"/>
      <c r="H172" s="28"/>
    </row>
    <row r="173" spans="1:8" ht="12.75" customHeight="1">
      <c r="A173" s="38">
        <v>43958</v>
      </c>
      <c r="B173" s="39"/>
      <c r="C173" s="22">
        <f>ROUND(3.815,5)</f>
        <v>3.815</v>
      </c>
      <c r="D173" s="22">
        <f>F173</f>
        <v>230.00351</v>
      </c>
      <c r="E173" s="22">
        <f>F173</f>
        <v>230.00351</v>
      </c>
      <c r="F173" s="22">
        <f>ROUND(230.00351,5)</f>
        <v>230.00351</v>
      </c>
      <c r="G173" s="20"/>
      <c r="H173" s="28"/>
    </row>
    <row r="174" spans="1:8" ht="12.75" customHeight="1">
      <c r="A174" s="38">
        <v>44049</v>
      </c>
      <c r="B174" s="39"/>
      <c r="C174" s="22">
        <f>ROUND(3.815,5)</f>
        <v>3.815</v>
      </c>
      <c r="D174" s="22">
        <f>F174</f>
        <v>230.12398</v>
      </c>
      <c r="E174" s="22">
        <f>F174</f>
        <v>230.12398</v>
      </c>
      <c r="F174" s="22">
        <f>ROUND(230.12398,5)</f>
        <v>230.12398</v>
      </c>
      <c r="G174" s="20"/>
      <c r="H174" s="28"/>
    </row>
    <row r="175" spans="1:8" ht="12.75" customHeight="1">
      <c r="A175" s="38">
        <v>44140</v>
      </c>
      <c r="B175" s="39"/>
      <c r="C175" s="22">
        <f>ROUND(3.815,5)</f>
        <v>3.815</v>
      </c>
      <c r="D175" s="22">
        <f>F175</f>
        <v>234.26398</v>
      </c>
      <c r="E175" s="22">
        <f>F175</f>
        <v>234.26398</v>
      </c>
      <c r="F175" s="22">
        <f>ROUND(234.26398,5)</f>
        <v>234.26398</v>
      </c>
      <c r="G175" s="20"/>
      <c r="H175" s="28"/>
    </row>
    <row r="176" spans="1:8" ht="12.75" customHeight="1">
      <c r="A176" s="38">
        <v>44231</v>
      </c>
      <c r="B176" s="39"/>
      <c r="C176" s="22">
        <f>ROUND(3.815,5)</f>
        <v>3.815</v>
      </c>
      <c r="D176" s="22">
        <f>F176</f>
        <v>234.12998</v>
      </c>
      <c r="E176" s="22">
        <f>F176</f>
        <v>234.12998</v>
      </c>
      <c r="F176" s="22">
        <f>ROUND(234.12998,5)</f>
        <v>234.12998</v>
      </c>
      <c r="G176" s="20"/>
      <c r="H176" s="28"/>
    </row>
    <row r="177" spans="1:8" ht="12.75" customHeight="1">
      <c r="A177" s="38" t="s">
        <v>48</v>
      </c>
      <c r="B177" s="39"/>
      <c r="C177" s="21"/>
      <c r="D177" s="21"/>
      <c r="E177" s="21"/>
      <c r="F177" s="21"/>
      <c r="G177" s="20"/>
      <c r="H177" s="28"/>
    </row>
    <row r="178" spans="1:8" ht="12.75" customHeight="1">
      <c r="A178" s="38">
        <v>43867</v>
      </c>
      <c r="B178" s="39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43958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44049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44140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44231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43867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43958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44049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44140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44231</v>
      </c>
      <c r="B190" s="39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 t="s">
        <v>51</v>
      </c>
      <c r="B191" s="39"/>
      <c r="C191" s="21"/>
      <c r="D191" s="21"/>
      <c r="E191" s="21"/>
      <c r="F191" s="21"/>
      <c r="G191" s="20"/>
      <c r="H191" s="28"/>
    </row>
    <row r="192" spans="1:8" ht="12.75" customHeight="1">
      <c r="A192" s="38">
        <v>43867</v>
      </c>
      <c r="B192" s="39"/>
      <c r="C192" s="22">
        <f>ROUND(6.64,5)</f>
        <v>6.64</v>
      </c>
      <c r="D192" s="22">
        <f>F192</f>
        <v>6.62181</v>
      </c>
      <c r="E192" s="22">
        <f>F192</f>
        <v>6.62181</v>
      </c>
      <c r="F192" s="22">
        <f>ROUND(6.62181,5)</f>
        <v>6.62181</v>
      </c>
      <c r="G192" s="20"/>
      <c r="H192" s="28"/>
    </row>
    <row r="193" spans="1:8" ht="12.75" customHeight="1">
      <c r="A193" s="38">
        <v>43958</v>
      </c>
      <c r="B193" s="39"/>
      <c r="C193" s="22">
        <f>ROUND(6.64,5)</f>
        <v>6.64</v>
      </c>
      <c r="D193" s="22">
        <f>F193</f>
        <v>6.45731</v>
      </c>
      <c r="E193" s="22">
        <f>F193</f>
        <v>6.45731</v>
      </c>
      <c r="F193" s="22">
        <f>ROUND(6.45731,5)</f>
        <v>6.45731</v>
      </c>
      <c r="G193" s="20"/>
      <c r="H193" s="28"/>
    </row>
    <row r="194" spans="1:8" ht="12.75" customHeight="1">
      <c r="A194" s="38">
        <v>44049</v>
      </c>
      <c r="B194" s="39"/>
      <c r="C194" s="22">
        <f>ROUND(6.64,5)</f>
        <v>6.64</v>
      </c>
      <c r="D194" s="22">
        <f>F194</f>
        <v>6.12445</v>
      </c>
      <c r="E194" s="22">
        <f>F194</f>
        <v>6.12445</v>
      </c>
      <c r="F194" s="22">
        <f>ROUND(6.12445,5)</f>
        <v>6.12445</v>
      </c>
      <c r="G194" s="20"/>
      <c r="H194" s="28"/>
    </row>
    <row r="195" spans="1:8" ht="12.75" customHeight="1">
      <c r="A195" s="38">
        <v>44140</v>
      </c>
      <c r="B195" s="39"/>
      <c r="C195" s="22">
        <f>ROUND(6.64,5)</f>
        <v>6.64</v>
      </c>
      <c r="D195" s="22">
        <f>F195</f>
        <v>5.38429</v>
      </c>
      <c r="E195" s="22">
        <f>F195</f>
        <v>5.38429</v>
      </c>
      <c r="F195" s="22">
        <f>ROUND(5.38429,5)</f>
        <v>5.38429</v>
      </c>
      <c r="G195" s="20"/>
      <c r="H195" s="28"/>
    </row>
    <row r="196" spans="1:8" ht="12.75" customHeight="1">
      <c r="A196" s="38">
        <v>44231</v>
      </c>
      <c r="B196" s="39"/>
      <c r="C196" s="22">
        <f>ROUND(6.64,5)</f>
        <v>6.64</v>
      </c>
      <c r="D196" s="22">
        <f>F196</f>
        <v>2.61651</v>
      </c>
      <c r="E196" s="22">
        <f>F196</f>
        <v>2.61651</v>
      </c>
      <c r="F196" s="22">
        <f>ROUND(2.61651,5)</f>
        <v>2.61651</v>
      </c>
      <c r="G196" s="20"/>
      <c r="H196" s="28"/>
    </row>
    <row r="197" spans="1:8" ht="12.75" customHeight="1">
      <c r="A197" s="38" t="s">
        <v>52</v>
      </c>
      <c r="B197" s="39"/>
      <c r="C197" s="21"/>
      <c r="D197" s="21"/>
      <c r="E197" s="21"/>
      <c r="F197" s="21"/>
      <c r="G197" s="20"/>
      <c r="H197" s="28"/>
    </row>
    <row r="198" spans="1:8" ht="12.75" customHeight="1">
      <c r="A198" s="38">
        <v>43867</v>
      </c>
      <c r="B198" s="39"/>
      <c r="C198" s="22">
        <f>ROUND(9.735,5)</f>
        <v>9.735</v>
      </c>
      <c r="D198" s="22">
        <f>F198</f>
        <v>9.74983</v>
      </c>
      <c r="E198" s="22">
        <f>F198</f>
        <v>9.74983</v>
      </c>
      <c r="F198" s="22">
        <f>ROUND(9.74983,5)</f>
        <v>9.74983</v>
      </c>
      <c r="G198" s="20"/>
      <c r="H198" s="28"/>
    </row>
    <row r="199" spans="1:8" ht="12.75" customHeight="1">
      <c r="A199" s="38">
        <v>43958</v>
      </c>
      <c r="B199" s="39"/>
      <c r="C199" s="22">
        <f>ROUND(9.735,5)</f>
        <v>9.735</v>
      </c>
      <c r="D199" s="22">
        <f>F199</f>
        <v>9.82185</v>
      </c>
      <c r="E199" s="22">
        <f>F199</f>
        <v>9.82185</v>
      </c>
      <c r="F199" s="22">
        <f>ROUND(9.82185,5)</f>
        <v>9.82185</v>
      </c>
      <c r="G199" s="20"/>
      <c r="H199" s="28"/>
    </row>
    <row r="200" spans="1:8" ht="12.75" customHeight="1">
      <c r="A200" s="38">
        <v>44049</v>
      </c>
      <c r="B200" s="39"/>
      <c r="C200" s="22">
        <f>ROUND(9.735,5)</f>
        <v>9.735</v>
      </c>
      <c r="D200" s="22">
        <f>F200</f>
        <v>9.89469</v>
      </c>
      <c r="E200" s="22">
        <f>F200</f>
        <v>9.89469</v>
      </c>
      <c r="F200" s="22">
        <f>ROUND(9.89469,5)</f>
        <v>9.89469</v>
      </c>
      <c r="G200" s="20"/>
      <c r="H200" s="28"/>
    </row>
    <row r="201" spans="1:8" ht="12.75" customHeight="1">
      <c r="A201" s="38">
        <v>44140</v>
      </c>
      <c r="B201" s="39"/>
      <c r="C201" s="22">
        <f>ROUND(9.735,5)</f>
        <v>9.735</v>
      </c>
      <c r="D201" s="22">
        <f>F201</f>
        <v>9.96923</v>
      </c>
      <c r="E201" s="22">
        <f>F201</f>
        <v>9.96923</v>
      </c>
      <c r="F201" s="22">
        <f>ROUND(9.96923,5)</f>
        <v>9.96923</v>
      </c>
      <c r="G201" s="20"/>
      <c r="H201" s="28"/>
    </row>
    <row r="202" spans="1:8" ht="12.75" customHeight="1">
      <c r="A202" s="38">
        <v>44231</v>
      </c>
      <c r="B202" s="39"/>
      <c r="C202" s="22">
        <f>ROUND(9.735,5)</f>
        <v>9.735</v>
      </c>
      <c r="D202" s="22">
        <f>F202</f>
        <v>10.05791</v>
      </c>
      <c r="E202" s="22">
        <f>F202</f>
        <v>10.05791</v>
      </c>
      <c r="F202" s="22">
        <f>ROUND(10.05791,5)</f>
        <v>10.05791</v>
      </c>
      <c r="G202" s="20"/>
      <c r="H202" s="28"/>
    </row>
    <row r="203" spans="1:8" ht="12.75" customHeight="1">
      <c r="A203" s="38" t="s">
        <v>53</v>
      </c>
      <c r="B203" s="39"/>
      <c r="C203" s="21"/>
      <c r="D203" s="21"/>
      <c r="E203" s="21"/>
      <c r="F203" s="21"/>
      <c r="G203" s="20"/>
      <c r="H203" s="28"/>
    </row>
    <row r="204" spans="1:8" ht="12.75" customHeight="1">
      <c r="A204" s="38">
        <v>43867</v>
      </c>
      <c r="B204" s="39"/>
      <c r="C204" s="22">
        <f>ROUND(3.695,5)</f>
        <v>3.695</v>
      </c>
      <c r="D204" s="22">
        <f>F204</f>
        <v>187.58793</v>
      </c>
      <c r="E204" s="22">
        <f>F204</f>
        <v>187.58793</v>
      </c>
      <c r="F204" s="22">
        <f>ROUND(187.58793,5)</f>
        <v>187.58793</v>
      </c>
      <c r="G204" s="20"/>
      <c r="H204" s="28"/>
    </row>
    <row r="205" spans="1:8" ht="12.75" customHeight="1">
      <c r="A205" s="38">
        <v>43958</v>
      </c>
      <c r="B205" s="39"/>
      <c r="C205" s="22">
        <f>ROUND(3.695,5)</f>
        <v>3.695</v>
      </c>
      <c r="D205" s="22">
        <f>F205</f>
        <v>188.32884</v>
      </c>
      <c r="E205" s="22">
        <f>F205</f>
        <v>188.32884</v>
      </c>
      <c r="F205" s="22">
        <f>ROUND(188.32884,5)</f>
        <v>188.32884</v>
      </c>
      <c r="G205" s="20"/>
      <c r="H205" s="28"/>
    </row>
    <row r="206" spans="1:8" ht="12.75" customHeight="1">
      <c r="A206" s="38">
        <v>44049</v>
      </c>
      <c r="B206" s="39"/>
      <c r="C206" s="22">
        <f>ROUND(3.695,5)</f>
        <v>3.695</v>
      </c>
      <c r="D206" s="22">
        <f>F206</f>
        <v>191.78878</v>
      </c>
      <c r="E206" s="22">
        <f>F206</f>
        <v>191.78878</v>
      </c>
      <c r="F206" s="22">
        <f>ROUND(191.78878,5)</f>
        <v>191.78878</v>
      </c>
      <c r="G206" s="20"/>
      <c r="H206" s="28"/>
    </row>
    <row r="207" spans="1:8" ht="12.75" customHeight="1">
      <c r="A207" s="38">
        <v>44140</v>
      </c>
      <c r="B207" s="39"/>
      <c r="C207" s="22">
        <f>ROUND(3.695,5)</f>
        <v>3.695</v>
      </c>
      <c r="D207" s="22">
        <f>F207</f>
        <v>192.53958</v>
      </c>
      <c r="E207" s="22">
        <f>F207</f>
        <v>192.53958</v>
      </c>
      <c r="F207" s="22">
        <f>ROUND(192.53958,5)</f>
        <v>192.53958</v>
      </c>
      <c r="G207" s="20"/>
      <c r="H207" s="28"/>
    </row>
    <row r="208" spans="1:8" ht="12.75" customHeight="1">
      <c r="A208" s="38">
        <v>44231</v>
      </c>
      <c r="B208" s="39"/>
      <c r="C208" s="22">
        <f>ROUND(3.695,5)</f>
        <v>3.695</v>
      </c>
      <c r="D208" s="22">
        <f>F208</f>
        <v>195.88923</v>
      </c>
      <c r="E208" s="22">
        <f>F208</f>
        <v>195.88923</v>
      </c>
      <c r="F208" s="22">
        <f>ROUND(195.88923,5)</f>
        <v>195.88923</v>
      </c>
      <c r="G208" s="20"/>
      <c r="H208" s="28"/>
    </row>
    <row r="209" spans="1:8" ht="12.75" customHeight="1">
      <c r="A209" s="38" t="s">
        <v>54</v>
      </c>
      <c r="B209" s="39"/>
      <c r="C209" s="21"/>
      <c r="D209" s="21"/>
      <c r="E209" s="21"/>
      <c r="F209" s="21"/>
      <c r="G209" s="20"/>
      <c r="H209" s="28"/>
    </row>
    <row r="210" spans="1:8" ht="12.75" customHeight="1">
      <c r="A210" s="38">
        <v>43867</v>
      </c>
      <c r="B210" s="39"/>
      <c r="C210" s="22">
        <f>ROUND(2.95,5)</f>
        <v>2.95</v>
      </c>
      <c r="D210" s="22">
        <f>F210</f>
        <v>161.721</v>
      </c>
      <c r="E210" s="22">
        <f>F210</f>
        <v>161.721</v>
      </c>
      <c r="F210" s="22">
        <f>ROUND(161.721,5)</f>
        <v>161.721</v>
      </c>
      <c r="G210" s="20"/>
      <c r="H210" s="28"/>
    </row>
    <row r="211" spans="1:8" ht="12.75" customHeight="1">
      <c r="A211" s="38">
        <v>43958</v>
      </c>
      <c r="B211" s="39"/>
      <c r="C211" s="22">
        <f>ROUND(2.95,5)</f>
        <v>2.95</v>
      </c>
      <c r="D211" s="22">
        <f>F211</f>
        <v>164.62554</v>
      </c>
      <c r="E211" s="22">
        <f>F211</f>
        <v>164.62554</v>
      </c>
      <c r="F211" s="22">
        <f>ROUND(164.62554,5)</f>
        <v>164.62554</v>
      </c>
      <c r="G211" s="20"/>
      <c r="H211" s="28"/>
    </row>
    <row r="212" spans="1:8" ht="12.75" customHeight="1">
      <c r="A212" s="38">
        <v>44049</v>
      </c>
      <c r="B212" s="39"/>
      <c r="C212" s="22">
        <f>ROUND(2.95,5)</f>
        <v>2.95</v>
      </c>
      <c r="D212" s="22">
        <f>F212</f>
        <v>165.37467</v>
      </c>
      <c r="E212" s="22">
        <f>F212</f>
        <v>165.37467</v>
      </c>
      <c r="F212" s="22">
        <f>ROUND(165.37467,5)</f>
        <v>165.37467</v>
      </c>
      <c r="G212" s="20"/>
      <c r="H212" s="28"/>
    </row>
    <row r="213" spans="1:8" ht="12.75" customHeight="1">
      <c r="A213" s="38">
        <v>44140</v>
      </c>
      <c r="B213" s="39"/>
      <c r="C213" s="22">
        <f>ROUND(2.95,5)</f>
        <v>2.95</v>
      </c>
      <c r="D213" s="22">
        <f>F213</f>
        <v>168.34973</v>
      </c>
      <c r="E213" s="22">
        <f>F213</f>
        <v>168.34973</v>
      </c>
      <c r="F213" s="22">
        <f>ROUND(168.34973,5)</f>
        <v>168.34973</v>
      </c>
      <c r="G213" s="20"/>
      <c r="H213" s="28"/>
    </row>
    <row r="214" spans="1:8" ht="12.75" customHeight="1">
      <c r="A214" s="38">
        <v>44231</v>
      </c>
      <c r="B214" s="39"/>
      <c r="C214" s="22">
        <f>ROUND(2.95,5)</f>
        <v>2.95</v>
      </c>
      <c r="D214" s="22">
        <f>F214</f>
        <v>168.97041</v>
      </c>
      <c r="E214" s="22">
        <f>F214</f>
        <v>168.97041</v>
      </c>
      <c r="F214" s="22">
        <f>ROUND(168.97041,5)</f>
        <v>168.97041</v>
      </c>
      <c r="G214" s="20"/>
      <c r="H214" s="28"/>
    </row>
    <row r="215" spans="1:8" ht="12.75" customHeight="1">
      <c r="A215" s="38" t="s">
        <v>55</v>
      </c>
      <c r="B215" s="39"/>
      <c r="C215" s="21"/>
      <c r="D215" s="21"/>
      <c r="E215" s="21"/>
      <c r="F215" s="21"/>
      <c r="G215" s="20"/>
      <c r="H215" s="28"/>
    </row>
    <row r="216" spans="1:8" ht="12.75" customHeight="1">
      <c r="A216" s="38">
        <v>43867</v>
      </c>
      <c r="B216" s="39"/>
      <c r="C216" s="22">
        <f>ROUND(9.19,5)</f>
        <v>9.19</v>
      </c>
      <c r="D216" s="22">
        <f>F216</f>
        <v>9.20526</v>
      </c>
      <c r="E216" s="22">
        <f>F216</f>
        <v>9.20526</v>
      </c>
      <c r="F216" s="22">
        <f>ROUND(9.20526,5)</f>
        <v>9.20526</v>
      </c>
      <c r="G216" s="20"/>
      <c r="H216" s="28"/>
    </row>
    <row r="217" spans="1:8" ht="12.75" customHeight="1">
      <c r="A217" s="38">
        <v>43958</v>
      </c>
      <c r="B217" s="39"/>
      <c r="C217" s="22">
        <f>ROUND(9.19,5)</f>
        <v>9.19</v>
      </c>
      <c r="D217" s="22">
        <f>F217</f>
        <v>9.27234</v>
      </c>
      <c r="E217" s="22">
        <f>F217</f>
        <v>9.27234</v>
      </c>
      <c r="F217" s="22">
        <f>ROUND(9.27234,5)</f>
        <v>9.27234</v>
      </c>
      <c r="G217" s="20"/>
      <c r="H217" s="28"/>
    </row>
    <row r="218" spans="1:8" ht="12.75" customHeight="1">
      <c r="A218" s="38">
        <v>44049</v>
      </c>
      <c r="B218" s="39"/>
      <c r="C218" s="22">
        <f>ROUND(9.19,5)</f>
        <v>9.19</v>
      </c>
      <c r="D218" s="22">
        <f>F218</f>
        <v>9.33986</v>
      </c>
      <c r="E218" s="22">
        <f>F218</f>
        <v>9.33986</v>
      </c>
      <c r="F218" s="22">
        <f>ROUND(9.33986,5)</f>
        <v>9.33986</v>
      </c>
      <c r="G218" s="20"/>
      <c r="H218" s="28"/>
    </row>
    <row r="219" spans="1:8" ht="12.75" customHeight="1">
      <c r="A219" s="38">
        <v>44140</v>
      </c>
      <c r="B219" s="39"/>
      <c r="C219" s="22">
        <f>ROUND(9.19,5)</f>
        <v>9.19</v>
      </c>
      <c r="D219" s="22">
        <f>F219</f>
        <v>9.41388</v>
      </c>
      <c r="E219" s="22">
        <f>F219</f>
        <v>9.41388</v>
      </c>
      <c r="F219" s="22">
        <f>ROUND(9.41388,5)</f>
        <v>9.41388</v>
      </c>
      <c r="G219" s="20"/>
      <c r="H219" s="28"/>
    </row>
    <row r="220" spans="1:8" ht="12.75" customHeight="1">
      <c r="A220" s="38">
        <v>44231</v>
      </c>
      <c r="B220" s="39"/>
      <c r="C220" s="22">
        <f>ROUND(9.19,5)</f>
        <v>9.19</v>
      </c>
      <c r="D220" s="22">
        <f>F220</f>
        <v>9.50732</v>
      </c>
      <c r="E220" s="22">
        <f>F220</f>
        <v>9.50732</v>
      </c>
      <c r="F220" s="22">
        <f>ROUND(9.50732,5)</f>
        <v>9.50732</v>
      </c>
      <c r="G220" s="20"/>
      <c r="H220" s="28"/>
    </row>
    <row r="221" spans="1:8" ht="12.75" customHeight="1">
      <c r="A221" s="38" t="s">
        <v>56</v>
      </c>
      <c r="B221" s="39"/>
      <c r="C221" s="21"/>
      <c r="D221" s="21"/>
      <c r="E221" s="21"/>
      <c r="F221" s="21"/>
      <c r="G221" s="20"/>
      <c r="H221" s="28"/>
    </row>
    <row r="222" spans="1:8" ht="12.75" customHeight="1">
      <c r="A222" s="38">
        <v>43867</v>
      </c>
      <c r="B222" s="39"/>
      <c r="C222" s="22">
        <f>ROUND(9.945,5)</f>
        <v>9.945</v>
      </c>
      <c r="D222" s="22">
        <f>F222</f>
        <v>9.96064</v>
      </c>
      <c r="E222" s="22">
        <f>F222</f>
        <v>9.96064</v>
      </c>
      <c r="F222" s="22">
        <f>ROUND(9.96064,5)</f>
        <v>9.96064</v>
      </c>
      <c r="G222" s="20"/>
      <c r="H222" s="28"/>
    </row>
    <row r="223" spans="1:8" ht="12.75" customHeight="1">
      <c r="A223" s="38">
        <v>43958</v>
      </c>
      <c r="B223" s="39"/>
      <c r="C223" s="22">
        <f>ROUND(9.945,5)</f>
        <v>9.945</v>
      </c>
      <c r="D223" s="22">
        <f>F223</f>
        <v>10.03096</v>
      </c>
      <c r="E223" s="22">
        <f>F223</f>
        <v>10.03096</v>
      </c>
      <c r="F223" s="22">
        <f>ROUND(10.03096,5)</f>
        <v>10.03096</v>
      </c>
      <c r="G223" s="20"/>
      <c r="H223" s="28"/>
    </row>
    <row r="224" spans="1:8" ht="12.75" customHeight="1">
      <c r="A224" s="38">
        <v>44049</v>
      </c>
      <c r="B224" s="39"/>
      <c r="C224" s="22">
        <f>ROUND(9.945,5)</f>
        <v>9.945</v>
      </c>
      <c r="D224" s="22">
        <f>F224</f>
        <v>10.10186</v>
      </c>
      <c r="E224" s="22">
        <f>F224</f>
        <v>10.10186</v>
      </c>
      <c r="F224" s="22">
        <f>ROUND(10.10186,5)</f>
        <v>10.10186</v>
      </c>
      <c r="G224" s="20"/>
      <c r="H224" s="28"/>
    </row>
    <row r="225" spans="1:8" ht="12.75" customHeight="1">
      <c r="A225" s="38">
        <v>44140</v>
      </c>
      <c r="B225" s="39"/>
      <c r="C225" s="22">
        <f>ROUND(9.945,5)</f>
        <v>9.945</v>
      </c>
      <c r="D225" s="22">
        <f>F225</f>
        <v>10.17695</v>
      </c>
      <c r="E225" s="22">
        <f>F225</f>
        <v>10.17695</v>
      </c>
      <c r="F225" s="22">
        <f>ROUND(10.17695,5)</f>
        <v>10.17695</v>
      </c>
      <c r="G225" s="20"/>
      <c r="H225" s="28"/>
    </row>
    <row r="226" spans="1:8" ht="12.75" customHeight="1">
      <c r="A226" s="38">
        <v>44231</v>
      </c>
      <c r="B226" s="39"/>
      <c r="C226" s="22">
        <f>ROUND(9.945,5)</f>
        <v>9.945</v>
      </c>
      <c r="D226" s="22">
        <f>F226</f>
        <v>10.26678</v>
      </c>
      <c r="E226" s="22">
        <f>F226</f>
        <v>10.26678</v>
      </c>
      <c r="F226" s="22">
        <f>ROUND(10.26678,5)</f>
        <v>10.26678</v>
      </c>
      <c r="G226" s="20"/>
      <c r="H226" s="28"/>
    </row>
    <row r="227" spans="1:8" ht="12.75" customHeight="1">
      <c r="A227" s="38" t="s">
        <v>57</v>
      </c>
      <c r="B227" s="39"/>
      <c r="C227" s="21"/>
      <c r="D227" s="21"/>
      <c r="E227" s="21"/>
      <c r="F227" s="21"/>
      <c r="G227" s="20"/>
      <c r="H227" s="28"/>
    </row>
    <row r="228" spans="1:8" ht="12.75" customHeight="1">
      <c r="A228" s="38">
        <v>43867</v>
      </c>
      <c r="B228" s="39"/>
      <c r="C228" s="22">
        <f>ROUND(10.085,5)</f>
        <v>10.085</v>
      </c>
      <c r="D228" s="22">
        <f>F228</f>
        <v>10.10146</v>
      </c>
      <c r="E228" s="22">
        <f>F228</f>
        <v>10.10146</v>
      </c>
      <c r="F228" s="22">
        <f>ROUND(10.10146,5)</f>
        <v>10.10146</v>
      </c>
      <c r="G228" s="20"/>
      <c r="H228" s="28"/>
    </row>
    <row r="229" spans="1:8" ht="12.75" customHeight="1">
      <c r="A229" s="38">
        <v>43958</v>
      </c>
      <c r="B229" s="39"/>
      <c r="C229" s="22">
        <f>ROUND(10.085,5)</f>
        <v>10.085</v>
      </c>
      <c r="D229" s="22">
        <f>F229</f>
        <v>10.17568</v>
      </c>
      <c r="E229" s="22">
        <f>F229</f>
        <v>10.17568</v>
      </c>
      <c r="F229" s="22">
        <f>ROUND(10.17568,5)</f>
        <v>10.17568</v>
      </c>
      <c r="G229" s="20"/>
      <c r="H229" s="28"/>
    </row>
    <row r="230" spans="1:8" ht="12.75" customHeight="1">
      <c r="A230" s="38">
        <v>44049</v>
      </c>
      <c r="B230" s="39"/>
      <c r="C230" s="22">
        <f>ROUND(10.085,5)</f>
        <v>10.085</v>
      </c>
      <c r="D230" s="22">
        <f>F230</f>
        <v>10.25075</v>
      </c>
      <c r="E230" s="22">
        <f>F230</f>
        <v>10.25075</v>
      </c>
      <c r="F230" s="22">
        <f>ROUND(10.25075,5)</f>
        <v>10.25075</v>
      </c>
      <c r="G230" s="20"/>
      <c r="H230" s="28"/>
    </row>
    <row r="231" spans="1:8" ht="12.75" customHeight="1">
      <c r="A231" s="38">
        <v>44140</v>
      </c>
      <c r="B231" s="39"/>
      <c r="C231" s="22">
        <f>ROUND(10.085,5)</f>
        <v>10.085</v>
      </c>
      <c r="D231" s="22">
        <f>F231</f>
        <v>10.33</v>
      </c>
      <c r="E231" s="22">
        <f>F231</f>
        <v>10.33</v>
      </c>
      <c r="F231" s="22">
        <f>ROUND(10.33,5)</f>
        <v>10.33</v>
      </c>
      <c r="G231" s="20"/>
      <c r="H231" s="28"/>
    </row>
    <row r="232" spans="1:8" ht="12.75" customHeight="1">
      <c r="A232" s="38">
        <v>44231</v>
      </c>
      <c r="B232" s="39"/>
      <c r="C232" s="22">
        <f>ROUND(10.085,5)</f>
        <v>10.085</v>
      </c>
      <c r="D232" s="22">
        <f>F232</f>
        <v>10.42442</v>
      </c>
      <c r="E232" s="22">
        <f>F232</f>
        <v>10.42442</v>
      </c>
      <c r="F232" s="22">
        <f>ROUND(10.42442,5)</f>
        <v>10.42442</v>
      </c>
      <c r="G232" s="20"/>
      <c r="H232" s="28"/>
    </row>
    <row r="233" spans="1:8" ht="12.75" customHeight="1">
      <c r="A233" s="38" t="s">
        <v>58</v>
      </c>
      <c r="B233" s="39"/>
      <c r="C233" s="21"/>
      <c r="D233" s="21"/>
      <c r="E233" s="21"/>
      <c r="F233" s="21"/>
      <c r="G233" s="20"/>
      <c r="H233" s="28"/>
    </row>
    <row r="234" spans="1:8" ht="12.75" customHeight="1">
      <c r="A234" s="38">
        <v>43867</v>
      </c>
      <c r="B234" s="39"/>
      <c r="C234" s="23">
        <f>ROUND(757.418,3)</f>
        <v>757.418</v>
      </c>
      <c r="D234" s="23">
        <f>F234</f>
        <v>759.713</v>
      </c>
      <c r="E234" s="23">
        <f>F234</f>
        <v>759.713</v>
      </c>
      <c r="F234" s="23">
        <f>ROUND(759.713,3)</f>
        <v>759.713</v>
      </c>
      <c r="G234" s="20"/>
      <c r="H234" s="28"/>
    </row>
    <row r="235" spans="1:8" ht="12.75" customHeight="1">
      <c r="A235" s="38">
        <v>43958</v>
      </c>
      <c r="B235" s="39"/>
      <c r="C235" s="23">
        <f>ROUND(757.418,3)</f>
        <v>757.418</v>
      </c>
      <c r="D235" s="23">
        <f>F235</f>
        <v>773.168</v>
      </c>
      <c r="E235" s="23">
        <f>F235</f>
        <v>773.168</v>
      </c>
      <c r="F235" s="23">
        <f>ROUND(773.168,3)</f>
        <v>773.168</v>
      </c>
      <c r="G235" s="20"/>
      <c r="H235" s="28"/>
    </row>
    <row r="236" spans="1:8" ht="12.75" customHeight="1">
      <c r="A236" s="38">
        <v>44049</v>
      </c>
      <c r="B236" s="39"/>
      <c r="C236" s="23">
        <f>ROUND(757.418,3)</f>
        <v>757.418</v>
      </c>
      <c r="D236" s="23">
        <f>F236</f>
        <v>787.037</v>
      </c>
      <c r="E236" s="23">
        <f>F236</f>
        <v>787.037</v>
      </c>
      <c r="F236" s="23">
        <f>ROUND(787.037,3)</f>
        <v>787.037</v>
      </c>
      <c r="G236" s="20"/>
      <c r="H236" s="28"/>
    </row>
    <row r="237" spans="1:8" ht="12.75" customHeight="1">
      <c r="A237" s="38">
        <v>44140</v>
      </c>
      <c r="B237" s="39"/>
      <c r="C237" s="23">
        <f>ROUND(757.418,3)</f>
        <v>757.418</v>
      </c>
      <c r="D237" s="23">
        <f>F237</f>
        <v>801.173</v>
      </c>
      <c r="E237" s="23">
        <f>F237</f>
        <v>801.173</v>
      </c>
      <c r="F237" s="23">
        <f>ROUND(801.173,3)</f>
        <v>801.173</v>
      </c>
      <c r="G237" s="20"/>
      <c r="H237" s="28"/>
    </row>
    <row r="238" spans="1:8" ht="12.75" customHeight="1">
      <c r="A238" s="38" t="s">
        <v>59</v>
      </c>
      <c r="B238" s="39"/>
      <c r="C238" s="21"/>
      <c r="D238" s="21"/>
      <c r="E238" s="21"/>
      <c r="F238" s="21"/>
      <c r="G238" s="20"/>
      <c r="H238" s="28"/>
    </row>
    <row r="239" spans="1:8" ht="12.75" customHeight="1">
      <c r="A239" s="38">
        <v>43867</v>
      </c>
      <c r="B239" s="39"/>
      <c r="C239" s="23">
        <f>ROUND(684.84,3)</f>
        <v>684.84</v>
      </c>
      <c r="D239" s="23">
        <f>F239</f>
        <v>686.916</v>
      </c>
      <c r="E239" s="23">
        <f>F239</f>
        <v>686.916</v>
      </c>
      <c r="F239" s="23">
        <f>ROUND(686.916,3)</f>
        <v>686.916</v>
      </c>
      <c r="G239" s="20"/>
      <c r="H239" s="28"/>
    </row>
    <row r="240" spans="1:8" ht="12.75" customHeight="1">
      <c r="A240" s="38">
        <v>43958</v>
      </c>
      <c r="B240" s="39"/>
      <c r="C240" s="23">
        <f>ROUND(684.84,3)</f>
        <v>684.84</v>
      </c>
      <c r="D240" s="23">
        <f>F240</f>
        <v>699.08</v>
      </c>
      <c r="E240" s="23">
        <f>F240</f>
        <v>699.08</v>
      </c>
      <c r="F240" s="23">
        <f>ROUND(699.08,3)</f>
        <v>699.08</v>
      </c>
      <c r="G240" s="20"/>
      <c r="H240" s="28"/>
    </row>
    <row r="241" spans="1:8" ht="12.75" customHeight="1">
      <c r="A241" s="38">
        <v>44049</v>
      </c>
      <c r="B241" s="39"/>
      <c r="C241" s="23">
        <f>ROUND(684.84,3)</f>
        <v>684.84</v>
      </c>
      <c r="D241" s="23">
        <f>F241</f>
        <v>711.621</v>
      </c>
      <c r="E241" s="23">
        <f>F241</f>
        <v>711.621</v>
      </c>
      <c r="F241" s="23">
        <f>ROUND(711.621,3)</f>
        <v>711.621</v>
      </c>
      <c r="G241" s="20"/>
      <c r="H241" s="28"/>
    </row>
    <row r="242" spans="1:8" ht="12.75" customHeight="1">
      <c r="A242" s="38">
        <v>44140</v>
      </c>
      <c r="B242" s="39"/>
      <c r="C242" s="23">
        <f>ROUND(684.84,3)</f>
        <v>684.84</v>
      </c>
      <c r="D242" s="23">
        <f>F242</f>
        <v>724.402</v>
      </c>
      <c r="E242" s="23">
        <f>F242</f>
        <v>724.402</v>
      </c>
      <c r="F242" s="23">
        <f>ROUND(724.402,3)</f>
        <v>724.402</v>
      </c>
      <c r="G242" s="20"/>
      <c r="H242" s="28"/>
    </row>
    <row r="243" spans="1:8" ht="12.75" customHeight="1">
      <c r="A243" s="38" t="s">
        <v>60</v>
      </c>
      <c r="B243" s="39"/>
      <c r="C243" s="21"/>
      <c r="D243" s="21"/>
      <c r="E243" s="21"/>
      <c r="F243" s="21"/>
      <c r="G243" s="20"/>
      <c r="H243" s="28"/>
    </row>
    <row r="244" spans="1:8" ht="12.75" customHeight="1">
      <c r="A244" s="38">
        <v>43867</v>
      </c>
      <c r="B244" s="39"/>
      <c r="C244" s="23">
        <f>ROUND(790.8,3)</f>
        <v>790.8</v>
      </c>
      <c r="D244" s="23">
        <f>F244</f>
        <v>793.197</v>
      </c>
      <c r="E244" s="23">
        <f>F244</f>
        <v>793.197</v>
      </c>
      <c r="F244" s="23">
        <f>ROUND(793.197,3)</f>
        <v>793.197</v>
      </c>
      <c r="G244" s="20"/>
      <c r="H244" s="28"/>
    </row>
    <row r="245" spans="1:8" ht="12.75" customHeight="1">
      <c r="A245" s="38">
        <v>43958</v>
      </c>
      <c r="B245" s="39"/>
      <c r="C245" s="23">
        <f>ROUND(790.8,3)</f>
        <v>790.8</v>
      </c>
      <c r="D245" s="23">
        <f>F245</f>
        <v>807.244</v>
      </c>
      <c r="E245" s="23">
        <f>F245</f>
        <v>807.244</v>
      </c>
      <c r="F245" s="23">
        <f>ROUND(807.244,3)</f>
        <v>807.244</v>
      </c>
      <c r="G245" s="20"/>
      <c r="H245" s="28"/>
    </row>
    <row r="246" spans="1:8" ht="12.75" customHeight="1">
      <c r="A246" s="38">
        <v>44049</v>
      </c>
      <c r="B246" s="39"/>
      <c r="C246" s="23">
        <f>ROUND(790.8,3)</f>
        <v>790.8</v>
      </c>
      <c r="D246" s="23">
        <f>F246</f>
        <v>821.724</v>
      </c>
      <c r="E246" s="23">
        <f>F246</f>
        <v>821.724</v>
      </c>
      <c r="F246" s="23">
        <f>ROUND(821.724,3)</f>
        <v>821.724</v>
      </c>
      <c r="G246" s="20"/>
      <c r="H246" s="28"/>
    </row>
    <row r="247" spans="1:8" ht="12.75" customHeight="1">
      <c r="A247" s="38">
        <v>44140</v>
      </c>
      <c r="B247" s="39"/>
      <c r="C247" s="23">
        <f>ROUND(790.8,3)</f>
        <v>790.8</v>
      </c>
      <c r="D247" s="23">
        <f>F247</f>
        <v>836.483</v>
      </c>
      <c r="E247" s="23">
        <f>F247</f>
        <v>836.483</v>
      </c>
      <c r="F247" s="23">
        <f>ROUND(836.483,3)</f>
        <v>836.483</v>
      </c>
      <c r="G247" s="20"/>
      <c r="H247" s="28"/>
    </row>
    <row r="248" spans="1:8" ht="12.75" customHeight="1">
      <c r="A248" s="38" t="s">
        <v>61</v>
      </c>
      <c r="B248" s="39"/>
      <c r="C248" s="21"/>
      <c r="D248" s="21"/>
      <c r="E248" s="21"/>
      <c r="F248" s="21"/>
      <c r="G248" s="20"/>
      <c r="H248" s="28"/>
    </row>
    <row r="249" spans="1:8" ht="12.75" customHeight="1">
      <c r="A249" s="38">
        <v>43867</v>
      </c>
      <c r="B249" s="39"/>
      <c r="C249" s="23">
        <f>ROUND(704.245,3)</f>
        <v>704.245</v>
      </c>
      <c r="D249" s="23">
        <f>F249</f>
        <v>706.379</v>
      </c>
      <c r="E249" s="23">
        <f>F249</f>
        <v>706.379</v>
      </c>
      <c r="F249" s="23">
        <f>ROUND(706.379,3)</f>
        <v>706.379</v>
      </c>
      <c r="G249" s="20"/>
      <c r="H249" s="28"/>
    </row>
    <row r="250" spans="1:8" ht="12.75" customHeight="1">
      <c r="A250" s="38">
        <v>43958</v>
      </c>
      <c r="B250" s="39"/>
      <c r="C250" s="23">
        <f>ROUND(704.245,3)</f>
        <v>704.245</v>
      </c>
      <c r="D250" s="23">
        <f>F250</f>
        <v>718.889</v>
      </c>
      <c r="E250" s="23">
        <f>F250</f>
        <v>718.889</v>
      </c>
      <c r="F250" s="23">
        <f>ROUND(718.889,3)</f>
        <v>718.889</v>
      </c>
      <c r="G250" s="20"/>
      <c r="H250" s="28"/>
    </row>
    <row r="251" spans="1:8" ht="12.75" customHeight="1">
      <c r="A251" s="38">
        <v>44049</v>
      </c>
      <c r="B251" s="39"/>
      <c r="C251" s="23">
        <f>ROUND(704.245,3)</f>
        <v>704.245</v>
      </c>
      <c r="D251" s="23">
        <f>F251</f>
        <v>731.785</v>
      </c>
      <c r="E251" s="23">
        <f>F251</f>
        <v>731.785</v>
      </c>
      <c r="F251" s="23">
        <f>ROUND(731.785,3)</f>
        <v>731.785</v>
      </c>
      <c r="G251" s="20"/>
      <c r="H251" s="28"/>
    </row>
    <row r="252" spans="1:8" ht="12.75" customHeight="1">
      <c r="A252" s="38">
        <v>44140</v>
      </c>
      <c r="B252" s="39"/>
      <c r="C252" s="23">
        <f>ROUND(704.245,3)</f>
        <v>704.245</v>
      </c>
      <c r="D252" s="23">
        <f>F252</f>
        <v>744.928</v>
      </c>
      <c r="E252" s="23">
        <f>F252</f>
        <v>744.928</v>
      </c>
      <c r="F252" s="23">
        <f>ROUND(744.928,3)</f>
        <v>744.928</v>
      </c>
      <c r="G252" s="20"/>
      <c r="H252" s="28"/>
    </row>
    <row r="253" spans="1:8" ht="12.75" customHeight="1">
      <c r="A253" s="38" t="s">
        <v>62</v>
      </c>
      <c r="B253" s="39"/>
      <c r="C253" s="21"/>
      <c r="D253" s="21"/>
      <c r="E253" s="21"/>
      <c r="F253" s="21"/>
      <c r="G253" s="20"/>
      <c r="H253" s="28"/>
    </row>
    <row r="254" spans="1:8" ht="12.75" customHeight="1">
      <c r="A254" s="38">
        <v>43867</v>
      </c>
      <c r="B254" s="39"/>
      <c r="C254" s="23">
        <f>ROUND(258.364389523451,3)</f>
        <v>258.364</v>
      </c>
      <c r="D254" s="23">
        <f>F254</f>
        <v>259.159</v>
      </c>
      <c r="E254" s="23">
        <f>F254</f>
        <v>259.159</v>
      </c>
      <c r="F254" s="23">
        <f>ROUND(259.159,3)</f>
        <v>259.159</v>
      </c>
      <c r="G254" s="20"/>
      <c r="H254" s="28"/>
    </row>
    <row r="255" spans="1:8" ht="12.75" customHeight="1">
      <c r="A255" s="38">
        <v>43958</v>
      </c>
      <c r="B255" s="39"/>
      <c r="C255" s="23">
        <f>ROUND(258.364389523451,3)</f>
        <v>258.364</v>
      </c>
      <c r="D255" s="23">
        <f>F255</f>
        <v>263.813</v>
      </c>
      <c r="E255" s="23">
        <f>F255</f>
        <v>263.813</v>
      </c>
      <c r="F255" s="23">
        <f>ROUND(263.813,3)</f>
        <v>263.813</v>
      </c>
      <c r="G255" s="20"/>
      <c r="H255" s="28"/>
    </row>
    <row r="256" spans="1:8" ht="12.75" customHeight="1">
      <c r="A256" s="38">
        <v>44049</v>
      </c>
      <c r="B256" s="39"/>
      <c r="C256" s="23">
        <f>ROUND(258.364389523451,3)</f>
        <v>258.364</v>
      </c>
      <c r="D256" s="23">
        <f>F256</f>
        <v>268.608</v>
      </c>
      <c r="E256" s="23">
        <f>F256</f>
        <v>268.608</v>
      </c>
      <c r="F256" s="23">
        <f>ROUND(268.608,3)</f>
        <v>268.608</v>
      </c>
      <c r="G256" s="20"/>
      <c r="H256" s="28"/>
    </row>
    <row r="257" spans="1:8" ht="12.75" customHeight="1">
      <c r="A257" s="38">
        <v>44140</v>
      </c>
      <c r="B257" s="39"/>
      <c r="C257" s="23">
        <f>ROUND(258.364389523451,3)</f>
        <v>258.364</v>
      </c>
      <c r="D257" s="23">
        <f>F257</f>
        <v>273.494</v>
      </c>
      <c r="E257" s="23">
        <f>F257</f>
        <v>273.494</v>
      </c>
      <c r="F257" s="23">
        <f>ROUND(273.494,3)</f>
        <v>273.494</v>
      </c>
      <c r="G257" s="20"/>
      <c r="H257" s="28"/>
    </row>
    <row r="258" spans="1:8" ht="12.75" customHeight="1">
      <c r="A258" s="38" t="s">
        <v>63</v>
      </c>
      <c r="B258" s="39"/>
      <c r="C258" s="21"/>
      <c r="D258" s="21"/>
      <c r="E258" s="21"/>
      <c r="F258" s="21"/>
      <c r="G258" s="20"/>
      <c r="H258" s="28"/>
    </row>
    <row r="259" spans="1:8" ht="12.75" customHeight="1">
      <c r="A259" s="38">
        <v>43867</v>
      </c>
      <c r="B259" s="39"/>
      <c r="C259" s="23">
        <f>ROUND(696.322,3)</f>
        <v>696.322</v>
      </c>
      <c r="D259" s="23">
        <f>F259</f>
        <v>698.432</v>
      </c>
      <c r="E259" s="23">
        <f>F259</f>
        <v>698.432</v>
      </c>
      <c r="F259" s="23">
        <f>ROUND(698.432,3)</f>
        <v>698.432</v>
      </c>
      <c r="G259" s="20"/>
      <c r="H259" s="28"/>
    </row>
    <row r="260" spans="1:8" ht="12.75" customHeight="1">
      <c r="A260" s="38">
        <v>43958</v>
      </c>
      <c r="B260" s="39"/>
      <c r="C260" s="23">
        <f>ROUND(696.322,3)</f>
        <v>696.322</v>
      </c>
      <c r="D260" s="23">
        <f>F260</f>
        <v>710.801</v>
      </c>
      <c r="E260" s="23">
        <f>F260</f>
        <v>710.801</v>
      </c>
      <c r="F260" s="23">
        <f>ROUND(710.801,3)</f>
        <v>710.801</v>
      </c>
      <c r="G260" s="20"/>
      <c r="H260" s="28"/>
    </row>
    <row r="261" spans="1:8" ht="12.75" customHeight="1">
      <c r="A261" s="38">
        <v>44049</v>
      </c>
      <c r="B261" s="39"/>
      <c r="C261" s="23">
        <f>ROUND(696.322,3)</f>
        <v>696.322</v>
      </c>
      <c r="D261" s="23">
        <f>F261</f>
        <v>723.552</v>
      </c>
      <c r="E261" s="23">
        <f>F261</f>
        <v>723.552</v>
      </c>
      <c r="F261" s="23">
        <f>ROUND(723.552,3)</f>
        <v>723.552</v>
      </c>
      <c r="G261" s="20"/>
      <c r="H261" s="28"/>
    </row>
    <row r="262" spans="1:8" ht="12.75" customHeight="1">
      <c r="A262" s="38">
        <v>44140</v>
      </c>
      <c r="B262" s="39"/>
      <c r="C262" s="23">
        <f>ROUND(696.322,3)</f>
        <v>696.322</v>
      </c>
      <c r="D262" s="23">
        <f>F262</f>
        <v>736.547</v>
      </c>
      <c r="E262" s="23">
        <f>F262</f>
        <v>736.547</v>
      </c>
      <c r="F262" s="23">
        <f>ROUND(736.547,3)</f>
        <v>736.547</v>
      </c>
      <c r="G262" s="20"/>
      <c r="H262" s="28"/>
    </row>
    <row r="263" spans="1:8" ht="12.75" customHeight="1">
      <c r="A263" s="38" t="s">
        <v>12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43913</v>
      </c>
      <c r="B264" s="39"/>
      <c r="C264" s="20">
        <f>ROUND(102.00518042891,2)</f>
        <v>102.01</v>
      </c>
      <c r="D264" s="20">
        <f>F264</f>
        <v>98.6</v>
      </c>
      <c r="E264" s="20">
        <f>F264</f>
        <v>98.6</v>
      </c>
      <c r="F264" s="20">
        <f>ROUND(98.6029346845063,2)</f>
        <v>98.6</v>
      </c>
      <c r="G264" s="20"/>
      <c r="H264" s="28"/>
    </row>
    <row r="265" spans="1:8" ht="12.75" customHeight="1">
      <c r="A265" s="38" t="s">
        <v>13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45007</v>
      </c>
      <c r="B266" s="39"/>
      <c r="C266" s="20">
        <f>ROUND(99.271762472845,2)</f>
        <v>99.27</v>
      </c>
      <c r="D266" s="20">
        <f>F266</f>
        <v>93.38</v>
      </c>
      <c r="E266" s="20">
        <f>F266</f>
        <v>93.38</v>
      </c>
      <c r="F266" s="20">
        <f>ROUND(93.3825696436698,2)</f>
        <v>93.38</v>
      </c>
      <c r="G266" s="20"/>
      <c r="H266" s="28"/>
    </row>
    <row r="267" spans="1:8" ht="12.75" customHeight="1">
      <c r="A267" s="38" t="s">
        <v>14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46834</v>
      </c>
      <c r="B268" s="39"/>
      <c r="C268" s="20">
        <f>ROUND(97.9369716419382,2)</f>
        <v>97.94</v>
      </c>
      <c r="D268" s="20">
        <f>F268</f>
        <v>90.53</v>
      </c>
      <c r="E268" s="20">
        <f>F268</f>
        <v>90.53</v>
      </c>
      <c r="F268" s="20">
        <f>ROUND(90.5346267465992,2)</f>
        <v>90.53</v>
      </c>
      <c r="G268" s="20"/>
      <c r="H268" s="28"/>
    </row>
    <row r="269" spans="1:8" ht="12.75" customHeight="1">
      <c r="A269" s="38" t="s">
        <v>64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44004</v>
      </c>
      <c r="B270" s="39"/>
      <c r="C270" s="20">
        <f>ROUND(102.00518042891,2)</f>
        <v>102.01</v>
      </c>
      <c r="D270" s="20">
        <f>F270</f>
        <v>102.01</v>
      </c>
      <c r="E270" s="20">
        <f>F270</f>
        <v>102.01</v>
      </c>
      <c r="F270" s="20">
        <f>ROUND(102.00518042891,2)</f>
        <v>102.01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44095</v>
      </c>
      <c r="B272" s="39"/>
      <c r="C272" s="20">
        <f>ROUND(102.00518042891,2)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44182</v>
      </c>
      <c r="B274" s="39"/>
      <c r="C274" s="22">
        <f>ROUND(99.271762472845,5)</f>
        <v>99.27176</v>
      </c>
      <c r="D274" s="22">
        <f>F274</f>
        <v>95.35395</v>
      </c>
      <c r="E274" s="22">
        <f>F274</f>
        <v>95.35395</v>
      </c>
      <c r="F274" s="22">
        <f>ROUND(95.3539471555427,5)</f>
        <v>95.35395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44271</v>
      </c>
      <c r="B276" s="39"/>
      <c r="C276" s="22">
        <f>ROUND(99.271762472845,5)</f>
        <v>99.27176</v>
      </c>
      <c r="D276" s="22">
        <f>F276</f>
        <v>94.29267</v>
      </c>
      <c r="E276" s="22">
        <f>F276</f>
        <v>94.29267</v>
      </c>
      <c r="F276" s="22">
        <f>ROUND(94.2926694909045,5)</f>
        <v>94.29267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44362</v>
      </c>
      <c r="B278" s="39"/>
      <c r="C278" s="22">
        <f>ROUND(99.271762472845,5)</f>
        <v>99.27176</v>
      </c>
      <c r="D278" s="22">
        <f>F278</f>
        <v>93.16369</v>
      </c>
      <c r="E278" s="22">
        <f>F278</f>
        <v>93.16369</v>
      </c>
      <c r="F278" s="22">
        <f>ROUND(93.1636926163259,5)</f>
        <v>93.16369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44460</v>
      </c>
      <c r="B280" s="39"/>
      <c r="C280" s="22">
        <f>ROUND(99.271762472845,5)</f>
        <v>99.27176</v>
      </c>
      <c r="D280" s="22">
        <f>F280</f>
        <v>92.99526</v>
      </c>
      <c r="E280" s="22">
        <f>F280</f>
        <v>92.99526</v>
      </c>
      <c r="F280" s="22">
        <f>ROUND(92.9952628981719,5)</f>
        <v>92.99526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44551</v>
      </c>
      <c r="B282" s="39"/>
      <c r="C282" s="22">
        <f>ROUND(99.271762472845,5)</f>
        <v>99.27176</v>
      </c>
      <c r="D282" s="22">
        <f>F282</f>
        <v>94.9252</v>
      </c>
      <c r="E282" s="22">
        <f>F282</f>
        <v>94.9252</v>
      </c>
      <c r="F282" s="22">
        <f>ROUND(94.9251993678252,5)</f>
        <v>94.9252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44635</v>
      </c>
      <c r="B284" s="39"/>
      <c r="C284" s="22">
        <f>ROUND(99.271762472845,5)</f>
        <v>99.27176</v>
      </c>
      <c r="D284" s="22">
        <f>F284</f>
        <v>94.8086</v>
      </c>
      <c r="E284" s="22">
        <f>F284</f>
        <v>94.8086</v>
      </c>
      <c r="F284" s="22">
        <f>ROUND(94.8085962417424,5)</f>
        <v>94.8086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44733</v>
      </c>
      <c r="B286" s="39"/>
      <c r="C286" s="22">
        <f>ROUND(99.271762472845,5)</f>
        <v>99.27176</v>
      </c>
      <c r="D286" s="22">
        <f>F286</f>
        <v>95.69508</v>
      </c>
      <c r="E286" s="22">
        <f>F286</f>
        <v>95.69508</v>
      </c>
      <c r="F286" s="22">
        <f>ROUND(95.6950806171392,5)</f>
        <v>95.69508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44824</v>
      </c>
      <c r="B288" s="39"/>
      <c r="C288" s="22">
        <f>ROUND(99.271762472845,5)</f>
        <v>99.27176</v>
      </c>
      <c r="D288" s="22">
        <f>F288</f>
        <v>99.3584</v>
      </c>
      <c r="E288" s="22">
        <f>F288</f>
        <v>99.3584</v>
      </c>
      <c r="F288" s="22">
        <f>ROUND(99.3583954415054,5)</f>
        <v>99.3584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45097</v>
      </c>
      <c r="B290" s="39"/>
      <c r="C290" s="20">
        <f>ROUND(99.271762472845,2)</f>
        <v>99.27</v>
      </c>
      <c r="D290" s="20">
        <f>F290</f>
        <v>99.27</v>
      </c>
      <c r="E290" s="20">
        <f>F290</f>
        <v>99.27</v>
      </c>
      <c r="F290" s="20">
        <f>ROUND(99.271762472845,2)</f>
        <v>99.27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45188</v>
      </c>
      <c r="B292" s="39"/>
      <c r="C292" s="20">
        <f>ROUND(99.271762472845,2)</f>
        <v>99.27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46008</v>
      </c>
      <c r="B294" s="39"/>
      <c r="C294" s="22">
        <f>ROUND(97.9369716419382,5)</f>
        <v>97.93697</v>
      </c>
      <c r="D294" s="22">
        <f>F294</f>
        <v>89.50059</v>
      </c>
      <c r="E294" s="22">
        <f>F294</f>
        <v>89.50059</v>
      </c>
      <c r="F294" s="22">
        <f>ROUND(89.5005917263969,5)</f>
        <v>89.50059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46097</v>
      </c>
      <c r="B296" s="39"/>
      <c r="C296" s="22">
        <f>ROUND(97.9369716419382,5)</f>
        <v>97.93697</v>
      </c>
      <c r="D296" s="22">
        <f>F296</f>
        <v>86.29416</v>
      </c>
      <c r="E296" s="22">
        <f>F296</f>
        <v>86.29416</v>
      </c>
      <c r="F296" s="22">
        <f>ROUND(86.2941645647786,5)</f>
        <v>86.29416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46188</v>
      </c>
      <c r="B298" s="39"/>
      <c r="C298" s="22">
        <f>ROUND(97.9369716419382,5)</f>
        <v>97.93697</v>
      </c>
      <c r="D298" s="22">
        <f>F298</f>
        <v>84.89808</v>
      </c>
      <c r="E298" s="22">
        <f>F298</f>
        <v>84.89808</v>
      </c>
      <c r="F298" s="22">
        <f>ROUND(84.8980845644972,5)</f>
        <v>84.89808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46286</v>
      </c>
      <c r="B300" s="39"/>
      <c r="C300" s="22">
        <f>ROUND(97.9369716419382,5)</f>
        <v>97.93697</v>
      </c>
      <c r="D300" s="22">
        <f>F300</f>
        <v>87.03836</v>
      </c>
      <c r="E300" s="22">
        <f>F300</f>
        <v>87.03836</v>
      </c>
      <c r="F300" s="22">
        <f>ROUND(87.0383613747226,5)</f>
        <v>87.03836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46377</v>
      </c>
      <c r="B302" s="39"/>
      <c r="C302" s="22">
        <f>ROUND(97.9369716419382,5)</f>
        <v>97.93697</v>
      </c>
      <c r="D302" s="22">
        <f>F302</f>
        <v>90.88581</v>
      </c>
      <c r="E302" s="22">
        <f>F302</f>
        <v>90.88581</v>
      </c>
      <c r="F302" s="22">
        <f>ROUND(90.885805545798,5)</f>
        <v>90.88581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46461</v>
      </c>
      <c r="B304" s="39"/>
      <c r="C304" s="22">
        <f>ROUND(97.9369716419382,5)</f>
        <v>97.93697</v>
      </c>
      <c r="D304" s="22">
        <f>F304</f>
        <v>89.34015</v>
      </c>
      <c r="E304" s="22">
        <f>F304</f>
        <v>89.34015</v>
      </c>
      <c r="F304" s="22">
        <f>ROUND(89.3401461224557,5)</f>
        <v>89.34015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46559</v>
      </c>
      <c r="B306" s="39"/>
      <c r="C306" s="22">
        <f>ROUND(97.9369716419382,5)</f>
        <v>97.93697</v>
      </c>
      <c r="D306" s="22">
        <f>F306</f>
        <v>91.40343</v>
      </c>
      <c r="E306" s="22">
        <f>F306</f>
        <v>91.40343</v>
      </c>
      <c r="F306" s="22">
        <f>ROUND(91.4034339855551,5)</f>
        <v>91.40343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46650</v>
      </c>
      <c r="B308" s="39"/>
      <c r="C308" s="22">
        <f>ROUND(97.9369716419382,5)</f>
        <v>97.93697</v>
      </c>
      <c r="D308" s="22">
        <f>F308</f>
        <v>96.93498</v>
      </c>
      <c r="E308" s="22">
        <f>F308</f>
        <v>96.93498</v>
      </c>
      <c r="F308" s="22">
        <f>ROUND(96.9349803796881,5)</f>
        <v>96.93498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46924</v>
      </c>
      <c r="B310" s="39"/>
      <c r="C310" s="20">
        <f>ROUND(97.9369716419382,2)</f>
        <v>97.94</v>
      </c>
      <c r="D310" s="20">
        <f>F310</f>
        <v>97.94</v>
      </c>
      <c r="E310" s="20">
        <f>F310</f>
        <v>97.94</v>
      </c>
      <c r="F310" s="20">
        <f>ROUND(97.9369716419382,2)</f>
        <v>97.94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 thickBot="1">
      <c r="A312" s="40">
        <v>47015</v>
      </c>
      <c r="B312" s="41"/>
      <c r="C312" s="26">
        <f>ROUND(97.9369716419382,2)</f>
        <v>97.94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2020-01-21T16:05:13Z</dcterms:modified>
  <cp:category/>
  <cp:version/>
  <cp:contentType/>
  <cp:contentStatus/>
</cp:coreProperties>
</file>