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<sst xmlns="http://schemas.openxmlformats.org/spreadsheetml/2006/main" count="89" uniqueCount="86">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</sst>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L20" sqref="L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43900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ROUND(101.985343931754,2)</f>
        <v>101.99</v>
      </c>
      <c r="D6" s="20">
        <f>F6</f>
        <v>98.6</v>
      </c>
      <c r="E6" s="20">
        <f>F6</f>
        <v>98.6</v>
      </c>
      <c r="F6" s="20">
        <f>ROUND(98.6027900142077,2)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ROUND(101.985343931754,2)</f>
        <v>101.99</v>
      </c>
      <c r="D7" s="20">
        <f>F7</f>
        <v>101.99</v>
      </c>
      <c r="E7" s="20">
        <f>F7</f>
        <v>101.99</v>
      </c>
      <c r="F7" s="20">
        <f>ROUND(101.985343931754,2)</f>
        <v>101.99</v>
      </c>
      <c r="G7" s="20"/>
      <c r="H7" s="28"/>
    </row>
    <row r="8" spans="1:8" ht="12.75" customHeight="1">
      <c r="A8" s="30">
        <v>44095</v>
      </c>
      <c r="B8" s="31"/>
      <c r="C8" s="20">
        <f>ROUND(101.985343931754,2)</f>
        <v>101.99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ROUND(98.3138258202202,2)</f>
        <v>98.31</v>
      </c>
      <c r="D10" s="20">
        <f aca="true" t="shared" si="1" ref="D10:D21">F10</f>
        <v>95.18</v>
      </c>
      <c r="E10" s="20">
        <f aca="true" t="shared" si="2" ref="E10:E21">F10</f>
        <v>95.18</v>
      </c>
      <c r="F10" s="20">
        <f>ROUND(95.1804522198861,2)</f>
        <v>95.18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98.31</v>
      </c>
      <c r="D11" s="20">
        <f t="shared" si="1"/>
        <v>94.01</v>
      </c>
      <c r="E11" s="20">
        <f t="shared" si="2"/>
        <v>94.01</v>
      </c>
      <c r="F11" s="20">
        <f>ROUND(94.0050764024428,2)</f>
        <v>94.01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98.31</v>
      </c>
      <c r="D12" s="20">
        <f t="shared" si="1"/>
        <v>92.77</v>
      </c>
      <c r="E12" s="20">
        <f t="shared" si="2"/>
        <v>92.77</v>
      </c>
      <c r="F12" s="20">
        <f>ROUND(92.7682518151274,2)</f>
        <v>92.77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98.31</v>
      </c>
      <c r="D13" s="20">
        <f t="shared" si="1"/>
        <v>92.51</v>
      </c>
      <c r="E13" s="20">
        <f t="shared" si="2"/>
        <v>92.51</v>
      </c>
      <c r="F13" s="20">
        <f>ROUND(92.5073916670608,2)</f>
        <v>92.51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98.31</v>
      </c>
      <c r="D14" s="20">
        <f t="shared" si="1"/>
        <v>94.33</v>
      </c>
      <c r="E14" s="20">
        <f t="shared" si="2"/>
        <v>94.33</v>
      </c>
      <c r="F14" s="20">
        <f>ROUND(94.3302283830687,2)</f>
        <v>94.33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98.31</v>
      </c>
      <c r="D15" s="20">
        <f t="shared" si="1"/>
        <v>94.13</v>
      </c>
      <c r="E15" s="20">
        <f t="shared" si="2"/>
        <v>94.13</v>
      </c>
      <c r="F15" s="20">
        <f>ROUND(94.1314207157506,2)</f>
        <v>94.13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98.31</v>
      </c>
      <c r="D16" s="20">
        <f t="shared" si="1"/>
        <v>94.96</v>
      </c>
      <c r="E16" s="20">
        <f t="shared" si="2"/>
        <v>94.96</v>
      </c>
      <c r="F16" s="20">
        <f>ROUND(94.9596608460978,2)</f>
        <v>94.96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98.31</v>
      </c>
      <c r="D17" s="20">
        <f t="shared" si="1"/>
        <v>98.57</v>
      </c>
      <c r="E17" s="20">
        <f t="shared" si="2"/>
        <v>98.57</v>
      </c>
      <c r="F17" s="20">
        <f>ROUND(98.5712417714266,2)</f>
        <v>98.57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98.31</v>
      </c>
      <c r="D18" s="20">
        <f t="shared" si="1"/>
        <v>99.51</v>
      </c>
      <c r="E18" s="20">
        <f t="shared" si="2"/>
        <v>99.51</v>
      </c>
      <c r="F18" s="20">
        <f>ROUND(99.5131546507182,2)</f>
        <v>99.51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98.31</v>
      </c>
      <c r="D19" s="20">
        <f t="shared" si="1"/>
        <v>92.47</v>
      </c>
      <c r="E19" s="20">
        <f t="shared" si="2"/>
        <v>92.47</v>
      </c>
      <c r="F19" s="20">
        <f>ROUND(92.4673942698091,2)</f>
        <v>92.47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98.31</v>
      </c>
      <c r="D20" s="20">
        <f t="shared" si="1"/>
        <v>98.31</v>
      </c>
      <c r="E20" s="20">
        <f t="shared" si="2"/>
        <v>98.31</v>
      </c>
      <c r="F20" s="20">
        <f>ROUND(98.3138258202202,2)</f>
        <v>98.31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98.31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ROUND(96.91762626108,2)</f>
        <v>96.92</v>
      </c>
      <c r="D23" s="20">
        <f aca="true" t="shared" si="4" ref="D23:D34">F23</f>
        <v>88.28</v>
      </c>
      <c r="E23" s="20">
        <f aca="true" t="shared" si="5" ref="E23:E34">F23</f>
        <v>88.28</v>
      </c>
      <c r="F23" s="20">
        <f>ROUND(88.2791488887631,2)</f>
        <v>88.28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96.92</v>
      </c>
      <c r="D24" s="20">
        <f t="shared" si="4"/>
        <v>85.03</v>
      </c>
      <c r="E24" s="20">
        <f t="shared" si="5"/>
        <v>85.03</v>
      </c>
      <c r="F24" s="20">
        <f>ROUND(85.0330388610476,2)</f>
        <v>85.03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96.92</v>
      </c>
      <c r="D25" s="20">
        <f t="shared" si="4"/>
        <v>83.61</v>
      </c>
      <c r="E25" s="20">
        <f t="shared" si="5"/>
        <v>83.61</v>
      </c>
      <c r="F25" s="20">
        <f>ROUND(83.6069614245664,2)</f>
        <v>83.61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96.92</v>
      </c>
      <c r="D26" s="20">
        <f t="shared" si="4"/>
        <v>85.76</v>
      </c>
      <c r="E26" s="20">
        <f t="shared" si="5"/>
        <v>85.76</v>
      </c>
      <c r="F26" s="20">
        <f>ROUND(85.7584714871577,2)</f>
        <v>85.76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96.92</v>
      </c>
      <c r="D27" s="20">
        <f t="shared" si="4"/>
        <v>89.64</v>
      </c>
      <c r="E27" s="20">
        <f t="shared" si="5"/>
        <v>89.64</v>
      </c>
      <c r="F27" s="20">
        <f>ROUND(89.637185137389,2)</f>
        <v>89.64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96.92</v>
      </c>
      <c r="D28" s="20">
        <f t="shared" si="4"/>
        <v>88.09</v>
      </c>
      <c r="E28" s="20">
        <f t="shared" si="5"/>
        <v>88.09</v>
      </c>
      <c r="F28" s="20">
        <f>ROUND(88.0914049689774,2)</f>
        <v>88.09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96.92</v>
      </c>
      <c r="D29" s="20">
        <f t="shared" si="4"/>
        <v>90.21</v>
      </c>
      <c r="E29" s="20">
        <f t="shared" si="5"/>
        <v>90.21</v>
      </c>
      <c r="F29" s="20">
        <f>ROUND(90.2122121547363,2)</f>
        <v>90.21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96.92</v>
      </c>
      <c r="D30" s="20">
        <f t="shared" si="4"/>
        <v>95.81</v>
      </c>
      <c r="E30" s="20">
        <f t="shared" si="5"/>
        <v>95.81</v>
      </c>
      <c r="F30" s="20">
        <f>ROUND(95.8101234840014,2)</f>
        <v>95.81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96.92</v>
      </c>
      <c r="D31" s="20">
        <f t="shared" si="4"/>
        <v>96.17</v>
      </c>
      <c r="E31" s="20">
        <f t="shared" si="5"/>
        <v>96.17</v>
      </c>
      <c r="F31" s="20">
        <f>ROUND(96.1685287109174,2)</f>
        <v>96.17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96.92</v>
      </c>
      <c r="D32" s="20">
        <f t="shared" si="4"/>
        <v>89.44</v>
      </c>
      <c r="E32" s="20">
        <f t="shared" si="5"/>
        <v>89.44</v>
      </c>
      <c r="F32" s="20">
        <f>ROUND(89.4398954109832,2)</f>
        <v>89.44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96.92</v>
      </c>
      <c r="D33" s="20">
        <f t="shared" si="4"/>
        <v>96.92</v>
      </c>
      <c r="E33" s="20">
        <f t="shared" si="5"/>
        <v>96.92</v>
      </c>
      <c r="F33" s="20">
        <f>ROUND(96.91762626108,2)</f>
        <v>96.92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96.92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ROUND(3.735,5)</f>
        <v>3.735</v>
      </c>
      <c r="D36" s="22">
        <f>F36</f>
        <v>3.735</v>
      </c>
      <c r="E36" s="22">
        <f>F36</f>
        <v>3.735</v>
      </c>
      <c r="F36" s="22">
        <f>ROUND(3.735,5)</f>
        <v>3.735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ROUND(4,5)</f>
        <v>4</v>
      </c>
      <c r="D38" s="22">
        <f>F38</f>
        <v>4</v>
      </c>
      <c r="E38" s="22">
        <f>F38</f>
        <v>4</v>
      </c>
      <c r="F38" s="22">
        <f>ROUND(4,5)</f>
        <v>4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ROUND(4.14,5)</f>
        <v>4.14</v>
      </c>
      <c r="D40" s="22">
        <f>F40</f>
        <v>4.14</v>
      </c>
      <c r="E40" s="22">
        <f>F40</f>
        <v>4.14</v>
      </c>
      <c r="F40" s="22">
        <f>ROUND(4.14,5)</f>
        <v>4.14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ROUND(4.845,5)</f>
        <v>4.845</v>
      </c>
      <c r="D42" s="22">
        <f>F42</f>
        <v>4.845</v>
      </c>
      <c r="E42" s="22">
        <f>F42</f>
        <v>4.845</v>
      </c>
      <c r="F42" s="22">
        <f>ROUND(4.845,5)</f>
        <v>4.845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ROUND(11.12,5)</f>
        <v>11.12</v>
      </c>
      <c r="D44" s="22">
        <f>F44</f>
        <v>11.12</v>
      </c>
      <c r="E44" s="22">
        <f>F44</f>
        <v>11.12</v>
      </c>
      <c r="F44" s="22">
        <f>ROUND(11.12,5)</f>
        <v>11.12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ROUND(6.215,5)</f>
        <v>6.215</v>
      </c>
      <c r="D46" s="22">
        <f>F46</f>
        <v>6.215</v>
      </c>
      <c r="E46" s="22">
        <f>F46</f>
        <v>6.215</v>
      </c>
      <c r="F46" s="22">
        <f>ROUND(6.215,5)</f>
        <v>6.215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ROUND(8.09,3)</f>
        <v>8.09</v>
      </c>
      <c r="D48" s="23">
        <f>F48</f>
        <v>8.09</v>
      </c>
      <c r="E48" s="23">
        <f>F48</f>
        <v>8.09</v>
      </c>
      <c r="F48" s="23">
        <f>ROUND(8.09,3)</f>
        <v>8.09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ROUND(2.96,3)</f>
        <v>2.96</v>
      </c>
      <c r="D50" s="23">
        <f>F50</f>
        <v>2.96</v>
      </c>
      <c r="E50" s="23">
        <f>F50</f>
        <v>2.96</v>
      </c>
      <c r="F50" s="23">
        <f>ROUND(2.96,3)</f>
        <v>2.96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ROUND(4.03,3)</f>
        <v>4.03</v>
      </c>
      <c r="D52" s="23">
        <f>F52</f>
        <v>4.03</v>
      </c>
      <c r="E52" s="23">
        <f>F52</f>
        <v>4.03</v>
      </c>
      <c r="F52" s="23">
        <f>ROUND(4.03,3)</f>
        <v>4.03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ROUND(6.08,3)</f>
        <v>6.08</v>
      </c>
      <c r="D54" s="23">
        <f>F54</f>
        <v>6.08</v>
      </c>
      <c r="E54" s="23">
        <f>F54</f>
        <v>6.08</v>
      </c>
      <c r="F54" s="23">
        <f>ROUND(6.08,3)</f>
        <v>6.08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ROUND(10.05,3)</f>
        <v>10.05</v>
      </c>
      <c r="D56" s="23">
        <f>F56</f>
        <v>10.05</v>
      </c>
      <c r="E56" s="23">
        <f>F56</f>
        <v>10.05</v>
      </c>
      <c r="F56" s="23">
        <f>ROUND(10.05,3)</f>
        <v>10.05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ROUND(3.905,3)</f>
        <v>3.905</v>
      </c>
      <c r="D58" s="23">
        <f>F58</f>
        <v>3.905</v>
      </c>
      <c r="E58" s="23">
        <f>F58</f>
        <v>3.905</v>
      </c>
      <c r="F58" s="23">
        <f>ROUND(3.905,3)</f>
        <v>3.905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ROUND(2.7,3)</f>
        <v>2.7</v>
      </c>
      <c r="D60" s="23">
        <f>F60</f>
        <v>2.7</v>
      </c>
      <c r="E60" s="23">
        <f>F60</f>
        <v>2.7</v>
      </c>
      <c r="F60" s="23">
        <f>ROUND(2.7,3)</f>
        <v>2.7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ROUND(9.405,3)</f>
        <v>9.405</v>
      </c>
      <c r="D62" s="23">
        <f>F62</f>
        <v>9.405</v>
      </c>
      <c r="E62" s="23">
        <f>F62</f>
        <v>9.405</v>
      </c>
      <c r="F62" s="23">
        <f>ROUND(9.405,3)</f>
        <v>9.405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ROUND(3.735,5)</f>
        <v>3.735</v>
      </c>
      <c r="D64" s="22">
        <f>F64</f>
        <v>137.02572</v>
      </c>
      <c r="E64" s="22">
        <f>F64</f>
        <v>137.02572</v>
      </c>
      <c r="F64" s="22">
        <f>ROUND(137.02572,5)</f>
        <v>137.02572</v>
      </c>
      <c r="G64" s="20"/>
      <c r="H64" s="28"/>
    </row>
    <row r="65" spans="1:8" ht="12.75" customHeight="1">
      <c r="A65" s="30">
        <v>44049</v>
      </c>
      <c r="B65" s="31"/>
      <c r="C65" s="22">
        <f>ROUND(3.735,5)</f>
        <v>3.735</v>
      </c>
      <c r="D65" s="22">
        <f>F65</f>
        <v>137.99584</v>
      </c>
      <c r="E65" s="22">
        <f>F65</f>
        <v>137.99584</v>
      </c>
      <c r="F65" s="22">
        <f>ROUND(137.99584,5)</f>
        <v>137.99584</v>
      </c>
      <c r="G65" s="20"/>
      <c r="H65" s="28"/>
    </row>
    <row r="66" spans="1:8" ht="12.75" customHeight="1">
      <c r="A66" s="30">
        <v>44140</v>
      </c>
      <c r="B66" s="31"/>
      <c r="C66" s="22">
        <f>ROUND(3.735,5)</f>
        <v>3.735</v>
      </c>
      <c r="D66" s="22">
        <f>F66</f>
        <v>140.44065</v>
      </c>
      <c r="E66" s="22">
        <f>F66</f>
        <v>140.44065</v>
      </c>
      <c r="F66" s="22">
        <f>ROUND(140.44065,5)</f>
        <v>140.44065</v>
      </c>
      <c r="G66" s="20"/>
      <c r="H66" s="28"/>
    </row>
    <row r="67" spans="1:8" ht="12.75" customHeight="1">
      <c r="A67" s="30">
        <v>44231</v>
      </c>
      <c r="B67" s="31"/>
      <c r="C67" s="22">
        <f>ROUND(3.735,5)</f>
        <v>3.735</v>
      </c>
      <c r="D67" s="22">
        <f>F67</f>
        <v>141.42551</v>
      </c>
      <c r="E67" s="22">
        <f>F67</f>
        <v>141.42551</v>
      </c>
      <c r="F67" s="22">
        <f>ROUND(141.42551,5)</f>
        <v>141.42551</v>
      </c>
      <c r="G67" s="20"/>
      <c r="H67" s="28"/>
    </row>
    <row r="68" spans="1:8" ht="12.75" customHeight="1">
      <c r="A68" s="30">
        <v>44322</v>
      </c>
      <c r="B68" s="31"/>
      <c r="C68" s="22">
        <f>ROUND(3.735,5)</f>
        <v>3.735</v>
      </c>
      <c r="D68" s="22">
        <f>F68</f>
        <v>143.84695</v>
      </c>
      <c r="E68" s="22">
        <f>F68</f>
        <v>143.84695</v>
      </c>
      <c r="F68" s="22">
        <f>ROUND(143.84695,5)</f>
        <v>143.84695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ROUND(99.47113,5)</f>
        <v>99.47113</v>
      </c>
      <c r="D70" s="22">
        <f>F70</f>
        <v>99.51855</v>
      </c>
      <c r="E70" s="22">
        <f>F70</f>
        <v>99.51855</v>
      </c>
      <c r="F70" s="22">
        <f>ROUND(99.51855,5)</f>
        <v>99.51855</v>
      </c>
      <c r="G70" s="20"/>
      <c r="H70" s="28"/>
    </row>
    <row r="71" spans="1:8" ht="12.75" customHeight="1">
      <c r="A71" s="30">
        <v>44049</v>
      </c>
      <c r="B71" s="31"/>
      <c r="C71" s="22">
        <f>ROUND(99.47113,5)</f>
        <v>99.47113</v>
      </c>
      <c r="D71" s="22">
        <f>F71</f>
        <v>101.31743</v>
      </c>
      <c r="E71" s="22">
        <f>F71</f>
        <v>101.31743</v>
      </c>
      <c r="F71" s="22">
        <f>ROUND(101.31743,5)</f>
        <v>101.31743</v>
      </c>
      <c r="G71" s="20"/>
      <c r="H71" s="28"/>
    </row>
    <row r="72" spans="1:8" ht="12.75" customHeight="1">
      <c r="A72" s="30">
        <v>44140</v>
      </c>
      <c r="B72" s="31"/>
      <c r="C72" s="22">
        <f>ROUND(99.47113,5)</f>
        <v>99.47113</v>
      </c>
      <c r="D72" s="22">
        <f>F72</f>
        <v>101.96913</v>
      </c>
      <c r="E72" s="22">
        <f>F72</f>
        <v>101.96913</v>
      </c>
      <c r="F72" s="22">
        <f>ROUND(101.96913,5)</f>
        <v>101.96913</v>
      </c>
      <c r="G72" s="20"/>
      <c r="H72" s="28"/>
    </row>
    <row r="73" spans="1:8" ht="12.75" customHeight="1">
      <c r="A73" s="30">
        <v>44231</v>
      </c>
      <c r="B73" s="31"/>
      <c r="C73" s="22">
        <f>ROUND(99.47113,5)</f>
        <v>99.47113</v>
      </c>
      <c r="D73" s="22">
        <f>F73</f>
        <v>103.79428</v>
      </c>
      <c r="E73" s="22">
        <f>F73</f>
        <v>103.79428</v>
      </c>
      <c r="F73" s="22">
        <f>ROUND(103.79428,5)</f>
        <v>103.79428</v>
      </c>
      <c r="G73" s="20"/>
      <c r="H73" s="28"/>
    </row>
    <row r="74" spans="1:8" ht="12.75" customHeight="1">
      <c r="A74" s="30">
        <v>44322</v>
      </c>
      <c r="B74" s="31"/>
      <c r="C74" s="22">
        <f>ROUND(99.47113,5)</f>
        <v>99.47113</v>
      </c>
      <c r="D74" s="22">
        <f>F74</f>
        <v>104.41451</v>
      </c>
      <c r="E74" s="22">
        <f>F74</f>
        <v>104.41451</v>
      </c>
      <c r="F74" s="22">
        <f>ROUND(104.41451,5)</f>
        <v>104.41451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ROUND(9.145,5)</f>
        <v>9.145</v>
      </c>
      <c r="D76" s="22">
        <f>F76</f>
        <v>9.1977</v>
      </c>
      <c r="E76" s="22">
        <f>F76</f>
        <v>9.1977</v>
      </c>
      <c r="F76" s="22">
        <f>ROUND(9.1977,5)</f>
        <v>9.1977</v>
      </c>
      <c r="G76" s="20"/>
      <c r="H76" s="28"/>
    </row>
    <row r="77" spans="1:8" ht="12.75" customHeight="1">
      <c r="A77" s="30">
        <v>44049</v>
      </c>
      <c r="B77" s="31"/>
      <c r="C77" s="22">
        <f>ROUND(9.145,5)</f>
        <v>9.145</v>
      </c>
      <c r="D77" s="22">
        <f>F77</f>
        <v>9.27946</v>
      </c>
      <c r="E77" s="22">
        <f>F77</f>
        <v>9.27946</v>
      </c>
      <c r="F77" s="22">
        <f>ROUND(9.27946,5)</f>
        <v>9.27946</v>
      </c>
      <c r="G77" s="20"/>
      <c r="H77" s="28"/>
    </row>
    <row r="78" spans="1:8" ht="12.75" customHeight="1">
      <c r="A78" s="30">
        <v>44140</v>
      </c>
      <c r="B78" s="31"/>
      <c r="C78" s="22">
        <f>ROUND(9.145,5)</f>
        <v>9.145</v>
      </c>
      <c r="D78" s="22">
        <f>F78</f>
        <v>9.3586</v>
      </c>
      <c r="E78" s="22">
        <f>F78</f>
        <v>9.3586</v>
      </c>
      <c r="F78" s="22">
        <f>ROUND(9.3586,5)</f>
        <v>9.3586</v>
      </c>
      <c r="G78" s="20"/>
      <c r="H78" s="28"/>
    </row>
    <row r="79" spans="1:8" ht="12.75" customHeight="1">
      <c r="A79" s="30">
        <v>44231</v>
      </c>
      <c r="B79" s="31"/>
      <c r="C79" s="22">
        <f>ROUND(9.145,5)</f>
        <v>9.145</v>
      </c>
      <c r="D79" s="22">
        <f>F79</f>
        <v>9.44555</v>
      </c>
      <c r="E79" s="22">
        <f>F79</f>
        <v>9.44555</v>
      </c>
      <c r="F79" s="22">
        <f>ROUND(9.44555,5)</f>
        <v>9.44555</v>
      </c>
      <c r="G79" s="20"/>
      <c r="H79" s="28"/>
    </row>
    <row r="80" spans="1:8" ht="12.75" customHeight="1">
      <c r="A80" s="30">
        <v>44322</v>
      </c>
      <c r="B80" s="31"/>
      <c r="C80" s="22">
        <f>ROUND(9.145,5)</f>
        <v>9.145</v>
      </c>
      <c r="D80" s="22">
        <f>F80</f>
        <v>9.55564</v>
      </c>
      <c r="E80" s="22">
        <f>F80</f>
        <v>9.55564</v>
      </c>
      <c r="F80" s="22">
        <f>ROUND(9.55564,5)</f>
        <v>9.55564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ROUND(9.62,5)</f>
        <v>9.62</v>
      </c>
      <c r="D82" s="22">
        <f>F82</f>
        <v>9.67704</v>
      </c>
      <c r="E82" s="22">
        <f>F82</f>
        <v>9.67704</v>
      </c>
      <c r="F82" s="22">
        <f>ROUND(9.67704,5)</f>
        <v>9.67704</v>
      </c>
      <c r="G82" s="20"/>
      <c r="H82" s="28"/>
    </row>
    <row r="83" spans="1:8" ht="12.75" customHeight="1">
      <c r="A83" s="30">
        <v>44049</v>
      </c>
      <c r="B83" s="31"/>
      <c r="C83" s="22">
        <f>ROUND(9.62,5)</f>
        <v>9.62</v>
      </c>
      <c r="D83" s="22">
        <f>F83</f>
        <v>9.76538</v>
      </c>
      <c r="E83" s="22">
        <f>F83</f>
        <v>9.76538</v>
      </c>
      <c r="F83" s="22">
        <f>ROUND(9.76538,5)</f>
        <v>9.76538</v>
      </c>
      <c r="G83" s="20"/>
      <c r="H83" s="28"/>
    </row>
    <row r="84" spans="1:8" ht="12.75" customHeight="1">
      <c r="A84" s="30">
        <v>44140</v>
      </c>
      <c r="B84" s="31"/>
      <c r="C84" s="22">
        <f>ROUND(9.62,5)</f>
        <v>9.62</v>
      </c>
      <c r="D84" s="22">
        <f>F84</f>
        <v>9.85653</v>
      </c>
      <c r="E84" s="22">
        <f>F84</f>
        <v>9.85653</v>
      </c>
      <c r="F84" s="22">
        <f>ROUND(9.85653,5)</f>
        <v>9.85653</v>
      </c>
      <c r="G84" s="20"/>
      <c r="H84" s="28"/>
    </row>
    <row r="85" spans="1:8" ht="12.75" customHeight="1">
      <c r="A85" s="30">
        <v>44231</v>
      </c>
      <c r="B85" s="31"/>
      <c r="C85" s="22">
        <f>ROUND(9.62,5)</f>
        <v>9.62</v>
      </c>
      <c r="D85" s="22">
        <f>F85</f>
        <v>9.95442</v>
      </c>
      <c r="E85" s="22">
        <f>F85</f>
        <v>9.95442</v>
      </c>
      <c r="F85" s="22">
        <f>ROUND(9.95442,5)</f>
        <v>9.95442</v>
      </c>
      <c r="G85" s="20"/>
      <c r="H85" s="28"/>
    </row>
    <row r="86" spans="1:8" ht="12.75" customHeight="1">
      <c r="A86" s="30">
        <v>44322</v>
      </c>
      <c r="B86" s="31"/>
      <c r="C86" s="22">
        <f>ROUND(9.62,5)</f>
        <v>9.62</v>
      </c>
      <c r="D86" s="22">
        <f>F86</f>
        <v>10.06872</v>
      </c>
      <c r="E86" s="22">
        <f>F86</f>
        <v>10.06872</v>
      </c>
      <c r="F86" s="22">
        <f>ROUND(10.06872,5)</f>
        <v>10.06872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ROUND(98.29828,5)</f>
        <v>98.29828</v>
      </c>
      <c r="D88" s="22">
        <f>F88</f>
        <v>99.44003</v>
      </c>
      <c r="E88" s="22">
        <f>F88</f>
        <v>99.44003</v>
      </c>
      <c r="F88" s="22">
        <f>ROUND(99.44003,5)</f>
        <v>99.44003</v>
      </c>
      <c r="G88" s="20"/>
      <c r="H88" s="28"/>
    </row>
    <row r="89" spans="1:8" ht="12.75" customHeight="1">
      <c r="A89" s="30">
        <v>44049</v>
      </c>
      <c r="B89" s="31"/>
      <c r="C89" s="22">
        <f>ROUND(98.29828,5)</f>
        <v>98.29828</v>
      </c>
      <c r="D89" s="22">
        <f>F89</f>
        <v>101.23751</v>
      </c>
      <c r="E89" s="22">
        <f>F89</f>
        <v>101.23751</v>
      </c>
      <c r="F89" s="22">
        <f>ROUND(101.23751,5)</f>
        <v>101.23751</v>
      </c>
      <c r="G89" s="20"/>
      <c r="H89" s="28"/>
    </row>
    <row r="90" spans="1:8" ht="12.75" customHeight="1">
      <c r="A90" s="30">
        <v>44140</v>
      </c>
      <c r="B90" s="31"/>
      <c r="C90" s="22">
        <f>ROUND(98.29828,5)</f>
        <v>98.29828</v>
      </c>
      <c r="D90" s="22">
        <f>F90</f>
        <v>101.80952</v>
      </c>
      <c r="E90" s="22">
        <f>F90</f>
        <v>101.80952</v>
      </c>
      <c r="F90" s="22">
        <f>ROUND(101.80952,5)</f>
        <v>101.80952</v>
      </c>
      <c r="G90" s="20"/>
      <c r="H90" s="28"/>
    </row>
    <row r="91" spans="1:8" ht="12.75" customHeight="1">
      <c r="A91" s="30">
        <v>44231</v>
      </c>
      <c r="B91" s="31"/>
      <c r="C91" s="22">
        <f>ROUND(98.29828,5)</f>
        <v>98.29828</v>
      </c>
      <c r="D91" s="22">
        <f>F91</f>
        <v>103.63192</v>
      </c>
      <c r="E91" s="22">
        <f>F91</f>
        <v>103.63192</v>
      </c>
      <c r="F91" s="22">
        <f>ROUND(103.63192,5)</f>
        <v>103.63192</v>
      </c>
      <c r="G91" s="20"/>
      <c r="H91" s="28"/>
    </row>
    <row r="92" spans="1:8" ht="12.75" customHeight="1">
      <c r="A92" s="30">
        <v>44322</v>
      </c>
      <c r="B92" s="31"/>
      <c r="C92" s="22">
        <f>ROUND(98.29828,5)</f>
        <v>98.29828</v>
      </c>
      <c r="D92" s="22">
        <f>F92</f>
        <v>104.16879</v>
      </c>
      <c r="E92" s="22">
        <f>F92</f>
        <v>104.16879</v>
      </c>
      <c r="F92" s="22">
        <f>ROUND(104.16879,5)</f>
        <v>104.16879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ROUND(10.19,5)</f>
        <v>10.19</v>
      </c>
      <c r="D94" s="22">
        <f>F94</f>
        <v>10.25235</v>
      </c>
      <c r="E94" s="22">
        <f>F94</f>
        <v>10.25235</v>
      </c>
      <c r="F94" s="22">
        <f>ROUND(10.25235,5)</f>
        <v>10.25235</v>
      </c>
      <c r="G94" s="20"/>
      <c r="H94" s="28"/>
    </row>
    <row r="95" spans="1:8" ht="12.75" customHeight="1">
      <c r="A95" s="30">
        <v>44049</v>
      </c>
      <c r="B95" s="31"/>
      <c r="C95" s="22">
        <f>ROUND(10.19,5)</f>
        <v>10.19</v>
      </c>
      <c r="D95" s="22">
        <f>F95</f>
        <v>10.34939</v>
      </c>
      <c r="E95" s="22">
        <f>F95</f>
        <v>10.34939</v>
      </c>
      <c r="F95" s="22">
        <f>ROUND(10.34939,5)</f>
        <v>10.34939</v>
      </c>
      <c r="G95" s="20"/>
      <c r="H95" s="28"/>
    </row>
    <row r="96" spans="1:8" ht="12.75" customHeight="1">
      <c r="A96" s="30">
        <v>44140</v>
      </c>
      <c r="B96" s="31"/>
      <c r="C96" s="22">
        <f>ROUND(10.19,5)</f>
        <v>10.19</v>
      </c>
      <c r="D96" s="22">
        <f>F96</f>
        <v>10.44285</v>
      </c>
      <c r="E96" s="22">
        <f>F96</f>
        <v>10.44285</v>
      </c>
      <c r="F96" s="22">
        <f>ROUND(10.44285,5)</f>
        <v>10.44285</v>
      </c>
      <c r="G96" s="20"/>
      <c r="H96" s="28"/>
    </row>
    <row r="97" spans="1:8" ht="12.75" customHeight="1">
      <c r="A97" s="30">
        <v>44231</v>
      </c>
      <c r="B97" s="31"/>
      <c r="C97" s="22">
        <f>ROUND(10.19,5)</f>
        <v>10.19</v>
      </c>
      <c r="D97" s="22">
        <f>F97</f>
        <v>10.54373</v>
      </c>
      <c r="E97" s="22">
        <f>F97</f>
        <v>10.54373</v>
      </c>
      <c r="F97" s="22">
        <f>ROUND(10.54373,5)</f>
        <v>10.54373</v>
      </c>
      <c r="G97" s="20"/>
      <c r="H97" s="28"/>
    </row>
    <row r="98" spans="1:8" ht="12.75" customHeight="1">
      <c r="A98" s="30">
        <v>44322</v>
      </c>
      <c r="B98" s="31"/>
      <c r="C98" s="22">
        <f>ROUND(10.19,5)</f>
        <v>10.19</v>
      </c>
      <c r="D98" s="22">
        <f>F98</f>
        <v>10.6622</v>
      </c>
      <c r="E98" s="22">
        <f>F98</f>
        <v>10.6622</v>
      </c>
      <c r="F98" s="22">
        <f>ROUND(10.6622,5)</f>
        <v>10.6622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ROUND(4,5)</f>
        <v>4</v>
      </c>
      <c r="D100" s="22">
        <f>F100</f>
        <v>115.56528</v>
      </c>
      <c r="E100" s="22">
        <f>F100</f>
        <v>115.56528</v>
      </c>
      <c r="F100" s="22">
        <f>ROUND(115.56528,5)</f>
        <v>115.56528</v>
      </c>
      <c r="G100" s="20"/>
      <c r="H100" s="28"/>
    </row>
    <row r="101" spans="1:8" ht="12.75" customHeight="1">
      <c r="A101" s="30">
        <v>44049</v>
      </c>
      <c r="B101" s="31"/>
      <c r="C101" s="22">
        <f>ROUND(4,5)</f>
        <v>4</v>
      </c>
      <c r="D101" s="22">
        <f>F101</f>
        <v>115.95915</v>
      </c>
      <c r="E101" s="22">
        <f>F101</f>
        <v>115.95915</v>
      </c>
      <c r="F101" s="22">
        <f>ROUND(115.95915,5)</f>
        <v>115.95915</v>
      </c>
      <c r="G101" s="20"/>
      <c r="H101" s="28"/>
    </row>
    <row r="102" spans="1:8" ht="12.75" customHeight="1">
      <c r="A102" s="30">
        <v>44140</v>
      </c>
      <c r="B102" s="31"/>
      <c r="C102" s="22">
        <f>ROUND(4,5)</f>
        <v>4</v>
      </c>
      <c r="D102" s="22">
        <f>F102</f>
        <v>118.01335</v>
      </c>
      <c r="E102" s="22">
        <f>F102</f>
        <v>118.01335</v>
      </c>
      <c r="F102" s="22">
        <f>ROUND(118.01335,5)</f>
        <v>118.01335</v>
      </c>
      <c r="G102" s="20"/>
      <c r="H102" s="28"/>
    </row>
    <row r="103" spans="1:8" ht="12.75" customHeight="1">
      <c r="A103" s="30">
        <v>44231</v>
      </c>
      <c r="B103" s="31"/>
      <c r="C103" s="22">
        <f>ROUND(4,5)</f>
        <v>4</v>
      </c>
      <c r="D103" s="22">
        <f>F103</f>
        <v>118.40557</v>
      </c>
      <c r="E103" s="22">
        <f>F103</f>
        <v>118.40557</v>
      </c>
      <c r="F103" s="22">
        <f>ROUND(118.40557,5)</f>
        <v>118.40557</v>
      </c>
      <c r="G103" s="20"/>
      <c r="H103" s="28"/>
    </row>
    <row r="104" spans="1:8" ht="12.75" customHeight="1">
      <c r="A104" s="30">
        <v>44322</v>
      </c>
      <c r="B104" s="31"/>
      <c r="C104" s="22">
        <f>ROUND(4,5)</f>
        <v>4</v>
      </c>
      <c r="D104" s="22">
        <f>F104</f>
        <v>120.43211</v>
      </c>
      <c r="E104" s="22">
        <f>F104</f>
        <v>120.43211</v>
      </c>
      <c r="F104" s="22">
        <f>ROUND(120.43211,5)</f>
        <v>120.43211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ROUND(10.29,5)</f>
        <v>10.29</v>
      </c>
      <c r="D106" s="22">
        <f>F106</f>
        <v>10.35185</v>
      </c>
      <c r="E106" s="22">
        <f>F106</f>
        <v>10.35185</v>
      </c>
      <c r="F106" s="22">
        <f>ROUND(10.35185,5)</f>
        <v>10.35185</v>
      </c>
      <c r="G106" s="20"/>
      <c r="H106" s="28"/>
    </row>
    <row r="107" spans="1:8" ht="12.75" customHeight="1">
      <c r="A107" s="30">
        <v>44049</v>
      </c>
      <c r="B107" s="31"/>
      <c r="C107" s="22">
        <f>ROUND(10.29,5)</f>
        <v>10.29</v>
      </c>
      <c r="D107" s="22">
        <f>F107</f>
        <v>10.44806</v>
      </c>
      <c r="E107" s="22">
        <f>F107</f>
        <v>10.44806</v>
      </c>
      <c r="F107" s="22">
        <f>ROUND(10.44806,5)</f>
        <v>10.44806</v>
      </c>
      <c r="G107" s="20"/>
      <c r="H107" s="28"/>
    </row>
    <row r="108" spans="1:8" ht="12.75" customHeight="1">
      <c r="A108" s="30">
        <v>44140</v>
      </c>
      <c r="B108" s="31"/>
      <c r="C108" s="22">
        <f>ROUND(10.29,5)</f>
        <v>10.29</v>
      </c>
      <c r="D108" s="22">
        <f>F108</f>
        <v>10.54055</v>
      </c>
      <c r="E108" s="22">
        <f>F108</f>
        <v>10.54055</v>
      </c>
      <c r="F108" s="22">
        <f>ROUND(10.54055,5)</f>
        <v>10.54055</v>
      </c>
      <c r="G108" s="20"/>
      <c r="H108" s="28"/>
    </row>
    <row r="109" spans="1:8" ht="12.75" customHeight="1">
      <c r="A109" s="30">
        <v>44231</v>
      </c>
      <c r="B109" s="31"/>
      <c r="C109" s="22">
        <f>ROUND(10.29,5)</f>
        <v>10.29</v>
      </c>
      <c r="D109" s="22">
        <f>F109</f>
        <v>10.64019</v>
      </c>
      <c r="E109" s="22">
        <f>F109</f>
        <v>10.64019</v>
      </c>
      <c r="F109" s="22">
        <f>ROUND(10.64019,5)</f>
        <v>10.64019</v>
      </c>
      <c r="G109" s="20"/>
      <c r="H109" s="28"/>
    </row>
    <row r="110" spans="1:8" ht="12.75" customHeight="1">
      <c r="A110" s="30">
        <v>44322</v>
      </c>
      <c r="B110" s="31"/>
      <c r="C110" s="22">
        <f>ROUND(10.29,5)</f>
        <v>10.29</v>
      </c>
      <c r="D110" s="22">
        <f>F110</f>
        <v>10.75651</v>
      </c>
      <c r="E110" s="22">
        <f>F110</f>
        <v>10.75651</v>
      </c>
      <c r="F110" s="22">
        <f>ROUND(10.75651,5)</f>
        <v>10.75651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ROUND(10.365,5)</f>
        <v>10.365</v>
      </c>
      <c r="D112" s="22">
        <f>F112</f>
        <v>10.42533</v>
      </c>
      <c r="E112" s="22">
        <f>F112</f>
        <v>10.42533</v>
      </c>
      <c r="F112" s="22">
        <f>ROUND(10.42533,5)</f>
        <v>10.42533</v>
      </c>
      <c r="G112" s="20"/>
      <c r="H112" s="28"/>
    </row>
    <row r="113" spans="1:8" ht="12.75" customHeight="1">
      <c r="A113" s="30">
        <v>44049</v>
      </c>
      <c r="B113" s="31"/>
      <c r="C113" s="22">
        <f>ROUND(10.365,5)</f>
        <v>10.365</v>
      </c>
      <c r="D113" s="22">
        <f>F113</f>
        <v>10.5191</v>
      </c>
      <c r="E113" s="22">
        <f>F113</f>
        <v>10.5191</v>
      </c>
      <c r="F113" s="22">
        <f>ROUND(10.5191,5)</f>
        <v>10.5191</v>
      </c>
      <c r="G113" s="20"/>
      <c r="H113" s="28"/>
    </row>
    <row r="114" spans="1:8" ht="12.75" customHeight="1">
      <c r="A114" s="30">
        <v>44140</v>
      </c>
      <c r="B114" s="31"/>
      <c r="C114" s="22">
        <f>ROUND(10.365,5)</f>
        <v>10.365</v>
      </c>
      <c r="D114" s="22">
        <f>F114</f>
        <v>10.60907</v>
      </c>
      <c r="E114" s="22">
        <f>F114</f>
        <v>10.60907</v>
      </c>
      <c r="F114" s="22">
        <f>ROUND(10.60907,5)</f>
        <v>10.60907</v>
      </c>
      <c r="G114" s="20"/>
      <c r="H114" s="28"/>
    </row>
    <row r="115" spans="1:8" ht="12.75" customHeight="1">
      <c r="A115" s="30">
        <v>44231</v>
      </c>
      <c r="B115" s="31"/>
      <c r="C115" s="22">
        <f>ROUND(10.365,5)</f>
        <v>10.365</v>
      </c>
      <c r="D115" s="22">
        <f>F115</f>
        <v>10.70582</v>
      </c>
      <c r="E115" s="22">
        <f>F115</f>
        <v>10.70582</v>
      </c>
      <c r="F115" s="22">
        <f>ROUND(10.70582,5)</f>
        <v>10.70582</v>
      </c>
      <c r="G115" s="20"/>
      <c r="H115" s="28"/>
    </row>
    <row r="116" spans="1:8" ht="12.75" customHeight="1">
      <c r="A116" s="30">
        <v>44322</v>
      </c>
      <c r="B116" s="31"/>
      <c r="C116" s="22">
        <f>ROUND(10.365,5)</f>
        <v>10.365</v>
      </c>
      <c r="D116" s="22">
        <f>F116</f>
        <v>10.81825</v>
      </c>
      <c r="E116" s="22">
        <f>F116</f>
        <v>10.81825</v>
      </c>
      <c r="F116" s="22">
        <f>ROUND(10.81825,5)</f>
        <v>10.81825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ROUND(105.0073,5)</f>
        <v>105.0073</v>
      </c>
      <c r="D118" s="22">
        <f>F118</f>
        <v>104.48603</v>
      </c>
      <c r="E118" s="22">
        <f>F118</f>
        <v>104.48603</v>
      </c>
      <c r="F118" s="22">
        <f>ROUND(104.48603,5)</f>
        <v>104.48603</v>
      </c>
      <c r="G118" s="20"/>
      <c r="H118" s="28"/>
    </row>
    <row r="119" spans="1:8" ht="12.75" customHeight="1">
      <c r="A119" s="30">
        <v>44049</v>
      </c>
      <c r="B119" s="31"/>
      <c r="C119" s="22">
        <f>ROUND(105.0073,5)</f>
        <v>105.0073</v>
      </c>
      <c r="D119" s="22">
        <f>F119</f>
        <v>106.37464</v>
      </c>
      <c r="E119" s="22">
        <f>F119</f>
        <v>106.37464</v>
      </c>
      <c r="F119" s="22">
        <f>ROUND(106.37464,5)</f>
        <v>106.37464</v>
      </c>
      <c r="G119" s="20"/>
      <c r="H119" s="28"/>
    </row>
    <row r="120" spans="1:8" ht="12.75" customHeight="1">
      <c r="A120" s="30">
        <v>44140</v>
      </c>
      <c r="B120" s="31"/>
      <c r="C120" s="22">
        <f>ROUND(105.0073,5)</f>
        <v>105.0073</v>
      </c>
      <c r="D120" s="22">
        <f>F120</f>
        <v>106.46262</v>
      </c>
      <c r="E120" s="22">
        <f>F120</f>
        <v>106.46262</v>
      </c>
      <c r="F120" s="22">
        <f>ROUND(106.46262,5)</f>
        <v>106.46262</v>
      </c>
      <c r="G120" s="20"/>
      <c r="H120" s="28"/>
    </row>
    <row r="121" spans="1:8" ht="12.75" customHeight="1">
      <c r="A121" s="30">
        <v>44231</v>
      </c>
      <c r="B121" s="31"/>
      <c r="C121" s="22">
        <f>ROUND(105.0073,5)</f>
        <v>105.0073</v>
      </c>
      <c r="D121" s="22">
        <f>F121</f>
        <v>108.36797</v>
      </c>
      <c r="E121" s="22">
        <f>F121</f>
        <v>108.36797</v>
      </c>
      <c r="F121" s="22">
        <f>ROUND(108.36797,5)</f>
        <v>108.36797</v>
      </c>
      <c r="G121" s="20"/>
      <c r="H121" s="28"/>
    </row>
    <row r="122" spans="1:8" ht="12.75" customHeight="1">
      <c r="A122" s="30">
        <v>44322</v>
      </c>
      <c r="B122" s="31"/>
      <c r="C122" s="22">
        <f>ROUND(105.0073,5)</f>
        <v>105.0073</v>
      </c>
      <c r="D122" s="22">
        <f>F122</f>
        <v>108.40479</v>
      </c>
      <c r="E122" s="22">
        <f>F122</f>
        <v>108.40479</v>
      </c>
      <c r="F122" s="22">
        <f>ROUND(108.40479,5)</f>
        <v>108.40479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ROUND(4.14,5)</f>
        <v>4.14</v>
      </c>
      <c r="D124" s="22">
        <f>F124</f>
        <v>106.64974</v>
      </c>
      <c r="E124" s="22">
        <f>F124</f>
        <v>106.64974</v>
      </c>
      <c r="F124" s="22">
        <f>ROUND(106.64974,5)</f>
        <v>106.64974</v>
      </c>
      <c r="G124" s="20"/>
      <c r="H124" s="28"/>
    </row>
    <row r="125" spans="1:8" ht="12.75" customHeight="1">
      <c r="A125" s="30">
        <v>44049</v>
      </c>
      <c r="B125" s="31"/>
      <c r="C125" s="22">
        <f>ROUND(4.14,5)</f>
        <v>4.14</v>
      </c>
      <c r="D125" s="22">
        <f>F125</f>
        <v>106.69654</v>
      </c>
      <c r="E125" s="22">
        <f>F125</f>
        <v>106.69654</v>
      </c>
      <c r="F125" s="22">
        <f>ROUND(106.69654,5)</f>
        <v>106.69654</v>
      </c>
      <c r="G125" s="20"/>
      <c r="H125" s="28"/>
    </row>
    <row r="126" spans="1:8" ht="12.75" customHeight="1">
      <c r="A126" s="30">
        <v>44140</v>
      </c>
      <c r="B126" s="31"/>
      <c r="C126" s="22">
        <f>ROUND(4.14,5)</f>
        <v>4.14</v>
      </c>
      <c r="D126" s="22">
        <f>F126</f>
        <v>108.58665</v>
      </c>
      <c r="E126" s="22">
        <f>F126</f>
        <v>108.58665</v>
      </c>
      <c r="F126" s="22">
        <f>ROUND(108.58665,5)</f>
        <v>108.58665</v>
      </c>
      <c r="G126" s="20"/>
      <c r="H126" s="28"/>
    </row>
    <row r="127" spans="1:8" ht="12.75" customHeight="1">
      <c r="A127" s="30">
        <v>44231</v>
      </c>
      <c r="B127" s="31"/>
      <c r="C127" s="22">
        <f>ROUND(4.14,5)</f>
        <v>4.14</v>
      </c>
      <c r="D127" s="22">
        <f>F127</f>
        <v>108.60911</v>
      </c>
      <c r="E127" s="22">
        <f>F127</f>
        <v>108.60911</v>
      </c>
      <c r="F127" s="22">
        <f>ROUND(108.60911,5)</f>
        <v>108.60911</v>
      </c>
      <c r="G127" s="20"/>
      <c r="H127" s="28"/>
    </row>
    <row r="128" spans="1:8" ht="12.75" customHeight="1">
      <c r="A128" s="30">
        <v>44322</v>
      </c>
      <c r="B128" s="31"/>
      <c r="C128" s="22">
        <f>ROUND(4.14,5)</f>
        <v>4.14</v>
      </c>
      <c r="D128" s="22">
        <f>F128</f>
        <v>110.46782</v>
      </c>
      <c r="E128" s="22">
        <f>F128</f>
        <v>110.46782</v>
      </c>
      <c r="F128" s="22">
        <f>ROUND(110.46782,5)</f>
        <v>110.46782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ROUND(4.845,5)</f>
        <v>4.845</v>
      </c>
      <c r="D130" s="22">
        <f>F130</f>
        <v>127.0161</v>
      </c>
      <c r="E130" s="22">
        <f>F130</f>
        <v>127.0161</v>
      </c>
      <c r="F130" s="22">
        <f>ROUND(127.0161,5)</f>
        <v>127.0161</v>
      </c>
      <c r="G130" s="20"/>
      <c r="H130" s="28"/>
    </row>
    <row r="131" spans="1:8" ht="12.75" customHeight="1">
      <c r="A131" s="30">
        <v>44049</v>
      </c>
      <c r="B131" s="31"/>
      <c r="C131" s="22">
        <f>ROUND(4.845,5)</f>
        <v>4.845</v>
      </c>
      <c r="D131" s="22">
        <f>F131</f>
        <v>129.31195</v>
      </c>
      <c r="E131" s="22">
        <f>F131</f>
        <v>129.31195</v>
      </c>
      <c r="F131" s="22">
        <f>ROUND(129.31195,5)</f>
        <v>129.31195</v>
      </c>
      <c r="G131" s="20"/>
      <c r="H131" s="28"/>
    </row>
    <row r="132" spans="1:8" ht="12.75" customHeight="1">
      <c r="A132" s="30">
        <v>44140</v>
      </c>
      <c r="B132" s="31"/>
      <c r="C132" s="22">
        <f>ROUND(4.845,5)</f>
        <v>4.845</v>
      </c>
      <c r="D132" s="22">
        <f>F132</f>
        <v>129.63143</v>
      </c>
      <c r="E132" s="22">
        <f>F132</f>
        <v>129.63143</v>
      </c>
      <c r="F132" s="22">
        <f>ROUND(129.63143,5)</f>
        <v>129.63143</v>
      </c>
      <c r="G132" s="20"/>
      <c r="H132" s="28"/>
    </row>
    <row r="133" spans="1:8" ht="12.75" customHeight="1">
      <c r="A133" s="30">
        <v>44231</v>
      </c>
      <c r="B133" s="31"/>
      <c r="C133" s="22">
        <f>ROUND(4.845,5)</f>
        <v>4.845</v>
      </c>
      <c r="D133" s="22">
        <f>F133</f>
        <v>131.95128</v>
      </c>
      <c r="E133" s="22">
        <f>F133</f>
        <v>131.95128</v>
      </c>
      <c r="F133" s="22">
        <f>ROUND(131.95128,5)</f>
        <v>131.95128</v>
      </c>
      <c r="G133" s="20"/>
      <c r="H133" s="28"/>
    </row>
    <row r="134" spans="1:8" ht="12.75" customHeight="1">
      <c r="A134" s="30">
        <v>44322</v>
      </c>
      <c r="B134" s="31"/>
      <c r="C134" s="22">
        <f>ROUND(4.845,5)</f>
        <v>4.845</v>
      </c>
      <c r="D134" s="22">
        <f>F134</f>
        <v>132.2158</v>
      </c>
      <c r="E134" s="22">
        <f>F134</f>
        <v>132.2158</v>
      </c>
      <c r="F134" s="22">
        <f>ROUND(132.2158,5)</f>
        <v>132.2158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ROUND(11.12,5)</f>
        <v>11.12</v>
      </c>
      <c r="D136" s="22">
        <f>F136</f>
        <v>11.20536</v>
      </c>
      <c r="E136" s="22">
        <f>F136</f>
        <v>11.20536</v>
      </c>
      <c r="F136" s="22">
        <f>ROUND(11.20536,5)</f>
        <v>11.20536</v>
      </c>
      <c r="G136" s="20"/>
      <c r="H136" s="28"/>
    </row>
    <row r="137" spans="1:8" ht="12.75" customHeight="1">
      <c r="A137" s="30">
        <v>44049</v>
      </c>
      <c r="B137" s="31"/>
      <c r="C137" s="22">
        <f>ROUND(11.12,5)</f>
        <v>11.12</v>
      </c>
      <c r="D137" s="22">
        <f>F137</f>
        <v>11.34082</v>
      </c>
      <c r="E137" s="22">
        <f>F137</f>
        <v>11.34082</v>
      </c>
      <c r="F137" s="22">
        <f>ROUND(11.34082,5)</f>
        <v>11.34082</v>
      </c>
      <c r="G137" s="20"/>
      <c r="H137" s="28"/>
    </row>
    <row r="138" spans="1:8" ht="12.75" customHeight="1">
      <c r="A138" s="30">
        <v>44140</v>
      </c>
      <c r="B138" s="31"/>
      <c r="C138" s="22">
        <f>ROUND(11.12,5)</f>
        <v>11.12</v>
      </c>
      <c r="D138" s="22">
        <f>F138</f>
        <v>11.48204</v>
      </c>
      <c r="E138" s="22">
        <f>F138</f>
        <v>11.48204</v>
      </c>
      <c r="F138" s="22">
        <f>ROUND(11.48204,5)</f>
        <v>11.48204</v>
      </c>
      <c r="G138" s="20"/>
      <c r="H138" s="28"/>
    </row>
    <row r="139" spans="1:8" ht="12.75" customHeight="1">
      <c r="A139" s="30">
        <v>44231</v>
      </c>
      <c r="B139" s="31"/>
      <c r="C139" s="22">
        <f>ROUND(11.12,5)</f>
        <v>11.12</v>
      </c>
      <c r="D139" s="22">
        <f>F139</f>
        <v>11.63527</v>
      </c>
      <c r="E139" s="22">
        <f>F139</f>
        <v>11.63527</v>
      </c>
      <c r="F139" s="22">
        <f>ROUND(11.63527,5)</f>
        <v>11.63527</v>
      </c>
      <c r="G139" s="20"/>
      <c r="H139" s="28"/>
    </row>
    <row r="140" spans="1:8" ht="12.75" customHeight="1">
      <c r="A140" s="30">
        <v>44322</v>
      </c>
      <c r="B140" s="31"/>
      <c r="C140" s="22">
        <f>ROUND(11.12,5)</f>
        <v>11.12</v>
      </c>
      <c r="D140" s="22">
        <f>F140</f>
        <v>11.80253</v>
      </c>
      <c r="E140" s="22">
        <f>F140</f>
        <v>11.80253</v>
      </c>
      <c r="F140" s="22">
        <f>ROUND(11.80253,5)</f>
        <v>11.80253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ROUND(11.465,5)</f>
        <v>11.465</v>
      </c>
      <c r="D142" s="22">
        <f>F142</f>
        <v>11.55154</v>
      </c>
      <c r="E142" s="22">
        <f>F142</f>
        <v>11.55154</v>
      </c>
      <c r="F142" s="22">
        <f>ROUND(11.55154,5)</f>
        <v>11.55154</v>
      </c>
      <c r="G142" s="20"/>
      <c r="H142" s="28"/>
    </row>
    <row r="143" spans="1:8" ht="12.75" customHeight="1">
      <c r="A143" s="30">
        <v>44049</v>
      </c>
      <c r="B143" s="31"/>
      <c r="C143" s="22">
        <f>ROUND(11.465,5)</f>
        <v>11.465</v>
      </c>
      <c r="D143" s="22">
        <f>F143</f>
        <v>11.68365</v>
      </c>
      <c r="E143" s="22">
        <f>F143</f>
        <v>11.68365</v>
      </c>
      <c r="F143" s="22">
        <f>ROUND(11.68365,5)</f>
        <v>11.68365</v>
      </c>
      <c r="G143" s="20"/>
      <c r="H143" s="28"/>
    </row>
    <row r="144" spans="1:8" ht="12.75" customHeight="1">
      <c r="A144" s="30">
        <v>44140</v>
      </c>
      <c r="B144" s="31"/>
      <c r="C144" s="22">
        <f>ROUND(11.465,5)</f>
        <v>11.465</v>
      </c>
      <c r="D144" s="22">
        <f>F144</f>
        <v>11.82027</v>
      </c>
      <c r="E144" s="22">
        <f>F144</f>
        <v>11.82027</v>
      </c>
      <c r="F144" s="22">
        <f>ROUND(11.82027,5)</f>
        <v>11.82027</v>
      </c>
      <c r="G144" s="20"/>
      <c r="H144" s="28"/>
    </row>
    <row r="145" spans="1:8" ht="12.75" customHeight="1">
      <c r="A145" s="30">
        <v>44231</v>
      </c>
      <c r="B145" s="31"/>
      <c r="C145" s="22">
        <f>ROUND(11.465,5)</f>
        <v>11.465</v>
      </c>
      <c r="D145" s="22">
        <f>F145</f>
        <v>11.96335</v>
      </c>
      <c r="E145" s="22">
        <f>F145</f>
        <v>11.96335</v>
      </c>
      <c r="F145" s="22">
        <f>ROUND(11.96335,5)</f>
        <v>11.96335</v>
      </c>
      <c r="G145" s="20"/>
      <c r="H145" s="28"/>
    </row>
    <row r="146" spans="1:8" ht="12.75" customHeight="1">
      <c r="A146" s="30">
        <v>44322</v>
      </c>
      <c r="B146" s="31"/>
      <c r="C146" s="22">
        <f>ROUND(11.465,5)</f>
        <v>11.465</v>
      </c>
      <c r="D146" s="22">
        <f>F146</f>
        <v>12.12511</v>
      </c>
      <c r="E146" s="22">
        <f>F146</f>
        <v>12.12511</v>
      </c>
      <c r="F146" s="22">
        <f>ROUND(12.12511,5)</f>
        <v>12.12511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ROUND(6.215,5)</f>
        <v>6.215</v>
      </c>
      <c r="D148" s="22">
        <f>F148</f>
        <v>6.15569</v>
      </c>
      <c r="E148" s="22">
        <f>F148</f>
        <v>6.15569</v>
      </c>
      <c r="F148" s="22">
        <f>ROUND(6.15569,5)</f>
        <v>6.15569</v>
      </c>
      <c r="G148" s="20"/>
      <c r="H148" s="28"/>
    </row>
    <row r="149" spans="1:8" ht="12.75" customHeight="1">
      <c r="A149" s="30">
        <v>44049</v>
      </c>
      <c r="B149" s="31"/>
      <c r="C149" s="22">
        <f>ROUND(6.215,5)</f>
        <v>6.215</v>
      </c>
      <c r="D149" s="22">
        <f>F149</f>
        <v>6.03891</v>
      </c>
      <c r="E149" s="22">
        <f>F149</f>
        <v>6.03891</v>
      </c>
      <c r="F149" s="22">
        <f>ROUND(6.03891,5)</f>
        <v>6.03891</v>
      </c>
      <c r="G149" s="20"/>
      <c r="H149" s="28"/>
    </row>
    <row r="150" spans="1:8" ht="12.75" customHeight="1">
      <c r="A150" s="30">
        <v>44140</v>
      </c>
      <c r="B150" s="31"/>
      <c r="C150" s="22">
        <f>ROUND(6.215,5)</f>
        <v>6.215</v>
      </c>
      <c r="D150" s="22">
        <f>F150</f>
        <v>5.91177</v>
      </c>
      <c r="E150" s="22">
        <f>F150</f>
        <v>5.91177</v>
      </c>
      <c r="F150" s="22">
        <f>ROUND(5.91177,5)</f>
        <v>5.91177</v>
      </c>
      <c r="G150" s="20"/>
      <c r="H150" s="28"/>
    </row>
    <row r="151" spans="1:8" ht="12.75" customHeight="1">
      <c r="A151" s="30">
        <v>44231</v>
      </c>
      <c r="B151" s="31"/>
      <c r="C151" s="22">
        <f>ROUND(6.215,5)</f>
        <v>6.215</v>
      </c>
      <c r="D151" s="22">
        <f>F151</f>
        <v>5.75459</v>
      </c>
      <c r="E151" s="22">
        <f>F151</f>
        <v>5.75459</v>
      </c>
      <c r="F151" s="22">
        <f>ROUND(5.75459,5)</f>
        <v>5.75459</v>
      </c>
      <c r="G151" s="20"/>
      <c r="H151" s="28"/>
    </row>
    <row r="152" spans="1:8" ht="12.75" customHeight="1">
      <c r="A152" s="30">
        <v>44322</v>
      </c>
      <c r="B152" s="31"/>
      <c r="C152" s="22">
        <f>ROUND(6.215,5)</f>
        <v>6.215</v>
      </c>
      <c r="D152" s="22">
        <f>F152</f>
        <v>5.5931</v>
      </c>
      <c r="E152" s="22">
        <f>F152</f>
        <v>5.5931</v>
      </c>
      <c r="F152" s="22">
        <f>ROUND(5.5931,5)</f>
        <v>5.5931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ROUND(9.985,5)</f>
        <v>9.985</v>
      </c>
      <c r="D154" s="22">
        <f>F154</f>
        <v>10.04248</v>
      </c>
      <c r="E154" s="22">
        <f>F154</f>
        <v>10.04248</v>
      </c>
      <c r="F154" s="22">
        <f>ROUND(10.04248,5)</f>
        <v>10.04248</v>
      </c>
      <c r="G154" s="20"/>
      <c r="H154" s="28"/>
    </row>
    <row r="155" spans="1:8" ht="12.75" customHeight="1">
      <c r="A155" s="30">
        <v>44049</v>
      </c>
      <c r="B155" s="31"/>
      <c r="C155" s="22">
        <f>ROUND(9.985,5)</f>
        <v>9.985</v>
      </c>
      <c r="D155" s="22">
        <f>F155</f>
        <v>10.13264</v>
      </c>
      <c r="E155" s="22">
        <f>F155</f>
        <v>10.13264</v>
      </c>
      <c r="F155" s="22">
        <f>ROUND(10.13264,5)</f>
        <v>10.13264</v>
      </c>
      <c r="G155" s="20"/>
      <c r="H155" s="28"/>
    </row>
    <row r="156" spans="1:8" ht="12.75" customHeight="1">
      <c r="A156" s="30">
        <v>44140</v>
      </c>
      <c r="B156" s="31"/>
      <c r="C156" s="22">
        <f>ROUND(9.985,5)</f>
        <v>9.985</v>
      </c>
      <c r="D156" s="22">
        <f>F156</f>
        <v>10.22844</v>
      </c>
      <c r="E156" s="22">
        <f>F156</f>
        <v>10.22844</v>
      </c>
      <c r="F156" s="22">
        <f>ROUND(10.22844,5)</f>
        <v>10.22844</v>
      </c>
      <c r="G156" s="20"/>
      <c r="H156" s="28"/>
    </row>
    <row r="157" spans="1:8" ht="12.75" customHeight="1">
      <c r="A157" s="30">
        <v>44231</v>
      </c>
      <c r="B157" s="31"/>
      <c r="C157" s="22">
        <f>ROUND(9.985,5)</f>
        <v>9.985</v>
      </c>
      <c r="D157" s="22">
        <f>F157</f>
        <v>10.33275</v>
      </c>
      <c r="E157" s="22">
        <f>F157</f>
        <v>10.33275</v>
      </c>
      <c r="F157" s="22">
        <f>ROUND(10.33275,5)</f>
        <v>10.33275</v>
      </c>
      <c r="G157" s="20"/>
      <c r="H157" s="28"/>
    </row>
    <row r="158" spans="1:8" ht="12.75" customHeight="1">
      <c r="A158" s="30">
        <v>44322</v>
      </c>
      <c r="B158" s="31"/>
      <c r="C158" s="22">
        <f>ROUND(9.985,5)</f>
        <v>9.985</v>
      </c>
      <c r="D158" s="22">
        <f>F158</f>
        <v>10.44684</v>
      </c>
      <c r="E158" s="22">
        <f>F158</f>
        <v>10.44684</v>
      </c>
      <c r="F158" s="22">
        <f>ROUND(10.44684,5)</f>
        <v>10.44684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ROUND(8.09,5)</f>
        <v>8.09</v>
      </c>
      <c r="D160" s="22">
        <f>F160</f>
        <v>8.1246</v>
      </c>
      <c r="E160" s="22">
        <f>F160</f>
        <v>8.1246</v>
      </c>
      <c r="F160" s="22">
        <f>ROUND(8.1246,5)</f>
        <v>8.1246</v>
      </c>
      <c r="G160" s="20"/>
      <c r="H160" s="28"/>
    </row>
    <row r="161" spans="1:8" ht="12.75" customHeight="1">
      <c r="A161" s="30">
        <v>44049</v>
      </c>
      <c r="B161" s="31"/>
      <c r="C161" s="22">
        <f>ROUND(8.09,5)</f>
        <v>8.09</v>
      </c>
      <c r="D161" s="22">
        <f>F161</f>
        <v>8.17628</v>
      </c>
      <c r="E161" s="22">
        <f>F161</f>
        <v>8.17628</v>
      </c>
      <c r="F161" s="22">
        <f>ROUND(8.17628,5)</f>
        <v>8.17628</v>
      </c>
      <c r="G161" s="20"/>
      <c r="H161" s="28"/>
    </row>
    <row r="162" spans="1:8" ht="12.75" customHeight="1">
      <c r="A162" s="30">
        <v>44140</v>
      </c>
      <c r="B162" s="31"/>
      <c r="C162" s="22">
        <f>ROUND(8.09,5)</f>
        <v>8.09</v>
      </c>
      <c r="D162" s="22">
        <f>F162</f>
        <v>8.2303</v>
      </c>
      <c r="E162" s="22">
        <f>F162</f>
        <v>8.2303</v>
      </c>
      <c r="F162" s="22">
        <f>ROUND(8.2303,5)</f>
        <v>8.2303</v>
      </c>
      <c r="G162" s="20"/>
      <c r="H162" s="28"/>
    </row>
    <row r="163" spans="1:8" ht="12.75" customHeight="1">
      <c r="A163" s="30">
        <v>44231</v>
      </c>
      <c r="B163" s="31"/>
      <c r="C163" s="22">
        <f>ROUND(8.09,5)</f>
        <v>8.09</v>
      </c>
      <c r="D163" s="22">
        <f>F163</f>
        <v>8.29143</v>
      </c>
      <c r="E163" s="22">
        <f>F163</f>
        <v>8.29143</v>
      </c>
      <c r="F163" s="22">
        <f>ROUND(8.29143,5)</f>
        <v>8.29143</v>
      </c>
      <c r="G163" s="20"/>
      <c r="H163" s="28"/>
    </row>
    <row r="164" spans="1:8" ht="12.75" customHeight="1">
      <c r="A164" s="30">
        <v>44322</v>
      </c>
      <c r="B164" s="31"/>
      <c r="C164" s="22">
        <f>ROUND(8.09,5)</f>
        <v>8.09</v>
      </c>
      <c r="D164" s="22">
        <f>F164</f>
        <v>8.37872</v>
      </c>
      <c r="E164" s="22">
        <f>F164</f>
        <v>8.37872</v>
      </c>
      <c r="F164" s="22">
        <f>ROUND(8.37872,5)</f>
        <v>8.37872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ROUND(2.96,5)</f>
        <v>2.96</v>
      </c>
      <c r="D166" s="22">
        <f>F166</f>
        <v>308.11002</v>
      </c>
      <c r="E166" s="22">
        <f>F166</f>
        <v>308.11002</v>
      </c>
      <c r="F166" s="22">
        <f>ROUND(308.11002,5)</f>
        <v>308.11002</v>
      </c>
      <c r="G166" s="20"/>
      <c r="H166" s="28"/>
    </row>
    <row r="167" spans="1:8" ht="12.75" customHeight="1">
      <c r="A167" s="30">
        <v>44049</v>
      </c>
      <c r="B167" s="31"/>
      <c r="C167" s="22">
        <f>ROUND(2.96,5)</f>
        <v>2.96</v>
      </c>
      <c r="D167" s="22">
        <f>F167</f>
        <v>305.88311</v>
      </c>
      <c r="E167" s="22">
        <f>F167</f>
        <v>305.88311</v>
      </c>
      <c r="F167" s="22">
        <f>ROUND(305.88311,5)</f>
        <v>305.88311</v>
      </c>
      <c r="G167" s="20"/>
      <c r="H167" s="28"/>
    </row>
    <row r="168" spans="1:8" ht="12.75" customHeight="1">
      <c r="A168" s="30">
        <v>44140</v>
      </c>
      <c r="B168" s="31"/>
      <c r="C168" s="22">
        <f>ROUND(2.96,5)</f>
        <v>2.96</v>
      </c>
      <c r="D168" s="22">
        <f>F168</f>
        <v>311.30209</v>
      </c>
      <c r="E168" s="22">
        <f>F168</f>
        <v>311.30209</v>
      </c>
      <c r="F168" s="22">
        <f>ROUND(311.30209,5)</f>
        <v>311.30209</v>
      </c>
      <c r="G168" s="20"/>
      <c r="H168" s="28"/>
    </row>
    <row r="169" spans="1:8" ht="12.75" customHeight="1">
      <c r="A169" s="30">
        <v>44231</v>
      </c>
      <c r="B169" s="31"/>
      <c r="C169" s="22">
        <f>ROUND(2.96,5)</f>
        <v>2.96</v>
      </c>
      <c r="D169" s="22">
        <f>F169</f>
        <v>308.87538</v>
      </c>
      <c r="E169" s="22">
        <f>F169</f>
        <v>308.87538</v>
      </c>
      <c r="F169" s="22">
        <f>ROUND(308.87538,5)</f>
        <v>308.87538</v>
      </c>
      <c r="G169" s="20"/>
      <c r="H169" s="28"/>
    </row>
    <row r="170" spans="1:8" ht="12.75" customHeight="1">
      <c r="A170" s="30">
        <v>44322</v>
      </c>
      <c r="B170" s="31"/>
      <c r="C170" s="22">
        <f>ROUND(2.96,5)</f>
        <v>2.96</v>
      </c>
      <c r="D170" s="22">
        <f>F170</f>
        <v>314.15969</v>
      </c>
      <c r="E170" s="22">
        <f>F170</f>
        <v>314.15969</v>
      </c>
      <c r="F170" s="22">
        <f>ROUND(314.15969,5)</f>
        <v>314.15969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ROUND(4.03,5)</f>
        <v>4.03</v>
      </c>
      <c r="D172" s="22">
        <f>F172</f>
        <v>224.17755</v>
      </c>
      <c r="E172" s="22">
        <f>F172</f>
        <v>224.17755</v>
      </c>
      <c r="F172" s="22">
        <f>ROUND(224.17755,5)</f>
        <v>224.17755</v>
      </c>
      <c r="G172" s="20"/>
      <c r="H172" s="28"/>
    </row>
    <row r="173" spans="1:8" ht="12.75" customHeight="1">
      <c r="A173" s="30">
        <v>44049</v>
      </c>
      <c r="B173" s="31"/>
      <c r="C173" s="22">
        <f>ROUND(4.03,5)</f>
        <v>4.03</v>
      </c>
      <c r="D173" s="22">
        <f>F173</f>
        <v>224.08871</v>
      </c>
      <c r="E173" s="22">
        <f>F173</f>
        <v>224.08871</v>
      </c>
      <c r="F173" s="22">
        <f>ROUND(224.08871,5)</f>
        <v>224.08871</v>
      </c>
      <c r="G173" s="20"/>
      <c r="H173" s="28"/>
    </row>
    <row r="174" spans="1:8" ht="12.75" customHeight="1">
      <c r="A174" s="30">
        <v>44140</v>
      </c>
      <c r="B174" s="31"/>
      <c r="C174" s="22">
        <f>ROUND(4.03,5)</f>
        <v>4.03</v>
      </c>
      <c r="D174" s="22">
        <f>F174</f>
        <v>228.05867</v>
      </c>
      <c r="E174" s="22">
        <f>F174</f>
        <v>228.05867</v>
      </c>
      <c r="F174" s="22">
        <f>ROUND(228.05867,5)</f>
        <v>228.05867</v>
      </c>
      <c r="G174" s="20"/>
      <c r="H174" s="28"/>
    </row>
    <row r="175" spans="1:8" ht="12.75" customHeight="1">
      <c r="A175" s="30">
        <v>44231</v>
      </c>
      <c r="B175" s="31"/>
      <c r="C175" s="22">
        <f>ROUND(4.03,5)</f>
        <v>4.03</v>
      </c>
      <c r="D175" s="22">
        <f>F175</f>
        <v>227.89248</v>
      </c>
      <c r="E175" s="22">
        <f>F175</f>
        <v>227.89248</v>
      </c>
      <c r="F175" s="22">
        <f>ROUND(227.89248,5)</f>
        <v>227.89248</v>
      </c>
      <c r="G175" s="20"/>
      <c r="H175" s="28"/>
    </row>
    <row r="176" spans="1:8" ht="12.75" customHeight="1">
      <c r="A176" s="30">
        <v>44322</v>
      </c>
      <c r="B176" s="31"/>
      <c r="C176" s="22">
        <f>ROUND(4.03,5)</f>
        <v>4.03</v>
      </c>
      <c r="D176" s="22">
        <f>F176</f>
        <v>231.79323</v>
      </c>
      <c r="E176" s="22">
        <f>F176</f>
        <v>231.79323</v>
      </c>
      <c r="F176" s="22">
        <f>ROUND(231.79323,5)</f>
        <v>231.79323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ROUND(6.08,5)</f>
        <v>6.08</v>
      </c>
      <c r="D192" s="22">
        <f>F192</f>
        <v>5.89241</v>
      </c>
      <c r="E192" s="22">
        <f>F192</f>
        <v>5.89241</v>
      </c>
      <c r="F192" s="22">
        <f>ROUND(5.89241,5)</f>
        <v>5.89241</v>
      </c>
      <c r="G192" s="20"/>
      <c r="H192" s="28"/>
    </row>
    <row r="193" spans="1:8" ht="12.75" customHeight="1">
      <c r="A193" s="30">
        <v>44049</v>
      </c>
      <c r="B193" s="31"/>
      <c r="C193" s="22">
        <f>ROUND(6.08,5)</f>
        <v>6.08</v>
      </c>
      <c r="D193" s="22">
        <f>F193</f>
        <v>5.38054</v>
      </c>
      <c r="E193" s="22">
        <f>F193</f>
        <v>5.38054</v>
      </c>
      <c r="F193" s="22">
        <f>ROUND(5.38054,5)</f>
        <v>5.38054</v>
      </c>
      <c r="G193" s="20"/>
      <c r="H193" s="28"/>
    </row>
    <row r="194" spans="1:8" ht="12.75" customHeight="1">
      <c r="A194" s="30">
        <v>44140</v>
      </c>
      <c r="B194" s="31"/>
      <c r="C194" s="22">
        <f>ROUND(6.08,5)</f>
        <v>6.08</v>
      </c>
      <c r="D194" s="22">
        <f>F194</f>
        <v>4.24014</v>
      </c>
      <c r="E194" s="22">
        <f>F194</f>
        <v>4.24014</v>
      </c>
      <c r="F194" s="22">
        <f>ROUND(4.24014,5)</f>
        <v>4.24014</v>
      </c>
      <c r="G194" s="20"/>
      <c r="H194" s="28"/>
    </row>
    <row r="195" spans="1:8" ht="12.75" customHeight="1">
      <c r="A195" s="30">
        <v>44231</v>
      </c>
      <c r="B195" s="31"/>
      <c r="C195" s="22">
        <f>ROUND(6.08,5)</f>
        <v>6.08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ROUND(6.08,5)</f>
        <v>6.08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ROUND(10.05,5)</f>
        <v>10.05</v>
      </c>
      <c r="D198" s="22">
        <f>F198</f>
        <v>10.10535</v>
      </c>
      <c r="E198" s="22">
        <f>F198</f>
        <v>10.10535</v>
      </c>
      <c r="F198" s="22">
        <f>ROUND(10.10535,5)</f>
        <v>10.10535</v>
      </c>
      <c r="G198" s="20"/>
      <c r="H198" s="28"/>
    </row>
    <row r="199" spans="1:8" ht="12.75" customHeight="1">
      <c r="A199" s="30">
        <v>44049</v>
      </c>
      <c r="B199" s="31"/>
      <c r="C199" s="22">
        <f>ROUND(10.05,5)</f>
        <v>10.05</v>
      </c>
      <c r="D199" s="22">
        <f>F199</f>
        <v>10.19075</v>
      </c>
      <c r="E199" s="22">
        <f>F199</f>
        <v>10.19075</v>
      </c>
      <c r="F199" s="22">
        <f>ROUND(10.19075,5)</f>
        <v>10.19075</v>
      </c>
      <c r="G199" s="20"/>
      <c r="H199" s="28"/>
    </row>
    <row r="200" spans="1:8" ht="12.75" customHeight="1">
      <c r="A200" s="30">
        <v>44140</v>
      </c>
      <c r="B200" s="31"/>
      <c r="C200" s="22">
        <f>ROUND(10.05,5)</f>
        <v>10.05</v>
      </c>
      <c r="D200" s="22">
        <f>F200</f>
        <v>10.27795</v>
      </c>
      <c r="E200" s="22">
        <f>F200</f>
        <v>10.27795</v>
      </c>
      <c r="F200" s="22">
        <f>ROUND(10.27795,5)</f>
        <v>10.27795</v>
      </c>
      <c r="G200" s="20"/>
      <c r="H200" s="28"/>
    </row>
    <row r="201" spans="1:8" ht="12.75" customHeight="1">
      <c r="A201" s="30">
        <v>44231</v>
      </c>
      <c r="B201" s="31"/>
      <c r="C201" s="22">
        <f>ROUND(10.05,5)</f>
        <v>10.05</v>
      </c>
      <c r="D201" s="22">
        <f>F201</f>
        <v>10.37046</v>
      </c>
      <c r="E201" s="22">
        <f>F201</f>
        <v>10.37046</v>
      </c>
      <c r="F201" s="22">
        <f>ROUND(10.37046,5)</f>
        <v>10.37046</v>
      </c>
      <c r="G201" s="20"/>
      <c r="H201" s="28"/>
    </row>
    <row r="202" spans="1:8" ht="12.75" customHeight="1">
      <c r="A202" s="30">
        <v>44322</v>
      </c>
      <c r="B202" s="31"/>
      <c r="C202" s="22">
        <f>ROUND(10.05,5)</f>
        <v>10.05</v>
      </c>
      <c r="D202" s="22">
        <f>F202</f>
        <v>10.47592</v>
      </c>
      <c r="E202" s="22">
        <f>F202</f>
        <v>10.47592</v>
      </c>
      <c r="F202" s="22">
        <f>ROUND(10.47592,5)</f>
        <v>10.47592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ROUND(3.905,5)</f>
        <v>3.905</v>
      </c>
      <c r="D204" s="22">
        <f>F204</f>
        <v>184.96736</v>
      </c>
      <c r="E204" s="22">
        <f>F204</f>
        <v>184.96736</v>
      </c>
      <c r="F204" s="22">
        <f>ROUND(184.96736,5)</f>
        <v>184.96736</v>
      </c>
      <c r="G204" s="20"/>
      <c r="H204" s="28"/>
    </row>
    <row r="205" spans="1:8" ht="12.75" customHeight="1">
      <c r="A205" s="30">
        <v>44049</v>
      </c>
      <c r="B205" s="31"/>
      <c r="C205" s="22">
        <f>ROUND(3.905,5)</f>
        <v>3.905</v>
      </c>
      <c r="D205" s="22">
        <f>F205</f>
        <v>188.31086</v>
      </c>
      <c r="E205" s="22">
        <f>F205</f>
        <v>188.31086</v>
      </c>
      <c r="F205" s="22">
        <f>ROUND(188.31086,5)</f>
        <v>188.31086</v>
      </c>
      <c r="G205" s="20"/>
      <c r="H205" s="28"/>
    </row>
    <row r="206" spans="1:8" ht="12.75" customHeight="1">
      <c r="A206" s="30">
        <v>44140</v>
      </c>
      <c r="B206" s="31"/>
      <c r="C206" s="22">
        <f>ROUND(3.905,5)</f>
        <v>3.905</v>
      </c>
      <c r="D206" s="22">
        <f>F206</f>
        <v>188.92361</v>
      </c>
      <c r="E206" s="22">
        <f>F206</f>
        <v>188.92361</v>
      </c>
      <c r="F206" s="22">
        <f>ROUND(188.92361,5)</f>
        <v>188.92361</v>
      </c>
      <c r="G206" s="20"/>
      <c r="H206" s="28"/>
    </row>
    <row r="207" spans="1:8" ht="12.75" customHeight="1">
      <c r="A207" s="30">
        <v>44231</v>
      </c>
      <c r="B207" s="31"/>
      <c r="C207" s="22">
        <f>ROUND(3.905,5)</f>
        <v>3.905</v>
      </c>
      <c r="D207" s="22">
        <f>F207</f>
        <v>192.30489</v>
      </c>
      <c r="E207" s="22">
        <f>F207</f>
        <v>192.30489</v>
      </c>
      <c r="F207" s="22">
        <f>ROUND(192.30489,5)</f>
        <v>192.30489</v>
      </c>
      <c r="G207" s="20"/>
      <c r="H207" s="28"/>
    </row>
    <row r="208" spans="1:8" ht="12.75" customHeight="1">
      <c r="A208" s="30">
        <v>44322</v>
      </c>
      <c r="B208" s="31"/>
      <c r="C208" s="22">
        <f>ROUND(3.905,5)</f>
        <v>3.905</v>
      </c>
      <c r="D208" s="22">
        <f>F208</f>
        <v>192.84086</v>
      </c>
      <c r="E208" s="22">
        <f>F208</f>
        <v>192.84086</v>
      </c>
      <c r="F208" s="22">
        <f>ROUND(192.84086,5)</f>
        <v>192.84086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ROUND(2.7,5)</f>
        <v>2.7</v>
      </c>
      <c r="D210" s="22">
        <f>F210</f>
        <v>164.73778</v>
      </c>
      <c r="E210" s="22">
        <f>F210</f>
        <v>164.73778</v>
      </c>
      <c r="F210" s="22">
        <f>ROUND(164.73778,5)</f>
        <v>164.73778</v>
      </c>
      <c r="G210" s="20"/>
      <c r="H210" s="28"/>
    </row>
    <row r="211" spans="1:8" ht="12.75" customHeight="1">
      <c r="A211" s="30">
        <v>44049</v>
      </c>
      <c r="B211" s="31"/>
      <c r="C211" s="22">
        <f>ROUND(2.7,5)</f>
        <v>2.7</v>
      </c>
      <c r="D211" s="22">
        <f>F211</f>
        <v>165.41978</v>
      </c>
      <c r="E211" s="22">
        <f>F211</f>
        <v>165.41978</v>
      </c>
      <c r="F211" s="22">
        <f>ROUND(165.41978,5)</f>
        <v>165.41978</v>
      </c>
      <c r="G211" s="20"/>
      <c r="H211" s="28"/>
    </row>
    <row r="212" spans="1:8" ht="12.75" customHeight="1">
      <c r="A212" s="30">
        <v>44140</v>
      </c>
      <c r="B212" s="31"/>
      <c r="C212" s="22">
        <f>ROUND(2.7,5)</f>
        <v>2.7</v>
      </c>
      <c r="D212" s="22">
        <f>F212</f>
        <v>168.35037</v>
      </c>
      <c r="E212" s="22">
        <f>F212</f>
        <v>168.35037</v>
      </c>
      <c r="F212" s="22">
        <f>ROUND(168.35037,5)</f>
        <v>168.35037</v>
      </c>
      <c r="G212" s="20"/>
      <c r="H212" s="28"/>
    </row>
    <row r="213" spans="1:8" ht="12.75" customHeight="1">
      <c r="A213" s="30">
        <v>44231</v>
      </c>
      <c r="B213" s="31"/>
      <c r="C213" s="22">
        <f>ROUND(2.7,5)</f>
        <v>2.7</v>
      </c>
      <c r="D213" s="22">
        <f>F213</f>
        <v>169.03391</v>
      </c>
      <c r="E213" s="22">
        <f>F213</f>
        <v>169.03391</v>
      </c>
      <c r="F213" s="22">
        <f>ROUND(169.03391,5)</f>
        <v>169.03391</v>
      </c>
      <c r="G213" s="20"/>
      <c r="H213" s="28"/>
    </row>
    <row r="214" spans="1:8" ht="12.75" customHeight="1">
      <c r="A214" s="30">
        <v>44322</v>
      </c>
      <c r="B214" s="31"/>
      <c r="C214" s="22">
        <f>ROUND(2.7,5)</f>
        <v>2.7</v>
      </c>
      <c r="D214" s="22">
        <f>F214</f>
        <v>171.92731</v>
      </c>
      <c r="E214" s="22">
        <f>F214</f>
        <v>171.92731</v>
      </c>
      <c r="F214" s="22">
        <f>ROUND(171.92731,5)</f>
        <v>171.92731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ROUND(9.405,5)</f>
        <v>9.405</v>
      </c>
      <c r="D216" s="22">
        <f>F216</f>
        <v>9.45536</v>
      </c>
      <c r="E216" s="22">
        <f>F216</f>
        <v>9.45536</v>
      </c>
      <c r="F216" s="22">
        <f>ROUND(9.45536,5)</f>
        <v>9.45536</v>
      </c>
      <c r="G216" s="20"/>
      <c r="H216" s="28"/>
    </row>
    <row r="217" spans="1:8" ht="12.75" customHeight="1">
      <c r="A217" s="30">
        <v>44049</v>
      </c>
      <c r="B217" s="31"/>
      <c r="C217" s="22">
        <f>ROUND(9.405,5)</f>
        <v>9.405</v>
      </c>
      <c r="D217" s="22">
        <f>F217</f>
        <v>9.53403</v>
      </c>
      <c r="E217" s="22">
        <f>F217</f>
        <v>9.53403</v>
      </c>
      <c r="F217" s="22">
        <f>ROUND(9.53403,5)</f>
        <v>9.53403</v>
      </c>
      <c r="G217" s="20"/>
      <c r="H217" s="28"/>
    </row>
    <row r="218" spans="1:8" ht="12.75" customHeight="1">
      <c r="A218" s="30">
        <v>44140</v>
      </c>
      <c r="B218" s="31"/>
      <c r="C218" s="22">
        <f>ROUND(9.405,5)</f>
        <v>9.405</v>
      </c>
      <c r="D218" s="22">
        <f>F218</f>
        <v>9.61928</v>
      </c>
      <c r="E218" s="22">
        <f>F218</f>
        <v>9.61928</v>
      </c>
      <c r="F218" s="22">
        <f>ROUND(9.61928,5)</f>
        <v>9.61928</v>
      </c>
      <c r="G218" s="20"/>
      <c r="H218" s="28"/>
    </row>
    <row r="219" spans="1:8" ht="12.75" customHeight="1">
      <c r="A219" s="30">
        <v>44231</v>
      </c>
      <c r="B219" s="31"/>
      <c r="C219" s="22">
        <f>ROUND(9.405,5)</f>
        <v>9.405</v>
      </c>
      <c r="D219" s="22">
        <f>F219</f>
        <v>9.71302</v>
      </c>
      <c r="E219" s="22">
        <f>F219</f>
        <v>9.71302</v>
      </c>
      <c r="F219" s="22">
        <f>ROUND(9.71302,5)</f>
        <v>9.71302</v>
      </c>
      <c r="G219" s="20"/>
      <c r="H219" s="28"/>
    </row>
    <row r="220" spans="1:8" ht="12.75" customHeight="1">
      <c r="A220" s="30">
        <v>44322</v>
      </c>
      <c r="B220" s="31"/>
      <c r="C220" s="22">
        <f>ROUND(9.405,5)</f>
        <v>9.405</v>
      </c>
      <c r="D220" s="22">
        <f>F220</f>
        <v>9.81831</v>
      </c>
      <c r="E220" s="22">
        <f>F220</f>
        <v>9.81831</v>
      </c>
      <c r="F220" s="22">
        <f>ROUND(9.81831,5)</f>
        <v>9.81831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ROUND(10.245,5)</f>
        <v>10.245</v>
      </c>
      <c r="D222" s="22">
        <f>F222</f>
        <v>10.29784</v>
      </c>
      <c r="E222" s="22">
        <f>F222</f>
        <v>10.29784</v>
      </c>
      <c r="F222" s="22">
        <f>ROUND(10.29784,5)</f>
        <v>10.29784</v>
      </c>
      <c r="G222" s="20"/>
      <c r="H222" s="28"/>
    </row>
    <row r="223" spans="1:8" ht="12.75" customHeight="1">
      <c r="A223" s="30">
        <v>44049</v>
      </c>
      <c r="B223" s="31"/>
      <c r="C223" s="22">
        <f>ROUND(10.245,5)</f>
        <v>10.245</v>
      </c>
      <c r="D223" s="22">
        <f>F223</f>
        <v>10.38036</v>
      </c>
      <c r="E223" s="22">
        <f>F223</f>
        <v>10.38036</v>
      </c>
      <c r="F223" s="22">
        <f>ROUND(10.38036,5)</f>
        <v>10.38036</v>
      </c>
      <c r="G223" s="20"/>
      <c r="H223" s="28"/>
    </row>
    <row r="224" spans="1:8" ht="12.75" customHeight="1">
      <c r="A224" s="30">
        <v>44140</v>
      </c>
      <c r="B224" s="31"/>
      <c r="C224" s="22">
        <f>ROUND(10.245,5)</f>
        <v>10.245</v>
      </c>
      <c r="D224" s="22">
        <f>F224</f>
        <v>10.46706</v>
      </c>
      <c r="E224" s="22">
        <f>F224</f>
        <v>10.46706</v>
      </c>
      <c r="F224" s="22">
        <f>ROUND(10.46706,5)</f>
        <v>10.46706</v>
      </c>
      <c r="G224" s="20"/>
      <c r="H224" s="28"/>
    </row>
    <row r="225" spans="1:8" ht="12.75" customHeight="1">
      <c r="A225" s="30">
        <v>44231</v>
      </c>
      <c r="B225" s="31"/>
      <c r="C225" s="22">
        <f>ROUND(10.245,5)</f>
        <v>10.245</v>
      </c>
      <c r="D225" s="22">
        <f>F225</f>
        <v>10.56054</v>
      </c>
      <c r="E225" s="22">
        <f>F225</f>
        <v>10.56054</v>
      </c>
      <c r="F225" s="22">
        <f>ROUND(10.56054,5)</f>
        <v>10.56054</v>
      </c>
      <c r="G225" s="20"/>
      <c r="H225" s="28"/>
    </row>
    <row r="226" spans="1:8" ht="12.75" customHeight="1">
      <c r="A226" s="30">
        <v>44322</v>
      </c>
      <c r="B226" s="31"/>
      <c r="C226" s="22">
        <f>ROUND(10.245,5)</f>
        <v>10.245</v>
      </c>
      <c r="D226" s="22">
        <f>F226</f>
        <v>10.66144</v>
      </c>
      <c r="E226" s="22">
        <f>F226</f>
        <v>10.66144</v>
      </c>
      <c r="F226" s="22">
        <f>ROUND(10.66144,5)</f>
        <v>10.66144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ROUND(10.355,5)</f>
        <v>10.355</v>
      </c>
      <c r="D228" s="22">
        <f>F228</f>
        <v>10.40999</v>
      </c>
      <c r="E228" s="22">
        <f>F228</f>
        <v>10.40999</v>
      </c>
      <c r="F228" s="22">
        <f>ROUND(10.40999,5)</f>
        <v>10.40999</v>
      </c>
      <c r="G228" s="20"/>
      <c r="H228" s="28"/>
    </row>
    <row r="229" spans="1:8" ht="12.75" customHeight="1">
      <c r="A229" s="30">
        <v>44049</v>
      </c>
      <c r="B229" s="31"/>
      <c r="C229" s="22">
        <f>ROUND(10.355,5)</f>
        <v>10.355</v>
      </c>
      <c r="D229" s="22">
        <f>F229</f>
        <v>10.49607</v>
      </c>
      <c r="E229" s="22">
        <f>F229</f>
        <v>10.49607</v>
      </c>
      <c r="F229" s="22">
        <f>ROUND(10.49607,5)</f>
        <v>10.49607</v>
      </c>
      <c r="G229" s="20"/>
      <c r="H229" s="28"/>
    </row>
    <row r="230" spans="1:8" ht="12.75" customHeight="1">
      <c r="A230" s="30">
        <v>44140</v>
      </c>
      <c r="B230" s="31"/>
      <c r="C230" s="22">
        <f>ROUND(10.355,5)</f>
        <v>10.355</v>
      </c>
      <c r="D230" s="22">
        <f>F230</f>
        <v>10.58633</v>
      </c>
      <c r="E230" s="22">
        <f>F230</f>
        <v>10.58633</v>
      </c>
      <c r="F230" s="22">
        <f>ROUND(10.58633,5)</f>
        <v>10.58633</v>
      </c>
      <c r="G230" s="20"/>
      <c r="H230" s="28"/>
    </row>
    <row r="231" spans="1:8" ht="12.75" customHeight="1">
      <c r="A231" s="30">
        <v>44231</v>
      </c>
      <c r="B231" s="31"/>
      <c r="C231" s="22">
        <f>ROUND(10.355,5)</f>
        <v>10.355</v>
      </c>
      <c r="D231" s="22">
        <f>F231</f>
        <v>10.68375</v>
      </c>
      <c r="E231" s="22">
        <f>F231</f>
        <v>10.68375</v>
      </c>
      <c r="F231" s="22">
        <f>ROUND(10.68375,5)</f>
        <v>10.68375</v>
      </c>
      <c r="G231" s="20"/>
      <c r="H231" s="28"/>
    </row>
    <row r="232" spans="1:8" ht="12.75" customHeight="1">
      <c r="A232" s="30">
        <v>44322</v>
      </c>
      <c r="B232" s="31"/>
      <c r="C232" s="22">
        <f>ROUND(10.355,5)</f>
        <v>10.355</v>
      </c>
      <c r="D232" s="22">
        <f>F232</f>
        <v>10.78862</v>
      </c>
      <c r="E232" s="22">
        <f>F232</f>
        <v>10.78862</v>
      </c>
      <c r="F232" s="22">
        <f>ROUND(10.78862,5)</f>
        <v>10.78862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ROUND(749.208,3)</f>
        <v>749.208</v>
      </c>
      <c r="D234" s="23">
        <f>F234</f>
        <v>757.501</v>
      </c>
      <c r="E234" s="23">
        <f>F234</f>
        <v>757.501</v>
      </c>
      <c r="F234" s="23">
        <f>ROUND(757.501,3)</f>
        <v>757.501</v>
      </c>
      <c r="G234" s="20"/>
      <c r="H234" s="28"/>
    </row>
    <row r="235" spans="1:8" ht="12.75" customHeight="1">
      <c r="A235" s="30">
        <v>44049</v>
      </c>
      <c r="B235" s="31"/>
      <c r="C235" s="23">
        <f>ROUND(749.208,3)</f>
        <v>749.208</v>
      </c>
      <c r="D235" s="23">
        <f>F235</f>
        <v>770.862</v>
      </c>
      <c r="E235" s="23">
        <f>F235</f>
        <v>770.862</v>
      </c>
      <c r="F235" s="23">
        <f>ROUND(770.862,3)</f>
        <v>770.862</v>
      </c>
      <c r="G235" s="20"/>
      <c r="H235" s="28"/>
    </row>
    <row r="236" spans="1:8" ht="12.75" customHeight="1">
      <c r="A236" s="30">
        <v>44140</v>
      </c>
      <c r="B236" s="31"/>
      <c r="C236" s="23">
        <f>ROUND(749.208,3)</f>
        <v>749.208</v>
      </c>
      <c r="D236" s="23">
        <f>F236</f>
        <v>784.491</v>
      </c>
      <c r="E236" s="23">
        <f>F236</f>
        <v>784.491</v>
      </c>
      <c r="F236" s="23">
        <f>ROUND(784.491,3)</f>
        <v>784.491</v>
      </c>
      <c r="G236" s="20"/>
      <c r="H236" s="28"/>
    </row>
    <row r="237" spans="1:8" ht="12.75" customHeight="1">
      <c r="A237" s="30">
        <v>44231</v>
      </c>
      <c r="B237" s="31"/>
      <c r="C237" s="23">
        <f>ROUND(749.208,3)</f>
        <v>749.208</v>
      </c>
      <c r="D237" s="23">
        <f>F237</f>
        <v>798.36</v>
      </c>
      <c r="E237" s="23">
        <f>F237</f>
        <v>798.36</v>
      </c>
      <c r="F237" s="23">
        <f>ROUND(798.36,3)</f>
        <v>798.36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ROUND(693.865,3)</f>
        <v>693.865</v>
      </c>
      <c r="D239" s="23">
        <f>F239</f>
        <v>701.546</v>
      </c>
      <c r="E239" s="23">
        <f>F239</f>
        <v>701.546</v>
      </c>
      <c r="F239" s="23">
        <f>ROUND(701.546,3)</f>
        <v>701.546</v>
      </c>
      <c r="G239" s="20"/>
      <c r="H239" s="28"/>
    </row>
    <row r="240" spans="1:8" ht="12.75" customHeight="1">
      <c r="A240" s="30">
        <v>44049</v>
      </c>
      <c r="B240" s="31"/>
      <c r="C240" s="23">
        <f>ROUND(693.865,3)</f>
        <v>693.865</v>
      </c>
      <c r="D240" s="23">
        <f>F240</f>
        <v>713.92</v>
      </c>
      <c r="E240" s="23">
        <f>F240</f>
        <v>713.92</v>
      </c>
      <c r="F240" s="23">
        <f>ROUND(713.92,3)</f>
        <v>713.92</v>
      </c>
      <c r="G240" s="20"/>
      <c r="H240" s="28"/>
    </row>
    <row r="241" spans="1:8" ht="12.75" customHeight="1">
      <c r="A241" s="30">
        <v>44140</v>
      </c>
      <c r="B241" s="31"/>
      <c r="C241" s="23">
        <f>ROUND(693.865,3)</f>
        <v>693.865</v>
      </c>
      <c r="D241" s="23">
        <f>F241</f>
        <v>726.542</v>
      </c>
      <c r="E241" s="23">
        <f>F241</f>
        <v>726.542</v>
      </c>
      <c r="F241" s="23">
        <f>ROUND(726.542,3)</f>
        <v>726.542</v>
      </c>
      <c r="G241" s="20"/>
      <c r="H241" s="28"/>
    </row>
    <row r="242" spans="1:8" ht="12.75" customHeight="1">
      <c r="A242" s="30">
        <v>44231</v>
      </c>
      <c r="B242" s="31"/>
      <c r="C242" s="23">
        <f>ROUND(693.865,3)</f>
        <v>693.865</v>
      </c>
      <c r="D242" s="23">
        <f>F242</f>
        <v>739.387</v>
      </c>
      <c r="E242" s="23">
        <f>F242</f>
        <v>739.387</v>
      </c>
      <c r="F242" s="23">
        <f>ROUND(739.387,3)</f>
        <v>739.387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ROUND(790.557,3)</f>
        <v>790.557</v>
      </c>
      <c r="D244" s="23">
        <f>F244</f>
        <v>799.308</v>
      </c>
      <c r="E244" s="23">
        <f>F244</f>
        <v>799.308</v>
      </c>
      <c r="F244" s="23">
        <f>ROUND(799.308,3)</f>
        <v>799.308</v>
      </c>
      <c r="G244" s="20"/>
      <c r="H244" s="28"/>
    </row>
    <row r="245" spans="1:8" ht="12.75" customHeight="1">
      <c r="A245" s="30">
        <v>44049</v>
      </c>
      <c r="B245" s="31"/>
      <c r="C245" s="23">
        <f>ROUND(790.557,3)</f>
        <v>790.557</v>
      </c>
      <c r="D245" s="23">
        <f>F245</f>
        <v>813.407</v>
      </c>
      <c r="E245" s="23">
        <f>F245</f>
        <v>813.407</v>
      </c>
      <c r="F245" s="23">
        <f>ROUND(813.407,3)</f>
        <v>813.407</v>
      </c>
      <c r="G245" s="20"/>
      <c r="H245" s="28"/>
    </row>
    <row r="246" spans="1:8" ht="12.75" customHeight="1">
      <c r="A246" s="30">
        <v>44140</v>
      </c>
      <c r="B246" s="31"/>
      <c r="C246" s="23">
        <f>ROUND(790.557,3)</f>
        <v>790.557</v>
      </c>
      <c r="D246" s="23">
        <f>F246</f>
        <v>827.788</v>
      </c>
      <c r="E246" s="23">
        <f>F246</f>
        <v>827.788</v>
      </c>
      <c r="F246" s="23">
        <f>ROUND(827.788,3)</f>
        <v>827.788</v>
      </c>
      <c r="G246" s="20"/>
      <c r="H246" s="28"/>
    </row>
    <row r="247" spans="1:8" ht="12.75" customHeight="1">
      <c r="A247" s="30">
        <v>44231</v>
      </c>
      <c r="B247" s="31"/>
      <c r="C247" s="23">
        <f>ROUND(790.557,3)</f>
        <v>790.557</v>
      </c>
      <c r="D247" s="23">
        <f>F247</f>
        <v>842.422</v>
      </c>
      <c r="E247" s="23">
        <f>F247</f>
        <v>842.422</v>
      </c>
      <c r="F247" s="23">
        <f>ROUND(842.422,3)</f>
        <v>842.422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ROUND(703.278,3)</f>
        <v>703.278</v>
      </c>
      <c r="D249" s="23">
        <f>F249</f>
        <v>711.063</v>
      </c>
      <c r="E249" s="23">
        <f>F249</f>
        <v>711.063</v>
      </c>
      <c r="F249" s="23">
        <f>ROUND(711.063,3)</f>
        <v>711.063</v>
      </c>
      <c r="G249" s="20"/>
      <c r="H249" s="28"/>
    </row>
    <row r="250" spans="1:8" ht="12.75" customHeight="1">
      <c r="A250" s="30">
        <v>44049</v>
      </c>
      <c r="B250" s="31"/>
      <c r="C250" s="23">
        <f>ROUND(703.278,3)</f>
        <v>703.278</v>
      </c>
      <c r="D250" s="23">
        <f>F250</f>
        <v>723.605</v>
      </c>
      <c r="E250" s="23">
        <f>F250</f>
        <v>723.605</v>
      </c>
      <c r="F250" s="23">
        <f>ROUND(723.605,3)</f>
        <v>723.605</v>
      </c>
      <c r="G250" s="20"/>
      <c r="H250" s="28"/>
    </row>
    <row r="251" spans="1:8" ht="12.75" customHeight="1">
      <c r="A251" s="30">
        <v>44140</v>
      </c>
      <c r="B251" s="31"/>
      <c r="C251" s="23">
        <f>ROUND(703.278,3)</f>
        <v>703.278</v>
      </c>
      <c r="D251" s="23">
        <f>F251</f>
        <v>736.398</v>
      </c>
      <c r="E251" s="23">
        <f>F251</f>
        <v>736.398</v>
      </c>
      <c r="F251" s="23">
        <f>ROUND(736.398,3)</f>
        <v>736.398</v>
      </c>
      <c r="G251" s="20"/>
      <c r="H251" s="28"/>
    </row>
    <row r="252" spans="1:8" ht="12.75" customHeight="1">
      <c r="A252" s="30">
        <v>44231</v>
      </c>
      <c r="B252" s="31"/>
      <c r="C252" s="23">
        <f>ROUND(703.278,3)</f>
        <v>703.278</v>
      </c>
      <c r="D252" s="23">
        <f>F252</f>
        <v>749.417</v>
      </c>
      <c r="E252" s="23">
        <f>F252</f>
        <v>749.417</v>
      </c>
      <c r="F252" s="23">
        <f>ROUND(749.417,3)</f>
        <v>749.417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ROUND(256.120826214299,3)</f>
        <v>256.121</v>
      </c>
      <c r="D254" s="23">
        <f>F254</f>
        <v>258.997</v>
      </c>
      <c r="E254" s="23">
        <f>F254</f>
        <v>258.997</v>
      </c>
      <c r="F254" s="23">
        <f>ROUND(258.997,3)</f>
        <v>258.997</v>
      </c>
      <c r="G254" s="20"/>
      <c r="H254" s="28"/>
    </row>
    <row r="255" spans="1:8" ht="12.75" customHeight="1">
      <c r="A255" s="30">
        <v>44049</v>
      </c>
      <c r="B255" s="31"/>
      <c r="C255" s="23">
        <f>ROUND(256.120826214299,3)</f>
        <v>256.121</v>
      </c>
      <c r="D255" s="23">
        <f>F255</f>
        <v>263.628</v>
      </c>
      <c r="E255" s="23">
        <f>F255</f>
        <v>263.628</v>
      </c>
      <c r="F255" s="23">
        <f>ROUND(263.628,3)</f>
        <v>263.628</v>
      </c>
      <c r="G255" s="20"/>
      <c r="H255" s="28"/>
    </row>
    <row r="256" spans="1:8" ht="12.75" customHeight="1">
      <c r="A256" s="30">
        <v>44140</v>
      </c>
      <c r="B256" s="31"/>
      <c r="C256" s="23">
        <f>ROUND(256.120826214299,3)</f>
        <v>256.121</v>
      </c>
      <c r="D256" s="23">
        <f>F256</f>
        <v>268.351</v>
      </c>
      <c r="E256" s="23">
        <f>F256</f>
        <v>268.351</v>
      </c>
      <c r="F256" s="23">
        <f>ROUND(268.351,3)</f>
        <v>268.351</v>
      </c>
      <c r="G256" s="20"/>
      <c r="H256" s="28"/>
    </row>
    <row r="257" spans="1:8" ht="12.75" customHeight="1">
      <c r="A257" s="30">
        <v>44231</v>
      </c>
      <c r="B257" s="31"/>
      <c r="C257" s="23">
        <f>ROUND(256.120826214299,3)</f>
        <v>256.121</v>
      </c>
      <c r="D257" s="23">
        <f>F257</f>
        <v>273.156</v>
      </c>
      <c r="E257" s="23">
        <f>F257</f>
        <v>273.156</v>
      </c>
      <c r="F257" s="23">
        <f>ROUND(273.156,3)</f>
        <v>273.156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ROUND(695.277,3)</f>
        <v>695.277</v>
      </c>
      <c r="D259" s="23">
        <f>F259</f>
        <v>702.973</v>
      </c>
      <c r="E259" s="23">
        <f>F259</f>
        <v>702.973</v>
      </c>
      <c r="F259" s="23">
        <f>ROUND(702.973,3)</f>
        <v>702.973</v>
      </c>
      <c r="G259" s="20"/>
      <c r="H259" s="28"/>
    </row>
    <row r="260" spans="1:8" ht="12.75" customHeight="1">
      <c r="A260" s="30">
        <v>44049</v>
      </c>
      <c r="B260" s="31"/>
      <c r="C260" s="23">
        <f>ROUND(695.277,3)</f>
        <v>695.277</v>
      </c>
      <c r="D260" s="23">
        <f>F260</f>
        <v>715.373</v>
      </c>
      <c r="E260" s="23">
        <f>F260</f>
        <v>715.373</v>
      </c>
      <c r="F260" s="23">
        <f>ROUND(715.373,3)</f>
        <v>715.373</v>
      </c>
      <c r="G260" s="20"/>
      <c r="H260" s="28"/>
    </row>
    <row r="261" spans="1:8" ht="12.75" customHeight="1">
      <c r="A261" s="30">
        <v>44140</v>
      </c>
      <c r="B261" s="31"/>
      <c r="C261" s="23">
        <f>ROUND(695.277,3)</f>
        <v>695.277</v>
      </c>
      <c r="D261" s="23">
        <f>F261</f>
        <v>728.021</v>
      </c>
      <c r="E261" s="23">
        <f>F261</f>
        <v>728.021</v>
      </c>
      <c r="F261" s="23">
        <f>ROUND(728.021,3)</f>
        <v>728.021</v>
      </c>
      <c r="G261" s="20"/>
      <c r="H261" s="28"/>
    </row>
    <row r="262" spans="1:8" ht="12.75" customHeight="1">
      <c r="A262" s="30">
        <v>44231</v>
      </c>
      <c r="B262" s="31"/>
      <c r="C262" s="23">
        <f>ROUND(695.277,3)</f>
        <v>695.277</v>
      </c>
      <c r="D262" s="23">
        <f>F262</f>
        <v>740.891</v>
      </c>
      <c r="E262" s="23">
        <f>F262</f>
        <v>740.891</v>
      </c>
      <c r="F262" s="23">
        <f>ROUND(740.891,3)</f>
        <v>740.891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ROUND(101.985343931754,2)</f>
        <v>101.99</v>
      </c>
      <c r="D264" s="20">
        <f>F264</f>
        <v>98.6</v>
      </c>
      <c r="E264" s="20">
        <f>F264</f>
        <v>98.6</v>
      </c>
      <c r="F264" s="20">
        <f>ROUND(98.6027900142077,2)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ROUND(98.3138258202202,2)</f>
        <v>98.31</v>
      </c>
      <c r="D266" s="20">
        <f>F266</f>
        <v>92.47</v>
      </c>
      <c r="E266" s="20">
        <f>F266</f>
        <v>92.47</v>
      </c>
      <c r="F266" s="20">
        <f>ROUND(92.4673942698091,2)</f>
        <v>92.47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ROUND(96.91762626108,2)</f>
        <v>96.92</v>
      </c>
      <c r="D268" s="20">
        <f>F268</f>
        <v>89.44</v>
      </c>
      <c r="E268" s="20">
        <f>F268</f>
        <v>89.44</v>
      </c>
      <c r="F268" s="20">
        <f>ROUND(89.4398954109832,2)</f>
        <v>89.44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ROUND(101.985343931754,2)</f>
        <v>101.99</v>
      </c>
      <c r="D270" s="20">
        <f>F270</f>
        <v>101.99</v>
      </c>
      <c r="E270" s="20">
        <f>F270</f>
        <v>101.99</v>
      </c>
      <c r="F270" s="20">
        <f>ROUND(101.985343931754,2)</f>
        <v>101.99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ROUND(101.985343931754,2)</f>
        <v>101.99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ROUND(98.3138258202202,5)</f>
        <v>98.31383</v>
      </c>
      <c r="D274" s="22">
        <f>F274</f>
        <v>95.18045</v>
      </c>
      <c r="E274" s="22">
        <f>F274</f>
        <v>95.18045</v>
      </c>
      <c r="F274" s="22">
        <f>ROUND(95.1804522198861,5)</f>
        <v>95.18045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ROUND(98.3138258202202,5)</f>
        <v>98.31383</v>
      </c>
      <c r="D276" s="22">
        <f>F276</f>
        <v>94.00508</v>
      </c>
      <c r="E276" s="22">
        <f>F276</f>
        <v>94.00508</v>
      </c>
      <c r="F276" s="22">
        <f>ROUND(94.0050764024428,5)</f>
        <v>94.00508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ROUND(98.3138258202202,5)</f>
        <v>98.31383</v>
      </c>
      <c r="D278" s="22">
        <f>F278</f>
        <v>92.76825</v>
      </c>
      <c r="E278" s="22">
        <f>F278</f>
        <v>92.76825</v>
      </c>
      <c r="F278" s="22">
        <f>ROUND(92.7682518151274,5)</f>
        <v>92.76825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ROUND(98.3138258202202,5)</f>
        <v>98.31383</v>
      </c>
      <c r="D280" s="22">
        <f>F280</f>
        <v>92.50739</v>
      </c>
      <c r="E280" s="22">
        <f>F280</f>
        <v>92.50739</v>
      </c>
      <c r="F280" s="22">
        <f>ROUND(92.5073916670608,5)</f>
        <v>92.50739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ROUND(98.3138258202202,5)</f>
        <v>98.31383</v>
      </c>
      <c r="D282" s="22">
        <f>F282</f>
        <v>94.33023</v>
      </c>
      <c r="E282" s="22">
        <f>F282</f>
        <v>94.33023</v>
      </c>
      <c r="F282" s="22">
        <f>ROUND(94.3302283830687,5)</f>
        <v>94.33023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ROUND(98.3138258202202,5)</f>
        <v>98.31383</v>
      </c>
      <c r="D284" s="22">
        <f>F284</f>
        <v>94.13142</v>
      </c>
      <c r="E284" s="22">
        <f>F284</f>
        <v>94.13142</v>
      </c>
      <c r="F284" s="22">
        <f>ROUND(94.1314207157506,5)</f>
        <v>94.13142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ROUND(98.3138258202202,5)</f>
        <v>98.31383</v>
      </c>
      <c r="D286" s="22">
        <f>F286</f>
        <v>94.95966</v>
      </c>
      <c r="E286" s="22">
        <f>F286</f>
        <v>94.95966</v>
      </c>
      <c r="F286" s="22">
        <f>ROUND(94.9596608460978,5)</f>
        <v>94.95966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ROUND(98.3138258202202,5)</f>
        <v>98.31383</v>
      </c>
      <c r="D288" s="22">
        <f>F288</f>
        <v>98.57124</v>
      </c>
      <c r="E288" s="22">
        <f>F288</f>
        <v>98.57124</v>
      </c>
      <c r="F288" s="22">
        <f>ROUND(98.5712417714266,5)</f>
        <v>98.57124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ROUND(98.3138258202202,2)</f>
        <v>98.31</v>
      </c>
      <c r="D290" s="20">
        <f>F290</f>
        <v>98.31</v>
      </c>
      <c r="E290" s="20">
        <f>F290</f>
        <v>98.31</v>
      </c>
      <c r="F290" s="20">
        <f>ROUND(98.3138258202202,2)</f>
        <v>98.31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ROUND(98.3138258202202,2)</f>
        <v>98.31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ROUND(96.91762626108,5)</f>
        <v>96.91763</v>
      </c>
      <c r="D294" s="22">
        <f>F294</f>
        <v>88.27915</v>
      </c>
      <c r="E294" s="22">
        <f>F294</f>
        <v>88.27915</v>
      </c>
      <c r="F294" s="22">
        <f>ROUND(88.2791488887631,5)</f>
        <v>88.27915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ROUND(96.91762626108,5)</f>
        <v>96.91763</v>
      </c>
      <c r="D296" s="22">
        <f>F296</f>
        <v>85.03304</v>
      </c>
      <c r="E296" s="22">
        <f>F296</f>
        <v>85.03304</v>
      </c>
      <c r="F296" s="22">
        <f>ROUND(85.0330388610476,5)</f>
        <v>85.03304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ROUND(96.91762626108,5)</f>
        <v>96.91763</v>
      </c>
      <c r="D298" s="22">
        <f>F298</f>
        <v>83.60696</v>
      </c>
      <c r="E298" s="22">
        <f>F298</f>
        <v>83.60696</v>
      </c>
      <c r="F298" s="22">
        <f>ROUND(83.6069614245664,5)</f>
        <v>83.60696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ROUND(96.91762626108,5)</f>
        <v>96.91763</v>
      </c>
      <c r="D300" s="22">
        <f>F300</f>
        <v>85.75847</v>
      </c>
      <c r="E300" s="22">
        <f>F300</f>
        <v>85.75847</v>
      </c>
      <c r="F300" s="22">
        <f>ROUND(85.7584714871577,5)</f>
        <v>85.75847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ROUND(96.91762626108,5)</f>
        <v>96.91763</v>
      </c>
      <c r="D302" s="22">
        <f>F302</f>
        <v>89.63719</v>
      </c>
      <c r="E302" s="22">
        <f>F302</f>
        <v>89.63719</v>
      </c>
      <c r="F302" s="22">
        <f>ROUND(89.637185137389,5)</f>
        <v>89.63719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ROUND(96.91762626108,5)</f>
        <v>96.91763</v>
      </c>
      <c r="D304" s="22">
        <f>F304</f>
        <v>88.0914</v>
      </c>
      <c r="E304" s="22">
        <f>F304</f>
        <v>88.0914</v>
      </c>
      <c r="F304" s="22">
        <f>ROUND(88.0914049689774,5)</f>
        <v>88.0914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ROUND(96.91762626108,5)</f>
        <v>96.91763</v>
      </c>
      <c r="D306" s="22">
        <f>F306</f>
        <v>90.21221</v>
      </c>
      <c r="E306" s="22">
        <f>F306</f>
        <v>90.21221</v>
      </c>
      <c r="F306" s="22">
        <f>ROUND(90.2122121547363,5)</f>
        <v>90.21221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ROUND(96.91762626108,5)</f>
        <v>96.91763</v>
      </c>
      <c r="D308" s="22">
        <f>F308</f>
        <v>95.81012</v>
      </c>
      <c r="E308" s="22">
        <f>F308</f>
        <v>95.81012</v>
      </c>
      <c r="F308" s="22">
        <f>ROUND(95.8101234840014,5)</f>
        <v>95.81012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ROUND(96.91762626108,2)</f>
        <v>96.92</v>
      </c>
      <c r="D310" s="20">
        <f>F310</f>
        <v>96.92</v>
      </c>
      <c r="E310" s="20">
        <f>F310</f>
        <v>96.92</v>
      </c>
      <c r="F310" s="20">
        <f>ROUND(96.91762626108,2)</f>
        <v>96.92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ROUND(96.91762626108,2)</f>
        <v>96.92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2020-03-10T16:04:28Z</dcterms:modified>
  <cp:category/>
  <cp:version/>
  <cp:contentType/>
  <cp:contentStatus/>
</cp:coreProperties>
</file>