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<sst xmlns="http://schemas.openxmlformats.org/spreadsheetml/2006/main" count="89" uniqueCount="86">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</sst>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43910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ROUND(101.765468365042,2)</f>
        <v>101.77</v>
      </c>
      <c r="D6" s="20">
        <f>F6</f>
        <v>98.6</v>
      </c>
      <c r="E6" s="20">
        <f>F6</f>
        <v>98.6</v>
      </c>
      <c r="F6" s="20">
        <f>ROUND(98.6027635347566,2)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ROUND(101.765468365042,2)</f>
        <v>101.77</v>
      </c>
      <c r="D7" s="20">
        <f>F7</f>
        <v>101.77</v>
      </c>
      <c r="E7" s="20">
        <f>F7</f>
        <v>101.77</v>
      </c>
      <c r="F7" s="20">
        <f>ROUND(101.765468365042,2)</f>
        <v>101.77</v>
      </c>
      <c r="G7" s="20"/>
      <c r="H7" s="28"/>
    </row>
    <row r="8" spans="1:8" ht="12.75" customHeight="1">
      <c r="A8" s="30">
        <v>44095</v>
      </c>
      <c r="B8" s="31"/>
      <c r="C8" s="20">
        <f>ROUND(101.765468365042,2)</f>
        <v>101.77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ROUND(98.9276035312032,2)</f>
        <v>98.93</v>
      </c>
      <c r="D10" s="20">
        <f aca="true" t="shared" si="1" ref="D10:D21">F10</f>
        <v>94.76</v>
      </c>
      <c r="E10" s="20">
        <f aca="true" t="shared" si="2" ref="E10:E21">F10</f>
        <v>94.76</v>
      </c>
      <c r="F10" s="20">
        <f>ROUND(94.7557543867886,2)</f>
        <v>94.76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98.93</v>
      </c>
      <c r="D11" s="20">
        <f t="shared" si="1"/>
        <v>93.42</v>
      </c>
      <c r="E11" s="20">
        <f t="shared" si="2"/>
        <v>93.42</v>
      </c>
      <c r="F11" s="20">
        <f>ROUND(93.4246062331101,2)</f>
        <v>93.42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98.93</v>
      </c>
      <c r="D12" s="20">
        <f t="shared" si="1"/>
        <v>92.09</v>
      </c>
      <c r="E12" s="20">
        <f t="shared" si="2"/>
        <v>92.09</v>
      </c>
      <c r="F12" s="20">
        <f>ROUND(92.0854936658011,2)</f>
        <v>92.09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98.93</v>
      </c>
      <c r="D13" s="20">
        <f t="shared" si="1"/>
        <v>91.57</v>
      </c>
      <c r="E13" s="20">
        <f t="shared" si="2"/>
        <v>91.57</v>
      </c>
      <c r="F13" s="20">
        <f>ROUND(91.572374042863,2)</f>
        <v>91.57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98.93</v>
      </c>
      <c r="D14" s="20">
        <f t="shared" si="1"/>
        <v>93.39</v>
      </c>
      <c r="E14" s="20">
        <f t="shared" si="2"/>
        <v>93.39</v>
      </c>
      <c r="F14" s="20">
        <f>ROUND(93.3885806309556,2)</f>
        <v>93.39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98.93</v>
      </c>
      <c r="D15" s="20">
        <f t="shared" si="1"/>
        <v>93.38</v>
      </c>
      <c r="E15" s="20">
        <f t="shared" si="2"/>
        <v>93.38</v>
      </c>
      <c r="F15" s="20">
        <f>ROUND(93.3821870405863,2)</f>
        <v>93.38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98.93</v>
      </c>
      <c r="D16" s="20">
        <f t="shared" si="1"/>
        <v>94.17</v>
      </c>
      <c r="E16" s="20">
        <f t="shared" si="2"/>
        <v>94.17</v>
      </c>
      <c r="F16" s="20">
        <f>ROUND(94.1681467779495,2)</f>
        <v>94.17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98.93</v>
      </c>
      <c r="D17" s="20">
        <f t="shared" si="1"/>
        <v>98.02</v>
      </c>
      <c r="E17" s="20">
        <f t="shared" si="2"/>
        <v>98.02</v>
      </c>
      <c r="F17" s="20">
        <f>ROUND(98.0190930384797,2)</f>
        <v>98.02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98.93</v>
      </c>
      <c r="D18" s="20">
        <f t="shared" si="1"/>
        <v>99.29</v>
      </c>
      <c r="E18" s="20">
        <f t="shared" si="2"/>
        <v>99.29</v>
      </c>
      <c r="F18" s="20">
        <f>ROUND(99.2895225718603,2)</f>
        <v>99.29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98.93</v>
      </c>
      <c r="D19" s="20">
        <f t="shared" si="1"/>
        <v>92.62</v>
      </c>
      <c r="E19" s="20">
        <f t="shared" si="2"/>
        <v>92.62</v>
      </c>
      <c r="F19" s="20">
        <f>ROUND(92.6203421090042,2)</f>
        <v>92.62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98.93</v>
      </c>
      <c r="D20" s="20">
        <f t="shared" si="1"/>
        <v>98.93</v>
      </c>
      <c r="E20" s="20">
        <f t="shared" si="2"/>
        <v>98.93</v>
      </c>
      <c r="F20" s="20">
        <f>ROUND(98.9276035312032,2)</f>
        <v>98.93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98.93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ROUND(107.93381503362,2)</f>
        <v>107.93</v>
      </c>
      <c r="D23" s="20">
        <f aca="true" t="shared" si="4" ref="D23:D34">F23</f>
        <v>94.63</v>
      </c>
      <c r="E23" s="20">
        <f aca="true" t="shared" si="5" ref="E23:E34">F23</f>
        <v>94.63</v>
      </c>
      <c r="F23" s="20">
        <f>ROUND(94.6291442948393,2)</f>
        <v>94.63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107.93</v>
      </c>
      <c r="D24" s="20">
        <f t="shared" si="4"/>
        <v>91.97</v>
      </c>
      <c r="E24" s="20">
        <f t="shared" si="5"/>
        <v>91.97</v>
      </c>
      <c r="F24" s="20">
        <f>ROUND(91.9716047417799,2)</f>
        <v>91.97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107.93</v>
      </c>
      <c r="D25" s="20">
        <f t="shared" si="4"/>
        <v>91.16</v>
      </c>
      <c r="E25" s="20">
        <f t="shared" si="5"/>
        <v>91.16</v>
      </c>
      <c r="F25" s="20">
        <f>ROUND(91.1598399683975,2)</f>
        <v>91.16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107.93</v>
      </c>
      <c r="D26" s="20">
        <f t="shared" si="4"/>
        <v>93.76</v>
      </c>
      <c r="E26" s="20">
        <f t="shared" si="5"/>
        <v>93.76</v>
      </c>
      <c r="F26" s="20">
        <f>ROUND(93.7636780273315,2)</f>
        <v>93.76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107.93</v>
      </c>
      <c r="D27" s="20">
        <f t="shared" si="4"/>
        <v>98.17</v>
      </c>
      <c r="E27" s="20">
        <f t="shared" si="5"/>
        <v>98.17</v>
      </c>
      <c r="F27" s="20">
        <f>ROUND(98.1671624852315,2)</f>
        <v>98.17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107.93</v>
      </c>
      <c r="D28" s="20">
        <f t="shared" si="4"/>
        <v>97.34</v>
      </c>
      <c r="E28" s="20">
        <f t="shared" si="5"/>
        <v>97.34</v>
      </c>
      <c r="F28" s="20">
        <f>ROUND(97.3391244357209,2)</f>
        <v>97.34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107.93</v>
      </c>
      <c r="D29" s="20">
        <f t="shared" si="4"/>
        <v>99.75</v>
      </c>
      <c r="E29" s="20">
        <f t="shared" si="5"/>
        <v>99.75</v>
      </c>
      <c r="F29" s="20">
        <f>ROUND(99.7491606761778,2)</f>
        <v>99.75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107.93</v>
      </c>
      <c r="D30" s="20">
        <f t="shared" si="4"/>
        <v>105.67</v>
      </c>
      <c r="E30" s="20">
        <f t="shared" si="5"/>
        <v>105.67</v>
      </c>
      <c r="F30" s="20">
        <f>ROUND(105.668018748804,2)</f>
        <v>105.67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107.93</v>
      </c>
      <c r="D31" s="20">
        <f t="shared" si="4"/>
        <v>106.42</v>
      </c>
      <c r="E31" s="20">
        <f t="shared" si="5"/>
        <v>106.42</v>
      </c>
      <c r="F31" s="20">
        <f>ROUND(106.421507617717,2)</f>
        <v>106.42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107.93</v>
      </c>
      <c r="D32" s="20">
        <f t="shared" si="4"/>
        <v>100.28</v>
      </c>
      <c r="E32" s="20">
        <f t="shared" si="5"/>
        <v>100.28</v>
      </c>
      <c r="F32" s="20">
        <f>ROUND(100.275085328056,2)</f>
        <v>100.28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107.93</v>
      </c>
      <c r="D33" s="20">
        <f t="shared" si="4"/>
        <v>107.93</v>
      </c>
      <c r="E33" s="20">
        <f t="shared" si="5"/>
        <v>107.93</v>
      </c>
      <c r="F33" s="20">
        <f>ROUND(107.93381503362,2)</f>
        <v>107.93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107.93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ROUND(5.02,5)</f>
        <v>5.02</v>
      </c>
      <c r="D36" s="22">
        <f>F36</f>
        <v>5.02</v>
      </c>
      <c r="E36" s="22">
        <f>F36</f>
        <v>5.02</v>
      </c>
      <c r="F36" s="22">
        <f>ROUND(5.02,5)</f>
        <v>5.02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ROUND(5.5,5)</f>
        <v>5.5</v>
      </c>
      <c r="D38" s="22">
        <f>F38</f>
        <v>5.5</v>
      </c>
      <c r="E38" s="22">
        <f>F38</f>
        <v>5.5</v>
      </c>
      <c r="F38" s="22">
        <f>ROUND(5.5,5)</f>
        <v>5.5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ROUND(5.6,5)</f>
        <v>5.6</v>
      </c>
      <c r="D40" s="22">
        <f>F40</f>
        <v>5.6</v>
      </c>
      <c r="E40" s="22">
        <f>F40</f>
        <v>5.6</v>
      </c>
      <c r="F40" s="22">
        <f>ROUND(5.6,5)</f>
        <v>5.6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ROUND(5.99,5)</f>
        <v>5.99</v>
      </c>
      <c r="D42" s="22">
        <f>F42</f>
        <v>5.99</v>
      </c>
      <c r="E42" s="22">
        <f>F42</f>
        <v>5.99</v>
      </c>
      <c r="F42" s="22">
        <f>ROUND(5.99,5)</f>
        <v>5.99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ROUND(13.56,5)</f>
        <v>13.56</v>
      </c>
      <c r="D44" s="22">
        <f>F44</f>
        <v>13.56</v>
      </c>
      <c r="E44" s="22">
        <f>F44</f>
        <v>13.56</v>
      </c>
      <c r="F44" s="22">
        <f>ROUND(13.56,5)</f>
        <v>13.56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ROUND(7.45,5)</f>
        <v>7.45</v>
      </c>
      <c r="D46" s="22">
        <f>F46</f>
        <v>7.45</v>
      </c>
      <c r="E46" s="22">
        <f>F46</f>
        <v>7.45</v>
      </c>
      <c r="F46" s="22">
        <f>ROUND(7.45,5)</f>
        <v>7.45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ROUND(10.45,3)</f>
        <v>10.45</v>
      </c>
      <c r="D48" s="23">
        <f>F48</f>
        <v>10.45</v>
      </c>
      <c r="E48" s="23">
        <f>F48</f>
        <v>10.45</v>
      </c>
      <c r="F48" s="23">
        <f>ROUND(10.45,3)</f>
        <v>10.45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ROUND(3.6,3)</f>
        <v>3.6</v>
      </c>
      <c r="D50" s="23">
        <f>F50</f>
        <v>3.6</v>
      </c>
      <c r="E50" s="23">
        <f>F50</f>
        <v>3.6</v>
      </c>
      <c r="F50" s="23">
        <f>ROUND(3.6,3)</f>
        <v>3.6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ROUND(5.45,3)</f>
        <v>5.45</v>
      </c>
      <c r="D52" s="23">
        <f>F52</f>
        <v>5.45</v>
      </c>
      <c r="E52" s="23">
        <f>F52</f>
        <v>5.45</v>
      </c>
      <c r="F52" s="23">
        <f>ROUND(5.45,3)</f>
        <v>5.45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ROUND(4.9,3)</f>
        <v>4.9</v>
      </c>
      <c r="D54" s="23">
        <f>F54</f>
        <v>4.9</v>
      </c>
      <c r="E54" s="23">
        <f>F54</f>
        <v>4.9</v>
      </c>
      <c r="F54" s="23">
        <f>ROUND(4.9,3)</f>
        <v>4.9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ROUND(12.49,3)</f>
        <v>12.49</v>
      </c>
      <c r="D56" s="23">
        <f>F56</f>
        <v>12.49</v>
      </c>
      <c r="E56" s="23">
        <f>F56</f>
        <v>12.49</v>
      </c>
      <c r="F56" s="23">
        <f>ROUND(12.49,3)</f>
        <v>12.49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ROUND(5.05,3)</f>
        <v>5.05</v>
      </c>
      <c r="D58" s="23">
        <f>F58</f>
        <v>5.05</v>
      </c>
      <c r="E58" s="23">
        <f>F58</f>
        <v>5.05</v>
      </c>
      <c r="F58" s="23">
        <f>ROUND(5.05,3)</f>
        <v>5.05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ROUND(3,3)</f>
        <v>3</v>
      </c>
      <c r="D60" s="23">
        <f>F60</f>
        <v>3</v>
      </c>
      <c r="E60" s="23">
        <f>F60</f>
        <v>3</v>
      </c>
      <c r="F60" s="23">
        <f>ROUND(3,3)</f>
        <v>3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ROUND(11.93,3)</f>
        <v>11.93</v>
      </c>
      <c r="D62" s="23">
        <f>F62</f>
        <v>11.93</v>
      </c>
      <c r="E62" s="23">
        <f>F62</f>
        <v>11.93</v>
      </c>
      <c r="F62" s="23">
        <f>ROUND(11.93,3)</f>
        <v>11.93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ROUND(5.02,5)</f>
        <v>5.02</v>
      </c>
      <c r="D64" s="22">
        <f>F64</f>
        <v>129.29614</v>
      </c>
      <c r="E64" s="22">
        <f>F64</f>
        <v>129.29614</v>
      </c>
      <c r="F64" s="22">
        <f>ROUND(129.29614,5)</f>
        <v>129.29614</v>
      </c>
      <c r="G64" s="20"/>
      <c r="H64" s="28"/>
    </row>
    <row r="65" spans="1:8" ht="12.75" customHeight="1">
      <c r="A65" s="30">
        <v>44049</v>
      </c>
      <c r="B65" s="31"/>
      <c r="C65" s="22">
        <f>ROUND(5.02,5)</f>
        <v>5.02</v>
      </c>
      <c r="D65" s="22">
        <f>F65</f>
        <v>130.12086</v>
      </c>
      <c r="E65" s="22">
        <f>F65</f>
        <v>130.12086</v>
      </c>
      <c r="F65" s="22">
        <f>ROUND(130.12086,5)</f>
        <v>130.12086</v>
      </c>
      <c r="G65" s="20"/>
      <c r="H65" s="28"/>
    </row>
    <row r="66" spans="1:8" ht="12.75" customHeight="1">
      <c r="A66" s="30">
        <v>44140</v>
      </c>
      <c r="B66" s="31"/>
      <c r="C66" s="22">
        <f>ROUND(5.02,5)</f>
        <v>5.02</v>
      </c>
      <c r="D66" s="22">
        <f>F66</f>
        <v>132.41645</v>
      </c>
      <c r="E66" s="22">
        <f>F66</f>
        <v>132.41645</v>
      </c>
      <c r="F66" s="22">
        <f>ROUND(132.41645,5)</f>
        <v>132.41645</v>
      </c>
      <c r="G66" s="20"/>
      <c r="H66" s="28"/>
    </row>
    <row r="67" spans="1:8" ht="12.75" customHeight="1">
      <c r="A67" s="30">
        <v>44231</v>
      </c>
      <c r="B67" s="31"/>
      <c r="C67" s="22">
        <f>ROUND(5.02,5)</f>
        <v>5.02</v>
      </c>
      <c r="D67" s="22">
        <f>F67</f>
        <v>133.24716</v>
      </c>
      <c r="E67" s="22">
        <f>F67</f>
        <v>133.24716</v>
      </c>
      <c r="F67" s="22">
        <f>ROUND(133.24716,5)</f>
        <v>133.24716</v>
      </c>
      <c r="G67" s="20"/>
      <c r="H67" s="28"/>
    </row>
    <row r="68" spans="1:8" ht="12.75" customHeight="1">
      <c r="A68" s="30">
        <v>44322</v>
      </c>
      <c r="B68" s="31"/>
      <c r="C68" s="22">
        <f>ROUND(5.02,5)</f>
        <v>5.02</v>
      </c>
      <c r="D68" s="22">
        <f>F68</f>
        <v>135.52834</v>
      </c>
      <c r="E68" s="22">
        <f>F68</f>
        <v>135.52834</v>
      </c>
      <c r="F68" s="22">
        <f>ROUND(135.52834,5)</f>
        <v>135.52834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ROUND(88.66432,5)</f>
        <v>88.66432</v>
      </c>
      <c r="D70" s="22">
        <f>F70</f>
        <v>89.49518</v>
      </c>
      <c r="E70" s="22">
        <f>F70</f>
        <v>89.49518</v>
      </c>
      <c r="F70" s="22">
        <f>ROUND(89.49518,5)</f>
        <v>89.49518</v>
      </c>
      <c r="G70" s="20"/>
      <c r="H70" s="28"/>
    </row>
    <row r="71" spans="1:8" ht="12.75" customHeight="1">
      <c r="A71" s="30">
        <v>44049</v>
      </c>
      <c r="B71" s="31"/>
      <c r="C71" s="22">
        <f>ROUND(88.66432,5)</f>
        <v>88.66432</v>
      </c>
      <c r="D71" s="22">
        <f>F71</f>
        <v>91.10886</v>
      </c>
      <c r="E71" s="22">
        <f>F71</f>
        <v>91.10886</v>
      </c>
      <c r="F71" s="22">
        <f>ROUND(91.10886,5)</f>
        <v>91.10886</v>
      </c>
      <c r="G71" s="20"/>
      <c r="H71" s="28"/>
    </row>
    <row r="72" spans="1:8" ht="12.75" customHeight="1">
      <c r="A72" s="30">
        <v>44140</v>
      </c>
      <c r="B72" s="31"/>
      <c r="C72" s="22">
        <f>ROUND(88.66432,5)</f>
        <v>88.66432</v>
      </c>
      <c r="D72" s="22">
        <f>F72</f>
        <v>91.57304</v>
      </c>
      <c r="E72" s="22">
        <f>F72</f>
        <v>91.57304</v>
      </c>
      <c r="F72" s="22">
        <f>ROUND(91.57304,5)</f>
        <v>91.57304</v>
      </c>
      <c r="G72" s="20"/>
      <c r="H72" s="28"/>
    </row>
    <row r="73" spans="1:8" ht="12.75" customHeight="1">
      <c r="A73" s="30">
        <v>44231</v>
      </c>
      <c r="B73" s="31"/>
      <c r="C73" s="22">
        <f>ROUND(88.66432,5)</f>
        <v>88.66432</v>
      </c>
      <c r="D73" s="22">
        <f>F73</f>
        <v>93.20484</v>
      </c>
      <c r="E73" s="22">
        <f>F73</f>
        <v>93.20484</v>
      </c>
      <c r="F73" s="22">
        <f>ROUND(93.20484,5)</f>
        <v>93.20484</v>
      </c>
      <c r="G73" s="20"/>
      <c r="H73" s="28"/>
    </row>
    <row r="74" spans="1:8" ht="12.75" customHeight="1">
      <c r="A74" s="30">
        <v>44322</v>
      </c>
      <c r="B74" s="31"/>
      <c r="C74" s="22">
        <f>ROUND(88.66432,5)</f>
        <v>88.66432</v>
      </c>
      <c r="D74" s="22">
        <f>F74</f>
        <v>93.64359</v>
      </c>
      <c r="E74" s="22">
        <f>F74</f>
        <v>93.64359</v>
      </c>
      <c r="F74" s="22">
        <f>ROUND(93.64359,5)</f>
        <v>93.64359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ROUND(11.67,5)</f>
        <v>11.67</v>
      </c>
      <c r="D76" s="22">
        <f>F76</f>
        <v>11.76587</v>
      </c>
      <c r="E76" s="22">
        <f>F76</f>
        <v>11.76587</v>
      </c>
      <c r="F76" s="22">
        <f>ROUND(11.76587,5)</f>
        <v>11.76587</v>
      </c>
      <c r="G76" s="20"/>
      <c r="H76" s="28"/>
    </row>
    <row r="77" spans="1:8" ht="12.75" customHeight="1">
      <c r="A77" s="30">
        <v>44049</v>
      </c>
      <c r="B77" s="31"/>
      <c r="C77" s="22">
        <f>ROUND(11.67,5)</f>
        <v>11.67</v>
      </c>
      <c r="D77" s="22">
        <f>F77</f>
        <v>11.95987</v>
      </c>
      <c r="E77" s="22">
        <f>F77</f>
        <v>11.95987</v>
      </c>
      <c r="F77" s="22">
        <f>ROUND(11.95987,5)</f>
        <v>11.95987</v>
      </c>
      <c r="G77" s="20"/>
      <c r="H77" s="28"/>
    </row>
    <row r="78" spans="1:8" ht="12.75" customHeight="1">
      <c r="A78" s="30">
        <v>44140</v>
      </c>
      <c r="B78" s="31"/>
      <c r="C78" s="22">
        <f>ROUND(11.67,5)</f>
        <v>11.67</v>
      </c>
      <c r="D78" s="22">
        <f>F78</f>
        <v>12.15256</v>
      </c>
      <c r="E78" s="22">
        <f>F78</f>
        <v>12.15256</v>
      </c>
      <c r="F78" s="22">
        <f>ROUND(12.15256,5)</f>
        <v>12.15256</v>
      </c>
      <c r="G78" s="20"/>
      <c r="H78" s="28"/>
    </row>
    <row r="79" spans="1:8" ht="12.75" customHeight="1">
      <c r="A79" s="30">
        <v>44231</v>
      </c>
      <c r="B79" s="31"/>
      <c r="C79" s="22">
        <f>ROUND(11.67,5)</f>
        <v>11.67</v>
      </c>
      <c r="D79" s="22">
        <f>F79</f>
        <v>12.36461</v>
      </c>
      <c r="E79" s="22">
        <f>F79</f>
        <v>12.36461</v>
      </c>
      <c r="F79" s="22">
        <f>ROUND(12.36461,5)</f>
        <v>12.36461</v>
      </c>
      <c r="G79" s="20"/>
      <c r="H79" s="28"/>
    </row>
    <row r="80" spans="1:8" ht="12.75" customHeight="1">
      <c r="A80" s="30">
        <v>44322</v>
      </c>
      <c r="B80" s="31"/>
      <c r="C80" s="22">
        <f>ROUND(11.67,5)</f>
        <v>11.67</v>
      </c>
      <c r="D80" s="22">
        <f>F80</f>
        <v>12.60682</v>
      </c>
      <c r="E80" s="22">
        <f>F80</f>
        <v>12.60682</v>
      </c>
      <c r="F80" s="22">
        <f>ROUND(12.60682,5)</f>
        <v>12.60682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ROUND(12.185,5)</f>
        <v>12.185</v>
      </c>
      <c r="D82" s="22">
        <f>F82</f>
        <v>12.28025</v>
      </c>
      <c r="E82" s="22">
        <f>F82</f>
        <v>12.28025</v>
      </c>
      <c r="F82" s="22">
        <f>ROUND(12.28025,5)</f>
        <v>12.28025</v>
      </c>
      <c r="G82" s="20"/>
      <c r="H82" s="28"/>
    </row>
    <row r="83" spans="1:8" ht="12.75" customHeight="1">
      <c r="A83" s="30">
        <v>44049</v>
      </c>
      <c r="B83" s="31"/>
      <c r="C83" s="22">
        <f>ROUND(12.185,5)</f>
        <v>12.185</v>
      </c>
      <c r="D83" s="22">
        <f>F83</f>
        <v>12.47394</v>
      </c>
      <c r="E83" s="22">
        <f>F83</f>
        <v>12.47394</v>
      </c>
      <c r="F83" s="22">
        <f>ROUND(12.47394,5)</f>
        <v>12.47394</v>
      </c>
      <c r="G83" s="20"/>
      <c r="H83" s="28"/>
    </row>
    <row r="84" spans="1:8" ht="12.75" customHeight="1">
      <c r="A84" s="30">
        <v>44140</v>
      </c>
      <c r="B84" s="31"/>
      <c r="C84" s="22">
        <f>ROUND(12.185,5)</f>
        <v>12.185</v>
      </c>
      <c r="D84" s="22">
        <f>F84</f>
        <v>12.67504</v>
      </c>
      <c r="E84" s="22">
        <f>F84</f>
        <v>12.67504</v>
      </c>
      <c r="F84" s="22">
        <f>ROUND(12.67504,5)</f>
        <v>12.67504</v>
      </c>
      <c r="G84" s="20"/>
      <c r="H84" s="28"/>
    </row>
    <row r="85" spans="1:8" ht="12.75" customHeight="1">
      <c r="A85" s="30">
        <v>44231</v>
      </c>
      <c r="B85" s="31"/>
      <c r="C85" s="22">
        <f>ROUND(12.185,5)</f>
        <v>12.185</v>
      </c>
      <c r="D85" s="22">
        <f>F85</f>
        <v>12.89062</v>
      </c>
      <c r="E85" s="22">
        <f>F85</f>
        <v>12.89062</v>
      </c>
      <c r="F85" s="22">
        <f>ROUND(12.89062,5)</f>
        <v>12.89062</v>
      </c>
      <c r="G85" s="20"/>
      <c r="H85" s="28"/>
    </row>
    <row r="86" spans="1:8" ht="12.75" customHeight="1">
      <c r="A86" s="30">
        <v>44322</v>
      </c>
      <c r="B86" s="31"/>
      <c r="C86" s="22">
        <f>ROUND(12.185,5)</f>
        <v>12.185</v>
      </c>
      <c r="D86" s="22">
        <f>F86</f>
        <v>13.12948</v>
      </c>
      <c r="E86" s="22">
        <f>F86</f>
        <v>13.12948</v>
      </c>
      <c r="F86" s="22">
        <f>ROUND(13.12948,5)</f>
        <v>13.12948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ROUND(85.85308,5)</f>
        <v>85.85308</v>
      </c>
      <c r="D88" s="22">
        <f>F88</f>
        <v>86.65751</v>
      </c>
      <c r="E88" s="22">
        <f>F88</f>
        <v>86.65751</v>
      </c>
      <c r="F88" s="22">
        <f>ROUND(86.65751,5)</f>
        <v>86.65751</v>
      </c>
      <c r="G88" s="20"/>
      <c r="H88" s="28"/>
    </row>
    <row r="89" spans="1:8" ht="12.75" customHeight="1">
      <c r="A89" s="30">
        <v>44049</v>
      </c>
      <c r="B89" s="31"/>
      <c r="C89" s="22">
        <f>ROUND(85.85308,5)</f>
        <v>85.85308</v>
      </c>
      <c r="D89" s="22">
        <f>F89</f>
        <v>88.22012</v>
      </c>
      <c r="E89" s="22">
        <f>F89</f>
        <v>88.22012</v>
      </c>
      <c r="F89" s="22">
        <f>ROUND(88.22012,5)</f>
        <v>88.22012</v>
      </c>
      <c r="G89" s="20"/>
      <c r="H89" s="28"/>
    </row>
    <row r="90" spans="1:8" ht="12.75" customHeight="1">
      <c r="A90" s="30">
        <v>44140</v>
      </c>
      <c r="B90" s="31"/>
      <c r="C90" s="22">
        <f>ROUND(85.85308,5)</f>
        <v>85.85308</v>
      </c>
      <c r="D90" s="22">
        <f>F90</f>
        <v>88.55502</v>
      </c>
      <c r="E90" s="22">
        <f>F90</f>
        <v>88.55502</v>
      </c>
      <c r="F90" s="22">
        <f>ROUND(88.55502,5)</f>
        <v>88.55502</v>
      </c>
      <c r="G90" s="20"/>
      <c r="H90" s="28"/>
    </row>
    <row r="91" spans="1:8" ht="12.75" customHeight="1">
      <c r="A91" s="30">
        <v>44231</v>
      </c>
      <c r="B91" s="31"/>
      <c r="C91" s="22">
        <f>ROUND(85.85308,5)</f>
        <v>85.85308</v>
      </c>
      <c r="D91" s="22">
        <f>F91</f>
        <v>90.13303</v>
      </c>
      <c r="E91" s="22">
        <f>F91</f>
        <v>90.13303</v>
      </c>
      <c r="F91" s="22">
        <f>ROUND(90.13303,5)</f>
        <v>90.13303</v>
      </c>
      <c r="G91" s="20"/>
      <c r="H91" s="28"/>
    </row>
    <row r="92" spans="1:8" ht="12.75" customHeight="1">
      <c r="A92" s="30">
        <v>44322</v>
      </c>
      <c r="B92" s="31"/>
      <c r="C92" s="22">
        <f>ROUND(85.85308,5)</f>
        <v>85.85308</v>
      </c>
      <c r="D92" s="22">
        <f>F92</f>
        <v>90.43854</v>
      </c>
      <c r="E92" s="22">
        <f>F92</f>
        <v>90.43854</v>
      </c>
      <c r="F92" s="22">
        <f>ROUND(90.43854,5)</f>
        <v>90.43854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ROUND(12.59,5)</f>
        <v>12.59</v>
      </c>
      <c r="D94" s="22">
        <f>F94</f>
        <v>12.68613</v>
      </c>
      <c r="E94" s="22">
        <f>F94</f>
        <v>12.68613</v>
      </c>
      <c r="F94" s="22">
        <f>ROUND(12.68613,5)</f>
        <v>12.68613</v>
      </c>
      <c r="G94" s="20"/>
      <c r="H94" s="28"/>
    </row>
    <row r="95" spans="1:8" ht="12.75" customHeight="1">
      <c r="A95" s="30">
        <v>44049</v>
      </c>
      <c r="B95" s="31"/>
      <c r="C95" s="22">
        <f>ROUND(12.59,5)</f>
        <v>12.59</v>
      </c>
      <c r="D95" s="22">
        <f>F95</f>
        <v>12.87922</v>
      </c>
      <c r="E95" s="22">
        <f>F95</f>
        <v>12.87922</v>
      </c>
      <c r="F95" s="22">
        <f>ROUND(12.87922,5)</f>
        <v>12.87922</v>
      </c>
      <c r="G95" s="20"/>
      <c r="H95" s="28"/>
    </row>
    <row r="96" spans="1:8" ht="12.75" customHeight="1">
      <c r="A96" s="30">
        <v>44140</v>
      </c>
      <c r="B96" s="31"/>
      <c r="C96" s="22">
        <f>ROUND(12.59,5)</f>
        <v>12.59</v>
      </c>
      <c r="D96" s="22">
        <f>F96</f>
        <v>13.06828</v>
      </c>
      <c r="E96" s="22">
        <f>F96</f>
        <v>13.06828</v>
      </c>
      <c r="F96" s="22">
        <f>ROUND(13.06828,5)</f>
        <v>13.06828</v>
      </c>
      <c r="G96" s="20"/>
      <c r="H96" s="28"/>
    </row>
    <row r="97" spans="1:8" ht="12.75" customHeight="1">
      <c r="A97" s="30">
        <v>44231</v>
      </c>
      <c r="B97" s="31"/>
      <c r="C97" s="22">
        <f>ROUND(12.59,5)</f>
        <v>12.59</v>
      </c>
      <c r="D97" s="22">
        <f>F97</f>
        <v>13.27403</v>
      </c>
      <c r="E97" s="22">
        <f>F97</f>
        <v>13.27403</v>
      </c>
      <c r="F97" s="22">
        <f>ROUND(13.27403,5)</f>
        <v>13.27403</v>
      </c>
      <c r="G97" s="20"/>
      <c r="H97" s="28"/>
    </row>
    <row r="98" spans="1:8" ht="12.75" customHeight="1">
      <c r="A98" s="30">
        <v>44322</v>
      </c>
      <c r="B98" s="31"/>
      <c r="C98" s="22">
        <f>ROUND(12.59,5)</f>
        <v>12.59</v>
      </c>
      <c r="D98" s="22">
        <f>F98</f>
        <v>13.50235</v>
      </c>
      <c r="E98" s="22">
        <f>F98</f>
        <v>13.50235</v>
      </c>
      <c r="F98" s="22">
        <f>ROUND(13.50235,5)</f>
        <v>13.50235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ROUND(5.5,5)</f>
        <v>5.5</v>
      </c>
      <c r="D100" s="22">
        <f>F100</f>
        <v>94.15915</v>
      </c>
      <c r="E100" s="22">
        <f>F100</f>
        <v>94.15915</v>
      </c>
      <c r="F100" s="22">
        <f>ROUND(94.15915,5)</f>
        <v>94.15915</v>
      </c>
      <c r="G100" s="20"/>
      <c r="H100" s="28"/>
    </row>
    <row r="101" spans="1:8" ht="12.75" customHeight="1">
      <c r="A101" s="30">
        <v>44049</v>
      </c>
      <c r="B101" s="31"/>
      <c r="C101" s="22">
        <f>ROUND(5.5,5)</f>
        <v>5.5</v>
      </c>
      <c r="D101" s="22">
        <f>F101</f>
        <v>94.16199</v>
      </c>
      <c r="E101" s="22">
        <f>F101</f>
        <v>94.16199</v>
      </c>
      <c r="F101" s="22">
        <f>ROUND(94.16199,5)</f>
        <v>94.16199</v>
      </c>
      <c r="G101" s="20"/>
      <c r="H101" s="28"/>
    </row>
    <row r="102" spans="1:8" ht="12.75" customHeight="1">
      <c r="A102" s="30">
        <v>44140</v>
      </c>
      <c r="B102" s="31"/>
      <c r="C102" s="22">
        <f>ROUND(5.5,5)</f>
        <v>5.5</v>
      </c>
      <c r="D102" s="22">
        <f>F102</f>
        <v>95.82314</v>
      </c>
      <c r="E102" s="22">
        <f>F102</f>
        <v>95.82314</v>
      </c>
      <c r="F102" s="22">
        <f>ROUND(95.82314,5)</f>
        <v>95.82314</v>
      </c>
      <c r="G102" s="20"/>
      <c r="H102" s="28"/>
    </row>
    <row r="103" spans="1:8" ht="12.75" customHeight="1">
      <c r="A103" s="30">
        <v>44231</v>
      </c>
      <c r="B103" s="31"/>
      <c r="C103" s="22">
        <f>ROUND(5.5,5)</f>
        <v>5.5</v>
      </c>
      <c r="D103" s="22">
        <f>F103</f>
        <v>95.81034</v>
      </c>
      <c r="E103" s="22">
        <f>F103</f>
        <v>95.81034</v>
      </c>
      <c r="F103" s="22">
        <f>ROUND(95.81034,5)</f>
        <v>95.81034</v>
      </c>
      <c r="G103" s="20"/>
      <c r="H103" s="28"/>
    </row>
    <row r="104" spans="1:8" ht="12.75" customHeight="1">
      <c r="A104" s="30">
        <v>44322</v>
      </c>
      <c r="B104" s="31"/>
      <c r="C104" s="22">
        <f>ROUND(5.5,5)</f>
        <v>5.5</v>
      </c>
      <c r="D104" s="22">
        <f>F104</f>
        <v>97.44972</v>
      </c>
      <c r="E104" s="22">
        <f>F104</f>
        <v>97.44972</v>
      </c>
      <c r="F104" s="22">
        <f>ROUND(97.44972,5)</f>
        <v>97.44972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ROUND(12.71,5)</f>
        <v>12.71</v>
      </c>
      <c r="D106" s="22">
        <f>F106</f>
        <v>12.80649</v>
      </c>
      <c r="E106" s="22">
        <f>F106</f>
        <v>12.80649</v>
      </c>
      <c r="F106" s="22">
        <f>ROUND(12.80649,5)</f>
        <v>12.80649</v>
      </c>
      <c r="G106" s="20"/>
      <c r="H106" s="28"/>
    </row>
    <row r="107" spans="1:8" ht="12.75" customHeight="1">
      <c r="A107" s="30">
        <v>44049</v>
      </c>
      <c r="B107" s="31"/>
      <c r="C107" s="22">
        <f>ROUND(12.71,5)</f>
        <v>12.71</v>
      </c>
      <c r="D107" s="22">
        <f>F107</f>
        <v>13.00032</v>
      </c>
      <c r="E107" s="22">
        <f>F107</f>
        <v>13.00032</v>
      </c>
      <c r="F107" s="22">
        <f>ROUND(13.00032,5)</f>
        <v>13.00032</v>
      </c>
      <c r="G107" s="20"/>
      <c r="H107" s="28"/>
    </row>
    <row r="108" spans="1:8" ht="12.75" customHeight="1">
      <c r="A108" s="30">
        <v>44140</v>
      </c>
      <c r="B108" s="31"/>
      <c r="C108" s="22">
        <f>ROUND(12.71,5)</f>
        <v>12.71</v>
      </c>
      <c r="D108" s="22">
        <f>F108</f>
        <v>13.18989</v>
      </c>
      <c r="E108" s="22">
        <f>F108</f>
        <v>13.18989</v>
      </c>
      <c r="F108" s="22">
        <f>ROUND(13.18989,5)</f>
        <v>13.18989</v>
      </c>
      <c r="G108" s="20"/>
      <c r="H108" s="28"/>
    </row>
    <row r="109" spans="1:8" ht="12.75" customHeight="1">
      <c r="A109" s="30">
        <v>44231</v>
      </c>
      <c r="B109" s="31"/>
      <c r="C109" s="22">
        <f>ROUND(12.71,5)</f>
        <v>12.71</v>
      </c>
      <c r="D109" s="22">
        <f>F109</f>
        <v>13.39622</v>
      </c>
      <c r="E109" s="22">
        <f>F109</f>
        <v>13.39622</v>
      </c>
      <c r="F109" s="22">
        <f>ROUND(13.39622,5)</f>
        <v>13.39622</v>
      </c>
      <c r="G109" s="20"/>
      <c r="H109" s="28"/>
    </row>
    <row r="110" spans="1:8" ht="12.75" customHeight="1">
      <c r="A110" s="30">
        <v>44322</v>
      </c>
      <c r="B110" s="31"/>
      <c r="C110" s="22">
        <f>ROUND(12.71,5)</f>
        <v>12.71</v>
      </c>
      <c r="D110" s="22">
        <f>F110</f>
        <v>13.62461</v>
      </c>
      <c r="E110" s="22">
        <f>F110</f>
        <v>13.62461</v>
      </c>
      <c r="F110" s="22">
        <f>ROUND(13.62461,5)</f>
        <v>13.62461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ROUND(12.75,5)</f>
        <v>12.75</v>
      </c>
      <c r="D112" s="22">
        <f>F112</f>
        <v>12.84468</v>
      </c>
      <c r="E112" s="22">
        <f>F112</f>
        <v>12.84468</v>
      </c>
      <c r="F112" s="22">
        <f>ROUND(12.84468,5)</f>
        <v>12.84468</v>
      </c>
      <c r="G112" s="20"/>
      <c r="H112" s="28"/>
    </row>
    <row r="113" spans="1:8" ht="12.75" customHeight="1">
      <c r="A113" s="30">
        <v>44049</v>
      </c>
      <c r="B113" s="31"/>
      <c r="C113" s="22">
        <f>ROUND(12.75,5)</f>
        <v>12.75</v>
      </c>
      <c r="D113" s="22">
        <f>F113</f>
        <v>13.03483</v>
      </c>
      <c r="E113" s="22">
        <f>F113</f>
        <v>13.03483</v>
      </c>
      <c r="F113" s="22">
        <f>ROUND(13.03483,5)</f>
        <v>13.03483</v>
      </c>
      <c r="G113" s="20"/>
      <c r="H113" s="28"/>
    </row>
    <row r="114" spans="1:8" ht="12.75" customHeight="1">
      <c r="A114" s="30">
        <v>44140</v>
      </c>
      <c r="B114" s="31"/>
      <c r="C114" s="22">
        <f>ROUND(12.75,5)</f>
        <v>12.75</v>
      </c>
      <c r="D114" s="22">
        <f>F114</f>
        <v>13.22063</v>
      </c>
      <c r="E114" s="22">
        <f>F114</f>
        <v>13.22063</v>
      </c>
      <c r="F114" s="22">
        <f>ROUND(13.22063,5)</f>
        <v>13.22063</v>
      </c>
      <c r="G114" s="20"/>
      <c r="H114" s="28"/>
    </row>
    <row r="115" spans="1:8" ht="12.75" customHeight="1">
      <c r="A115" s="30">
        <v>44231</v>
      </c>
      <c r="B115" s="31"/>
      <c r="C115" s="22">
        <f>ROUND(12.75,5)</f>
        <v>12.75</v>
      </c>
      <c r="D115" s="22">
        <f>F115</f>
        <v>13.42282</v>
      </c>
      <c r="E115" s="22">
        <f>F115</f>
        <v>13.42282</v>
      </c>
      <c r="F115" s="22">
        <f>ROUND(13.42282,5)</f>
        <v>13.42282</v>
      </c>
      <c r="G115" s="20"/>
      <c r="H115" s="28"/>
    </row>
    <row r="116" spans="1:8" ht="12.75" customHeight="1">
      <c r="A116" s="30">
        <v>44322</v>
      </c>
      <c r="B116" s="31"/>
      <c r="C116" s="22">
        <f>ROUND(12.75,5)</f>
        <v>12.75</v>
      </c>
      <c r="D116" s="22">
        <f>F116</f>
        <v>13.64638</v>
      </c>
      <c r="E116" s="22">
        <f>F116</f>
        <v>13.64638</v>
      </c>
      <c r="F116" s="22">
        <f>ROUND(13.64638,5)</f>
        <v>13.64638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ROUND(80.41052,5)</f>
        <v>80.41052</v>
      </c>
      <c r="D118" s="22">
        <f>F118</f>
        <v>81.16398</v>
      </c>
      <c r="E118" s="22">
        <f>F118</f>
        <v>81.16398</v>
      </c>
      <c r="F118" s="22">
        <f>ROUND(81.16398,5)</f>
        <v>81.16398</v>
      </c>
      <c r="G118" s="20"/>
      <c r="H118" s="28"/>
    </row>
    <row r="119" spans="1:8" ht="12.75" customHeight="1">
      <c r="A119" s="30">
        <v>44049</v>
      </c>
      <c r="B119" s="31"/>
      <c r="C119" s="22">
        <f>ROUND(80.41052,5)</f>
        <v>80.41052</v>
      </c>
      <c r="D119" s="22">
        <f>F119</f>
        <v>82.62748</v>
      </c>
      <c r="E119" s="22">
        <f>F119</f>
        <v>82.62748</v>
      </c>
      <c r="F119" s="22">
        <f>ROUND(82.62748,5)</f>
        <v>82.62748</v>
      </c>
      <c r="G119" s="20"/>
      <c r="H119" s="28"/>
    </row>
    <row r="120" spans="1:8" ht="12.75" customHeight="1">
      <c r="A120" s="30">
        <v>44140</v>
      </c>
      <c r="B120" s="31"/>
      <c r="C120" s="22">
        <f>ROUND(80.41052,5)</f>
        <v>80.41052</v>
      </c>
      <c r="D120" s="22">
        <f>F120</f>
        <v>82.28869</v>
      </c>
      <c r="E120" s="22">
        <f>F120</f>
        <v>82.28869</v>
      </c>
      <c r="F120" s="22">
        <f>ROUND(82.28869,5)</f>
        <v>82.28869</v>
      </c>
      <c r="G120" s="20"/>
      <c r="H120" s="28"/>
    </row>
    <row r="121" spans="1:8" ht="12.75" customHeight="1">
      <c r="A121" s="30">
        <v>44231</v>
      </c>
      <c r="B121" s="31"/>
      <c r="C121" s="22">
        <f>ROUND(80.41052,5)</f>
        <v>80.41052</v>
      </c>
      <c r="D121" s="22">
        <f>F121</f>
        <v>83.75481</v>
      </c>
      <c r="E121" s="22">
        <f>F121</f>
        <v>83.75481</v>
      </c>
      <c r="F121" s="22">
        <f>ROUND(83.75481,5)</f>
        <v>83.75481</v>
      </c>
      <c r="G121" s="20"/>
      <c r="H121" s="28"/>
    </row>
    <row r="122" spans="1:8" ht="12.75" customHeight="1">
      <c r="A122" s="30">
        <v>44322</v>
      </c>
      <c r="B122" s="31"/>
      <c r="C122" s="22">
        <f>ROUND(80.41052,5)</f>
        <v>80.41052</v>
      </c>
      <c r="D122" s="22">
        <f>F122</f>
        <v>83.36977</v>
      </c>
      <c r="E122" s="22">
        <f>F122</f>
        <v>83.36977</v>
      </c>
      <c r="F122" s="22">
        <f>ROUND(83.36977,5)</f>
        <v>83.36977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ROUND(5.6,5)</f>
        <v>5.6</v>
      </c>
      <c r="D124" s="22">
        <f>F124</f>
        <v>81.7669</v>
      </c>
      <c r="E124" s="22">
        <f>F124</f>
        <v>81.7669</v>
      </c>
      <c r="F124" s="22">
        <f>ROUND(81.7669,5)</f>
        <v>81.7669</v>
      </c>
      <c r="G124" s="20"/>
      <c r="H124" s="28"/>
    </row>
    <row r="125" spans="1:8" ht="12.75" customHeight="1">
      <c r="A125" s="30">
        <v>44049</v>
      </c>
      <c r="B125" s="31"/>
      <c r="C125" s="22">
        <f>ROUND(5.6,5)</f>
        <v>5.6</v>
      </c>
      <c r="D125" s="22">
        <f>F125</f>
        <v>81.36007</v>
      </c>
      <c r="E125" s="22">
        <f>F125</f>
        <v>81.36007</v>
      </c>
      <c r="F125" s="22">
        <f>ROUND(81.36007,5)</f>
        <v>81.36007</v>
      </c>
      <c r="G125" s="20"/>
      <c r="H125" s="28"/>
    </row>
    <row r="126" spans="1:8" ht="12.75" customHeight="1">
      <c r="A126" s="30">
        <v>44140</v>
      </c>
      <c r="B126" s="31"/>
      <c r="C126" s="22">
        <f>ROUND(5.6,5)</f>
        <v>5.6</v>
      </c>
      <c r="D126" s="22">
        <f>F126</f>
        <v>82.7954</v>
      </c>
      <c r="E126" s="22">
        <f>F126</f>
        <v>82.7954</v>
      </c>
      <c r="F126" s="22">
        <f>ROUND(82.7954,5)</f>
        <v>82.7954</v>
      </c>
      <c r="G126" s="20"/>
      <c r="H126" s="28"/>
    </row>
    <row r="127" spans="1:8" ht="12.75" customHeight="1">
      <c r="A127" s="30">
        <v>44231</v>
      </c>
      <c r="B127" s="31"/>
      <c r="C127" s="22">
        <f>ROUND(5.6,5)</f>
        <v>5.6</v>
      </c>
      <c r="D127" s="22">
        <f>F127</f>
        <v>82.34939</v>
      </c>
      <c r="E127" s="22">
        <f>F127</f>
        <v>82.34939</v>
      </c>
      <c r="F127" s="22">
        <f>ROUND(82.34939,5)</f>
        <v>82.34939</v>
      </c>
      <c r="G127" s="20"/>
      <c r="H127" s="28"/>
    </row>
    <row r="128" spans="1:8" ht="12.75" customHeight="1">
      <c r="A128" s="30">
        <v>44322</v>
      </c>
      <c r="B128" s="31"/>
      <c r="C128" s="22">
        <f>ROUND(5.6,5)</f>
        <v>5.6</v>
      </c>
      <c r="D128" s="22">
        <f>F128</f>
        <v>83.75827</v>
      </c>
      <c r="E128" s="22">
        <f>F128</f>
        <v>83.75827</v>
      </c>
      <c r="F128" s="22">
        <f>ROUND(83.75827,5)</f>
        <v>83.75827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ROUND(5.99,5)</f>
        <v>5.99</v>
      </c>
      <c r="D130" s="22">
        <f>F130</f>
        <v>117.13826</v>
      </c>
      <c r="E130" s="22">
        <f>F130</f>
        <v>117.13826</v>
      </c>
      <c r="F130" s="22">
        <f>ROUND(117.13826,5)</f>
        <v>117.13826</v>
      </c>
      <c r="G130" s="20"/>
      <c r="H130" s="28"/>
    </row>
    <row r="131" spans="1:8" ht="12.75" customHeight="1">
      <c r="A131" s="30">
        <v>44049</v>
      </c>
      <c r="B131" s="31"/>
      <c r="C131" s="22">
        <f>ROUND(5.99,5)</f>
        <v>5.99</v>
      </c>
      <c r="D131" s="22">
        <f>F131</f>
        <v>119.25027</v>
      </c>
      <c r="E131" s="22">
        <f>F131</f>
        <v>119.25027</v>
      </c>
      <c r="F131" s="22">
        <f>ROUND(119.25027,5)</f>
        <v>119.25027</v>
      </c>
      <c r="G131" s="20"/>
      <c r="H131" s="28"/>
    </row>
    <row r="132" spans="1:8" ht="12.75" customHeight="1">
      <c r="A132" s="30">
        <v>44140</v>
      </c>
      <c r="B132" s="31"/>
      <c r="C132" s="22">
        <f>ROUND(5.99,5)</f>
        <v>5.99</v>
      </c>
      <c r="D132" s="22">
        <f>F132</f>
        <v>119.38268</v>
      </c>
      <c r="E132" s="22">
        <f>F132</f>
        <v>119.38268</v>
      </c>
      <c r="F132" s="22">
        <f>ROUND(119.38268,5)</f>
        <v>119.38268</v>
      </c>
      <c r="G132" s="20"/>
      <c r="H132" s="28"/>
    </row>
    <row r="133" spans="1:8" ht="12.75" customHeight="1">
      <c r="A133" s="30">
        <v>44231</v>
      </c>
      <c r="B133" s="31"/>
      <c r="C133" s="22">
        <f>ROUND(5.99,5)</f>
        <v>5.99</v>
      </c>
      <c r="D133" s="22">
        <f>F133</f>
        <v>121.50967</v>
      </c>
      <c r="E133" s="22">
        <f>F133</f>
        <v>121.50967</v>
      </c>
      <c r="F133" s="22">
        <f>ROUND(121.50967,5)</f>
        <v>121.50967</v>
      </c>
      <c r="G133" s="20"/>
      <c r="H133" s="28"/>
    </row>
    <row r="134" spans="1:8" ht="12.75" customHeight="1">
      <c r="A134" s="30">
        <v>44322</v>
      </c>
      <c r="B134" s="31"/>
      <c r="C134" s="22">
        <f>ROUND(5.99,5)</f>
        <v>5.99</v>
      </c>
      <c r="D134" s="22">
        <f>F134</f>
        <v>121.59514</v>
      </c>
      <c r="E134" s="22">
        <f>F134</f>
        <v>121.59514</v>
      </c>
      <c r="F134" s="22">
        <f>ROUND(121.59514,5)</f>
        <v>121.59514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ROUND(13.56,5)</f>
        <v>13.56</v>
      </c>
      <c r="D136" s="22">
        <f>F136</f>
        <v>13.67734</v>
      </c>
      <c r="E136" s="22">
        <f>F136</f>
        <v>13.67734</v>
      </c>
      <c r="F136" s="22">
        <f>ROUND(13.67734,5)</f>
        <v>13.67734</v>
      </c>
      <c r="G136" s="20"/>
      <c r="H136" s="28"/>
    </row>
    <row r="137" spans="1:8" ht="12.75" customHeight="1">
      <c r="A137" s="30">
        <v>44049</v>
      </c>
      <c r="B137" s="31"/>
      <c r="C137" s="22">
        <f>ROUND(13.56,5)</f>
        <v>13.56</v>
      </c>
      <c r="D137" s="22">
        <f>F137</f>
        <v>13.91606</v>
      </c>
      <c r="E137" s="22">
        <f>F137</f>
        <v>13.91606</v>
      </c>
      <c r="F137" s="22">
        <f>ROUND(13.91606,5)</f>
        <v>13.91606</v>
      </c>
      <c r="G137" s="20"/>
      <c r="H137" s="28"/>
    </row>
    <row r="138" spans="1:8" ht="12.75" customHeight="1">
      <c r="A138" s="30">
        <v>44140</v>
      </c>
      <c r="B138" s="31"/>
      <c r="C138" s="22">
        <f>ROUND(13.56,5)</f>
        <v>13.56</v>
      </c>
      <c r="D138" s="22">
        <f>F138</f>
        <v>14.16493</v>
      </c>
      <c r="E138" s="22">
        <f>F138</f>
        <v>14.16493</v>
      </c>
      <c r="F138" s="22">
        <f>ROUND(14.16493,5)</f>
        <v>14.16493</v>
      </c>
      <c r="G138" s="20"/>
      <c r="H138" s="28"/>
    </row>
    <row r="139" spans="1:8" ht="12.75" customHeight="1">
      <c r="A139" s="30">
        <v>44231</v>
      </c>
      <c r="B139" s="31"/>
      <c r="C139" s="22">
        <f>ROUND(13.56,5)</f>
        <v>13.56</v>
      </c>
      <c r="D139" s="22">
        <f>F139</f>
        <v>14.43541</v>
      </c>
      <c r="E139" s="22">
        <f>F139</f>
        <v>14.43541</v>
      </c>
      <c r="F139" s="22">
        <f>ROUND(14.43541,5)</f>
        <v>14.43541</v>
      </c>
      <c r="G139" s="20"/>
      <c r="H139" s="28"/>
    </row>
    <row r="140" spans="1:8" ht="12.75" customHeight="1">
      <c r="A140" s="30">
        <v>44322</v>
      </c>
      <c r="B140" s="31"/>
      <c r="C140" s="22">
        <f>ROUND(13.56,5)</f>
        <v>13.56</v>
      </c>
      <c r="D140" s="22">
        <f>F140</f>
        <v>14.72449</v>
      </c>
      <c r="E140" s="22">
        <f>F140</f>
        <v>14.72449</v>
      </c>
      <c r="F140" s="22">
        <f>ROUND(14.72449,5)</f>
        <v>14.72449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ROUND(13.88,5)</f>
        <v>13.88</v>
      </c>
      <c r="D142" s="22">
        <f>F142</f>
        <v>14.0018</v>
      </c>
      <c r="E142" s="22">
        <f>F142</f>
        <v>14.0018</v>
      </c>
      <c r="F142" s="22">
        <f>ROUND(14.0018,5)</f>
        <v>14.0018</v>
      </c>
      <c r="G142" s="20"/>
      <c r="H142" s="28"/>
    </row>
    <row r="143" spans="1:8" ht="12.75" customHeight="1">
      <c r="A143" s="30">
        <v>44049</v>
      </c>
      <c r="B143" s="31"/>
      <c r="C143" s="22">
        <f>ROUND(13.88,5)</f>
        <v>13.88</v>
      </c>
      <c r="D143" s="22">
        <f>F143</f>
        <v>14.23969</v>
      </c>
      <c r="E143" s="22">
        <f>F143</f>
        <v>14.23969</v>
      </c>
      <c r="F143" s="22">
        <f>ROUND(14.23969,5)</f>
        <v>14.23969</v>
      </c>
      <c r="G143" s="20"/>
      <c r="H143" s="28"/>
    </row>
    <row r="144" spans="1:8" ht="12.75" customHeight="1">
      <c r="A144" s="30">
        <v>44140</v>
      </c>
      <c r="B144" s="31"/>
      <c r="C144" s="22">
        <f>ROUND(13.88,5)</f>
        <v>13.88</v>
      </c>
      <c r="D144" s="22">
        <f>F144</f>
        <v>14.48959</v>
      </c>
      <c r="E144" s="22">
        <f>F144</f>
        <v>14.48959</v>
      </c>
      <c r="F144" s="22">
        <f>ROUND(14.48959,5)</f>
        <v>14.48959</v>
      </c>
      <c r="G144" s="20"/>
      <c r="H144" s="28"/>
    </row>
    <row r="145" spans="1:8" ht="12.75" customHeight="1">
      <c r="A145" s="30">
        <v>44231</v>
      </c>
      <c r="B145" s="31"/>
      <c r="C145" s="22">
        <f>ROUND(13.88,5)</f>
        <v>13.88</v>
      </c>
      <c r="D145" s="22">
        <f>F145</f>
        <v>14.75205</v>
      </c>
      <c r="E145" s="22">
        <f>F145</f>
        <v>14.75205</v>
      </c>
      <c r="F145" s="22">
        <f>ROUND(14.75205,5)</f>
        <v>14.75205</v>
      </c>
      <c r="G145" s="20"/>
      <c r="H145" s="28"/>
    </row>
    <row r="146" spans="1:8" ht="12.75" customHeight="1">
      <c r="A146" s="30">
        <v>44322</v>
      </c>
      <c r="B146" s="31"/>
      <c r="C146" s="22">
        <f>ROUND(13.88,5)</f>
        <v>13.88</v>
      </c>
      <c r="D146" s="22">
        <f>F146</f>
        <v>15.04512</v>
      </c>
      <c r="E146" s="22">
        <f>F146</f>
        <v>15.04512</v>
      </c>
      <c r="F146" s="22">
        <f>ROUND(15.04512,5)</f>
        <v>15.04512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ROUND(7.45,5)</f>
        <v>7.45</v>
      </c>
      <c r="D148" s="22">
        <f>F148</f>
        <v>7.46198</v>
      </c>
      <c r="E148" s="22">
        <f>F148</f>
        <v>7.46198</v>
      </c>
      <c r="F148" s="22">
        <f>ROUND(7.46198,5)</f>
        <v>7.46198</v>
      </c>
      <c r="G148" s="20"/>
      <c r="H148" s="28"/>
    </row>
    <row r="149" spans="1:8" ht="12.75" customHeight="1">
      <c r="A149" s="30">
        <v>44049</v>
      </c>
      <c r="B149" s="31"/>
      <c r="C149" s="22">
        <f>ROUND(7.45,5)</f>
        <v>7.45</v>
      </c>
      <c r="D149" s="22">
        <f>F149</f>
        <v>7.48868</v>
      </c>
      <c r="E149" s="22">
        <f>F149</f>
        <v>7.48868</v>
      </c>
      <c r="F149" s="22">
        <f>ROUND(7.48868,5)</f>
        <v>7.48868</v>
      </c>
      <c r="G149" s="20"/>
      <c r="H149" s="28"/>
    </row>
    <row r="150" spans="1:8" ht="12.75" customHeight="1">
      <c r="A150" s="30">
        <v>44140</v>
      </c>
      <c r="B150" s="31"/>
      <c r="C150" s="22">
        <f>ROUND(7.45,5)</f>
        <v>7.45</v>
      </c>
      <c r="D150" s="22">
        <f>F150</f>
        <v>7.53488</v>
      </c>
      <c r="E150" s="22">
        <f>F150</f>
        <v>7.53488</v>
      </c>
      <c r="F150" s="22">
        <f>ROUND(7.53488,5)</f>
        <v>7.53488</v>
      </c>
      <c r="G150" s="20"/>
      <c r="H150" s="28"/>
    </row>
    <row r="151" spans="1:8" ht="12.75" customHeight="1">
      <c r="A151" s="30">
        <v>44231</v>
      </c>
      <c r="B151" s="31"/>
      <c r="C151" s="22">
        <f>ROUND(7.45,5)</f>
        <v>7.45</v>
      </c>
      <c r="D151" s="22">
        <f>F151</f>
        <v>7.59917</v>
      </c>
      <c r="E151" s="22">
        <f>F151</f>
        <v>7.59917</v>
      </c>
      <c r="F151" s="22">
        <f>ROUND(7.59917,5)</f>
        <v>7.59917</v>
      </c>
      <c r="G151" s="20"/>
      <c r="H151" s="28"/>
    </row>
    <row r="152" spans="1:8" ht="12.75" customHeight="1">
      <c r="A152" s="30">
        <v>44322</v>
      </c>
      <c r="B152" s="31"/>
      <c r="C152" s="22">
        <f>ROUND(7.45,5)</f>
        <v>7.45</v>
      </c>
      <c r="D152" s="22">
        <f>F152</f>
        <v>7.70948</v>
      </c>
      <c r="E152" s="22">
        <f>F152</f>
        <v>7.70948</v>
      </c>
      <c r="F152" s="22">
        <f>ROUND(7.70948,5)</f>
        <v>7.70948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ROUND(12.44,5)</f>
        <v>12.44</v>
      </c>
      <c r="D154" s="22">
        <f>F154</f>
        <v>12.53257</v>
      </c>
      <c r="E154" s="22">
        <f>F154</f>
        <v>12.53257</v>
      </c>
      <c r="F154" s="22">
        <f>ROUND(12.53257,5)</f>
        <v>12.53257</v>
      </c>
      <c r="G154" s="20"/>
      <c r="H154" s="28"/>
    </row>
    <row r="155" spans="1:8" ht="12.75" customHeight="1">
      <c r="A155" s="30">
        <v>44049</v>
      </c>
      <c r="B155" s="31"/>
      <c r="C155" s="22">
        <f>ROUND(12.44,5)</f>
        <v>12.44</v>
      </c>
      <c r="D155" s="22">
        <f>F155</f>
        <v>12.72041</v>
      </c>
      <c r="E155" s="22">
        <f>F155</f>
        <v>12.72041</v>
      </c>
      <c r="F155" s="22">
        <f>ROUND(12.72041,5)</f>
        <v>12.72041</v>
      </c>
      <c r="G155" s="20"/>
      <c r="H155" s="28"/>
    </row>
    <row r="156" spans="1:8" ht="12.75" customHeight="1">
      <c r="A156" s="30">
        <v>44140</v>
      </c>
      <c r="B156" s="31"/>
      <c r="C156" s="22">
        <f>ROUND(12.44,5)</f>
        <v>12.44</v>
      </c>
      <c r="D156" s="22">
        <f>F156</f>
        <v>12.91748</v>
      </c>
      <c r="E156" s="22">
        <f>F156</f>
        <v>12.91748</v>
      </c>
      <c r="F156" s="22">
        <f>ROUND(12.91748,5)</f>
        <v>12.91748</v>
      </c>
      <c r="G156" s="20"/>
      <c r="H156" s="28"/>
    </row>
    <row r="157" spans="1:8" ht="12.75" customHeight="1">
      <c r="A157" s="30">
        <v>44231</v>
      </c>
      <c r="B157" s="31"/>
      <c r="C157" s="22">
        <f>ROUND(12.44,5)</f>
        <v>12.44</v>
      </c>
      <c r="D157" s="22">
        <f>F157</f>
        <v>13.13262</v>
      </c>
      <c r="E157" s="22">
        <f>F157</f>
        <v>13.13262</v>
      </c>
      <c r="F157" s="22">
        <f>ROUND(13.13262,5)</f>
        <v>13.13262</v>
      </c>
      <c r="G157" s="20"/>
      <c r="H157" s="28"/>
    </row>
    <row r="158" spans="1:8" ht="12.75" customHeight="1">
      <c r="A158" s="30">
        <v>44322</v>
      </c>
      <c r="B158" s="31"/>
      <c r="C158" s="22">
        <f>ROUND(12.44,5)</f>
        <v>12.44</v>
      </c>
      <c r="D158" s="22">
        <f>F158</f>
        <v>13.35985</v>
      </c>
      <c r="E158" s="22">
        <f>F158</f>
        <v>13.35985</v>
      </c>
      <c r="F158" s="22">
        <f>ROUND(13.35985,5)</f>
        <v>13.35985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ROUND(10.45,5)</f>
        <v>10.45</v>
      </c>
      <c r="D160" s="22">
        <f>F160</f>
        <v>10.54249</v>
      </c>
      <c r="E160" s="22">
        <f>F160</f>
        <v>10.54249</v>
      </c>
      <c r="F160" s="22">
        <f>ROUND(10.54249,5)</f>
        <v>10.54249</v>
      </c>
      <c r="G160" s="20"/>
      <c r="H160" s="28"/>
    </row>
    <row r="161" spans="1:8" ht="12.75" customHeight="1">
      <c r="A161" s="30">
        <v>44049</v>
      </c>
      <c r="B161" s="31"/>
      <c r="C161" s="22">
        <f>ROUND(10.45,5)</f>
        <v>10.45</v>
      </c>
      <c r="D161" s="22">
        <f>F161</f>
        <v>10.72962</v>
      </c>
      <c r="E161" s="22">
        <f>F161</f>
        <v>10.72962</v>
      </c>
      <c r="F161" s="22">
        <f>ROUND(10.72962,5)</f>
        <v>10.72962</v>
      </c>
      <c r="G161" s="20"/>
      <c r="H161" s="28"/>
    </row>
    <row r="162" spans="1:8" ht="12.75" customHeight="1">
      <c r="A162" s="30">
        <v>44140</v>
      </c>
      <c r="B162" s="31"/>
      <c r="C162" s="22">
        <f>ROUND(10.45,5)</f>
        <v>10.45</v>
      </c>
      <c r="D162" s="22">
        <f>F162</f>
        <v>10.92892</v>
      </c>
      <c r="E162" s="22">
        <f>F162</f>
        <v>10.92892</v>
      </c>
      <c r="F162" s="22">
        <f>ROUND(10.92892,5)</f>
        <v>10.92892</v>
      </c>
      <c r="G162" s="20"/>
      <c r="H162" s="28"/>
    </row>
    <row r="163" spans="1:8" ht="12.75" customHeight="1">
      <c r="A163" s="30">
        <v>44231</v>
      </c>
      <c r="B163" s="31"/>
      <c r="C163" s="22">
        <f>ROUND(10.45,5)</f>
        <v>10.45</v>
      </c>
      <c r="D163" s="22">
        <f>F163</f>
        <v>11.15056</v>
      </c>
      <c r="E163" s="22">
        <f>F163</f>
        <v>11.15056</v>
      </c>
      <c r="F163" s="22">
        <f>ROUND(11.15056,5)</f>
        <v>11.15056</v>
      </c>
      <c r="G163" s="20"/>
      <c r="H163" s="28"/>
    </row>
    <row r="164" spans="1:8" ht="12.75" customHeight="1">
      <c r="A164" s="30">
        <v>44322</v>
      </c>
      <c r="B164" s="31"/>
      <c r="C164" s="22">
        <f>ROUND(10.45,5)</f>
        <v>10.45</v>
      </c>
      <c r="D164" s="22">
        <f>F164</f>
        <v>11.41348</v>
      </c>
      <c r="E164" s="22">
        <f>F164</f>
        <v>11.41348</v>
      </c>
      <c r="F164" s="22">
        <f>ROUND(11.41348,5)</f>
        <v>11.41348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ROUND(3.6,5)</f>
        <v>3.6</v>
      </c>
      <c r="D166" s="22">
        <f>F166</f>
        <v>301.58191</v>
      </c>
      <c r="E166" s="22">
        <f>F166</f>
        <v>301.58191</v>
      </c>
      <c r="F166" s="22">
        <f>ROUND(301.58191,5)</f>
        <v>301.58191</v>
      </c>
      <c r="G166" s="20"/>
      <c r="H166" s="28"/>
    </row>
    <row r="167" spans="1:8" ht="12.75" customHeight="1">
      <c r="A167" s="30">
        <v>44049</v>
      </c>
      <c r="B167" s="31"/>
      <c r="C167" s="22">
        <f>ROUND(3.6,5)</f>
        <v>3.6</v>
      </c>
      <c r="D167" s="22">
        <f>F167</f>
        <v>299.22353</v>
      </c>
      <c r="E167" s="22">
        <f>F167</f>
        <v>299.22353</v>
      </c>
      <c r="F167" s="22">
        <f>ROUND(299.22353,5)</f>
        <v>299.22353</v>
      </c>
      <c r="G167" s="20"/>
      <c r="H167" s="28"/>
    </row>
    <row r="168" spans="1:8" ht="12.75" customHeight="1">
      <c r="A168" s="30">
        <v>44140</v>
      </c>
      <c r="B168" s="31"/>
      <c r="C168" s="22">
        <f>ROUND(3.6,5)</f>
        <v>3.6</v>
      </c>
      <c r="D168" s="22">
        <f>F168</f>
        <v>304.50231</v>
      </c>
      <c r="E168" s="22">
        <f>F168</f>
        <v>304.50231</v>
      </c>
      <c r="F168" s="22">
        <f>ROUND(304.50231,5)</f>
        <v>304.50231</v>
      </c>
      <c r="G168" s="20"/>
      <c r="H168" s="28"/>
    </row>
    <row r="169" spans="1:8" ht="12.75" customHeight="1">
      <c r="A169" s="30">
        <v>44231</v>
      </c>
      <c r="B169" s="31"/>
      <c r="C169" s="22">
        <f>ROUND(3.6,5)</f>
        <v>3.6</v>
      </c>
      <c r="D169" s="22">
        <f>F169</f>
        <v>301.93014</v>
      </c>
      <c r="E169" s="22">
        <f>F169</f>
        <v>301.93014</v>
      </c>
      <c r="F169" s="22">
        <f>ROUND(301.93014,5)</f>
        <v>301.93014</v>
      </c>
      <c r="G169" s="20"/>
      <c r="H169" s="28"/>
    </row>
    <row r="170" spans="1:8" ht="12.75" customHeight="1">
      <c r="A170" s="30">
        <v>44322</v>
      </c>
      <c r="B170" s="31"/>
      <c r="C170" s="22">
        <f>ROUND(3.6,5)</f>
        <v>3.6</v>
      </c>
      <c r="D170" s="22">
        <f>F170</f>
        <v>307.09548</v>
      </c>
      <c r="E170" s="22">
        <f>F170</f>
        <v>307.09548</v>
      </c>
      <c r="F170" s="22">
        <f>ROUND(307.09548,5)</f>
        <v>307.09548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ROUND(5.45,5)</f>
        <v>5.45</v>
      </c>
      <c r="D172" s="22">
        <f>F172</f>
        <v>193.33873</v>
      </c>
      <c r="E172" s="22">
        <f>F172</f>
        <v>193.33873</v>
      </c>
      <c r="F172" s="22">
        <f>ROUND(193.33873,5)</f>
        <v>193.33873</v>
      </c>
      <c r="G172" s="20"/>
      <c r="H172" s="28"/>
    </row>
    <row r="173" spans="1:8" ht="12.75" customHeight="1">
      <c r="A173" s="30">
        <v>44049</v>
      </c>
      <c r="B173" s="31"/>
      <c r="C173" s="22">
        <f>ROUND(5.45,5)</f>
        <v>5.45</v>
      </c>
      <c r="D173" s="22">
        <f>F173</f>
        <v>192.68389</v>
      </c>
      <c r="E173" s="22">
        <f>F173</f>
        <v>192.68389</v>
      </c>
      <c r="F173" s="22">
        <f>ROUND(192.68389,5)</f>
        <v>192.68389</v>
      </c>
      <c r="G173" s="20"/>
      <c r="H173" s="28"/>
    </row>
    <row r="174" spans="1:8" ht="12.75" customHeight="1">
      <c r="A174" s="30">
        <v>44140</v>
      </c>
      <c r="B174" s="31"/>
      <c r="C174" s="22">
        <f>ROUND(5.45,5)</f>
        <v>5.45</v>
      </c>
      <c r="D174" s="22">
        <f>F174</f>
        <v>196.08332</v>
      </c>
      <c r="E174" s="22">
        <f>F174</f>
        <v>196.08332</v>
      </c>
      <c r="F174" s="22">
        <f>ROUND(196.08332,5)</f>
        <v>196.08332</v>
      </c>
      <c r="G174" s="20"/>
      <c r="H174" s="28"/>
    </row>
    <row r="175" spans="1:8" ht="12.75" customHeight="1">
      <c r="A175" s="30">
        <v>44231</v>
      </c>
      <c r="B175" s="31"/>
      <c r="C175" s="22">
        <f>ROUND(5.45,5)</f>
        <v>5.45</v>
      </c>
      <c r="D175" s="22">
        <f>F175</f>
        <v>195.32932</v>
      </c>
      <c r="E175" s="22">
        <f>F175</f>
        <v>195.32932</v>
      </c>
      <c r="F175" s="22">
        <f>ROUND(195.32932,5)</f>
        <v>195.32932</v>
      </c>
      <c r="G175" s="20"/>
      <c r="H175" s="28"/>
    </row>
    <row r="176" spans="1:8" ht="12.75" customHeight="1">
      <c r="A176" s="30">
        <v>44322</v>
      </c>
      <c r="B176" s="31"/>
      <c r="C176" s="22">
        <f>ROUND(5.45,5)</f>
        <v>5.45</v>
      </c>
      <c r="D176" s="22">
        <f>F176</f>
        <v>198.67183</v>
      </c>
      <c r="E176" s="22">
        <f>F176</f>
        <v>198.67183</v>
      </c>
      <c r="F176" s="22">
        <f>ROUND(198.67183,5)</f>
        <v>198.67183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ROUND(4.9,5)</f>
        <v>4.9</v>
      </c>
      <c r="D192" s="22">
        <f>F192</f>
        <v>4.56459</v>
      </c>
      <c r="E192" s="22">
        <f>F192</f>
        <v>4.56459</v>
      </c>
      <c r="F192" s="22">
        <f>ROUND(4.56459,5)</f>
        <v>4.56459</v>
      </c>
      <c r="G192" s="20"/>
      <c r="H192" s="28"/>
    </row>
    <row r="193" spans="1:8" ht="12.75" customHeight="1">
      <c r="A193" s="30">
        <v>44049</v>
      </c>
      <c r="B193" s="31"/>
      <c r="C193" s="22">
        <f>ROUND(4.9,5)</f>
        <v>4.9</v>
      </c>
      <c r="D193" s="22">
        <f>F193</f>
        <v>3.52693</v>
      </c>
      <c r="E193" s="22">
        <f>F193</f>
        <v>3.52693</v>
      </c>
      <c r="F193" s="22">
        <f>ROUND(3.52693,5)</f>
        <v>3.52693</v>
      </c>
      <c r="G193" s="20"/>
      <c r="H193" s="28"/>
    </row>
    <row r="194" spans="1:8" ht="12.75" customHeight="1">
      <c r="A194" s="30">
        <v>44140</v>
      </c>
      <c r="B194" s="31"/>
      <c r="C194" s="22">
        <f>ROUND(4.9,5)</f>
        <v>4.9</v>
      </c>
      <c r="D194" s="22">
        <f>F194</f>
        <v>1.23213</v>
      </c>
      <c r="E194" s="22">
        <f>F194</f>
        <v>1.23213</v>
      </c>
      <c r="F194" s="22">
        <f>ROUND(1.23213,5)</f>
        <v>1.23213</v>
      </c>
      <c r="G194" s="20"/>
      <c r="H194" s="28"/>
    </row>
    <row r="195" spans="1:8" ht="12.75" customHeight="1">
      <c r="A195" s="30">
        <v>44231</v>
      </c>
      <c r="B195" s="31"/>
      <c r="C195" s="22">
        <f>ROUND(4.9,5)</f>
        <v>4.9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ROUND(4.9,5)</f>
        <v>4.9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ROUND(12.49,5)</f>
        <v>12.49</v>
      </c>
      <c r="D198" s="22">
        <f>F198</f>
        <v>12.57621</v>
      </c>
      <c r="E198" s="22">
        <f>F198</f>
        <v>12.57621</v>
      </c>
      <c r="F198" s="22">
        <f>ROUND(12.57621,5)</f>
        <v>12.57621</v>
      </c>
      <c r="G198" s="20"/>
      <c r="H198" s="28"/>
    </row>
    <row r="199" spans="1:8" ht="12.75" customHeight="1">
      <c r="A199" s="30">
        <v>44049</v>
      </c>
      <c r="B199" s="31"/>
      <c r="C199" s="22">
        <f>ROUND(12.49,5)</f>
        <v>12.49</v>
      </c>
      <c r="D199" s="22">
        <f>F199</f>
        <v>12.75032</v>
      </c>
      <c r="E199" s="22">
        <f>F199</f>
        <v>12.75032</v>
      </c>
      <c r="F199" s="22">
        <f>ROUND(12.75032,5)</f>
        <v>12.75032</v>
      </c>
      <c r="G199" s="20"/>
      <c r="H199" s="28"/>
    </row>
    <row r="200" spans="1:8" ht="12.75" customHeight="1">
      <c r="A200" s="30">
        <v>44140</v>
      </c>
      <c r="B200" s="31"/>
      <c r="C200" s="22">
        <f>ROUND(12.49,5)</f>
        <v>12.49</v>
      </c>
      <c r="D200" s="22">
        <f>F200</f>
        <v>12.92942</v>
      </c>
      <c r="E200" s="22">
        <f>F200</f>
        <v>12.92942</v>
      </c>
      <c r="F200" s="22">
        <f>ROUND(12.92942,5)</f>
        <v>12.92942</v>
      </c>
      <c r="G200" s="20"/>
      <c r="H200" s="28"/>
    </row>
    <row r="201" spans="1:8" ht="12.75" customHeight="1">
      <c r="A201" s="30">
        <v>44231</v>
      </c>
      <c r="B201" s="31"/>
      <c r="C201" s="22">
        <f>ROUND(12.49,5)</f>
        <v>12.49</v>
      </c>
      <c r="D201" s="22">
        <f>F201</f>
        <v>13.11953</v>
      </c>
      <c r="E201" s="22">
        <f>F201</f>
        <v>13.11953</v>
      </c>
      <c r="F201" s="22">
        <f>ROUND(13.11953,5)</f>
        <v>13.11953</v>
      </c>
      <c r="G201" s="20"/>
      <c r="H201" s="28"/>
    </row>
    <row r="202" spans="1:8" ht="12.75" customHeight="1">
      <c r="A202" s="30">
        <v>44322</v>
      </c>
      <c r="B202" s="31"/>
      <c r="C202" s="22">
        <f>ROUND(12.49,5)</f>
        <v>12.49</v>
      </c>
      <c r="D202" s="22">
        <f>F202</f>
        <v>13.32771</v>
      </c>
      <c r="E202" s="22">
        <f>F202</f>
        <v>13.32771</v>
      </c>
      <c r="F202" s="22">
        <f>ROUND(13.32771,5)</f>
        <v>13.32771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ROUND(5.05,5)</f>
        <v>5.05</v>
      </c>
      <c r="D204" s="22">
        <f>F204</f>
        <v>170.59708</v>
      </c>
      <c r="E204" s="22">
        <f>F204</f>
        <v>170.59708</v>
      </c>
      <c r="F204" s="22">
        <f>ROUND(170.59708,5)</f>
        <v>170.59708</v>
      </c>
      <c r="G204" s="20"/>
      <c r="H204" s="28"/>
    </row>
    <row r="205" spans="1:8" ht="12.75" customHeight="1">
      <c r="A205" s="30">
        <v>44049</v>
      </c>
      <c r="B205" s="31"/>
      <c r="C205" s="22">
        <f>ROUND(5.05,5)</f>
        <v>5.05</v>
      </c>
      <c r="D205" s="22">
        <f>F205</f>
        <v>173.67319</v>
      </c>
      <c r="E205" s="22">
        <f>F205</f>
        <v>173.67319</v>
      </c>
      <c r="F205" s="22">
        <f>ROUND(173.67319,5)</f>
        <v>173.67319</v>
      </c>
      <c r="G205" s="20"/>
      <c r="H205" s="28"/>
    </row>
    <row r="206" spans="1:8" ht="12.75" customHeight="1">
      <c r="A206" s="30">
        <v>44140</v>
      </c>
      <c r="B206" s="31"/>
      <c r="C206" s="22">
        <f>ROUND(5.05,5)</f>
        <v>5.05</v>
      </c>
      <c r="D206" s="22">
        <f>F206</f>
        <v>174.01397</v>
      </c>
      <c r="E206" s="22">
        <f>F206</f>
        <v>174.01397</v>
      </c>
      <c r="F206" s="22">
        <f>ROUND(174.01397,5)</f>
        <v>174.01397</v>
      </c>
      <c r="G206" s="20"/>
      <c r="H206" s="28"/>
    </row>
    <row r="207" spans="1:8" ht="12.75" customHeight="1">
      <c r="A207" s="30">
        <v>44231</v>
      </c>
      <c r="B207" s="31"/>
      <c r="C207" s="22">
        <f>ROUND(5.05,5)</f>
        <v>5.05</v>
      </c>
      <c r="D207" s="22">
        <f>F207</f>
        <v>177.11465</v>
      </c>
      <c r="E207" s="22">
        <f>F207</f>
        <v>177.11465</v>
      </c>
      <c r="F207" s="22">
        <f>ROUND(177.11465,5)</f>
        <v>177.11465</v>
      </c>
      <c r="G207" s="20"/>
      <c r="H207" s="28"/>
    </row>
    <row r="208" spans="1:8" ht="12.75" customHeight="1">
      <c r="A208" s="30">
        <v>44322</v>
      </c>
      <c r="B208" s="31"/>
      <c r="C208" s="22">
        <f>ROUND(5.05,5)</f>
        <v>5.05</v>
      </c>
      <c r="D208" s="22">
        <f>F208</f>
        <v>177.39021</v>
      </c>
      <c r="E208" s="22">
        <f>F208</f>
        <v>177.39021</v>
      </c>
      <c r="F208" s="22">
        <f>ROUND(177.39021,5)</f>
        <v>177.39021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ROUND(3,5)</f>
        <v>3</v>
      </c>
      <c r="D210" s="22">
        <f>F210</f>
        <v>163.80577</v>
      </c>
      <c r="E210" s="22">
        <f>F210</f>
        <v>163.80577</v>
      </c>
      <c r="F210" s="22">
        <f>ROUND(163.80577,5)</f>
        <v>163.80577</v>
      </c>
      <c r="G210" s="20"/>
      <c r="H210" s="28"/>
    </row>
    <row r="211" spans="1:8" ht="12.75" customHeight="1">
      <c r="A211" s="30">
        <v>44049</v>
      </c>
      <c r="B211" s="31"/>
      <c r="C211" s="22">
        <f>ROUND(3,5)</f>
        <v>3</v>
      </c>
      <c r="D211" s="22">
        <f>F211</f>
        <v>164.46364</v>
      </c>
      <c r="E211" s="22">
        <f>F211</f>
        <v>164.46364</v>
      </c>
      <c r="F211" s="22">
        <f>ROUND(164.46364,5)</f>
        <v>164.46364</v>
      </c>
      <c r="G211" s="20"/>
      <c r="H211" s="28"/>
    </row>
    <row r="212" spans="1:8" ht="12.75" customHeight="1">
      <c r="A212" s="30">
        <v>44140</v>
      </c>
      <c r="B212" s="31"/>
      <c r="C212" s="22">
        <f>ROUND(3,5)</f>
        <v>3</v>
      </c>
      <c r="D212" s="22">
        <f>F212</f>
        <v>167.36508</v>
      </c>
      <c r="E212" s="22">
        <f>F212</f>
        <v>167.36508</v>
      </c>
      <c r="F212" s="22">
        <f>ROUND(167.36508,5)</f>
        <v>167.36508</v>
      </c>
      <c r="G212" s="20"/>
      <c r="H212" s="28"/>
    </row>
    <row r="213" spans="1:8" ht="12.75" customHeight="1">
      <c r="A213" s="30">
        <v>44231</v>
      </c>
      <c r="B213" s="31"/>
      <c r="C213" s="22">
        <f>ROUND(3,5)</f>
        <v>3</v>
      </c>
      <c r="D213" s="22">
        <f>F213</f>
        <v>168.01774</v>
      </c>
      <c r="E213" s="22">
        <f>F213</f>
        <v>168.01774</v>
      </c>
      <c r="F213" s="22">
        <f>ROUND(168.01774,5)</f>
        <v>168.01774</v>
      </c>
      <c r="G213" s="20"/>
      <c r="H213" s="28"/>
    </row>
    <row r="214" spans="1:8" ht="12.75" customHeight="1">
      <c r="A214" s="30">
        <v>44322</v>
      </c>
      <c r="B214" s="31"/>
      <c r="C214" s="22">
        <f>ROUND(3,5)</f>
        <v>3</v>
      </c>
      <c r="D214" s="22">
        <f>F214</f>
        <v>170.89361</v>
      </c>
      <c r="E214" s="22">
        <f>F214</f>
        <v>170.89361</v>
      </c>
      <c r="F214" s="22">
        <f>ROUND(170.89361,5)</f>
        <v>170.89361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ROUND(11.93,5)</f>
        <v>11.93</v>
      </c>
      <c r="D216" s="22">
        <f>F216</f>
        <v>12.01901</v>
      </c>
      <c r="E216" s="22">
        <f>F216</f>
        <v>12.01901</v>
      </c>
      <c r="F216" s="22">
        <f>ROUND(12.01901,5)</f>
        <v>12.01901</v>
      </c>
      <c r="G216" s="20"/>
      <c r="H216" s="28"/>
    </row>
    <row r="217" spans="1:8" ht="12.75" customHeight="1">
      <c r="A217" s="30">
        <v>44049</v>
      </c>
      <c r="B217" s="31"/>
      <c r="C217" s="22">
        <f>ROUND(11.93,5)</f>
        <v>11.93</v>
      </c>
      <c r="D217" s="22">
        <f>F217</f>
        <v>12.19986</v>
      </c>
      <c r="E217" s="22">
        <f>F217</f>
        <v>12.19986</v>
      </c>
      <c r="F217" s="22">
        <f>ROUND(12.19986,5)</f>
        <v>12.19986</v>
      </c>
      <c r="G217" s="20"/>
      <c r="H217" s="28"/>
    </row>
    <row r="218" spans="1:8" ht="12.75" customHeight="1">
      <c r="A218" s="30">
        <v>44140</v>
      </c>
      <c r="B218" s="31"/>
      <c r="C218" s="22">
        <f>ROUND(11.93,5)</f>
        <v>11.93</v>
      </c>
      <c r="D218" s="22">
        <f>F218</f>
        <v>12.39164</v>
      </c>
      <c r="E218" s="22">
        <f>F218</f>
        <v>12.39164</v>
      </c>
      <c r="F218" s="22">
        <f>ROUND(12.39164,5)</f>
        <v>12.39164</v>
      </c>
      <c r="G218" s="20"/>
      <c r="H218" s="28"/>
    </row>
    <row r="219" spans="1:8" ht="12.75" customHeight="1">
      <c r="A219" s="30">
        <v>44231</v>
      </c>
      <c r="B219" s="31"/>
      <c r="C219" s="22">
        <f>ROUND(11.93,5)</f>
        <v>11.93</v>
      </c>
      <c r="D219" s="22">
        <f>F219</f>
        <v>12.60197</v>
      </c>
      <c r="E219" s="22">
        <f>F219</f>
        <v>12.60197</v>
      </c>
      <c r="F219" s="22">
        <f>ROUND(12.60197,5)</f>
        <v>12.60197</v>
      </c>
      <c r="G219" s="20"/>
      <c r="H219" s="28"/>
    </row>
    <row r="220" spans="1:8" ht="12.75" customHeight="1">
      <c r="A220" s="30">
        <v>44322</v>
      </c>
      <c r="B220" s="31"/>
      <c r="C220" s="22">
        <f>ROUND(11.93,5)</f>
        <v>11.93</v>
      </c>
      <c r="D220" s="22">
        <f>F220</f>
        <v>12.82678</v>
      </c>
      <c r="E220" s="22">
        <f>F220</f>
        <v>12.82678</v>
      </c>
      <c r="F220" s="22">
        <f>ROUND(12.82678,5)</f>
        <v>12.82678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ROUND(12.66,5)</f>
        <v>12.66</v>
      </c>
      <c r="D222" s="22">
        <f>F222</f>
        <v>12.74488</v>
      </c>
      <c r="E222" s="22">
        <f>F222</f>
        <v>12.74488</v>
      </c>
      <c r="F222" s="22">
        <f>ROUND(12.74488,5)</f>
        <v>12.74488</v>
      </c>
      <c r="G222" s="20"/>
      <c r="H222" s="28"/>
    </row>
    <row r="223" spans="1:8" ht="12.75" customHeight="1">
      <c r="A223" s="30">
        <v>44049</v>
      </c>
      <c r="B223" s="31"/>
      <c r="C223" s="22">
        <f>ROUND(12.66,5)</f>
        <v>12.66</v>
      </c>
      <c r="D223" s="22">
        <f>F223</f>
        <v>12.91636</v>
      </c>
      <c r="E223" s="22">
        <f>F223</f>
        <v>12.91636</v>
      </c>
      <c r="F223" s="22">
        <f>ROUND(12.91636,5)</f>
        <v>12.91636</v>
      </c>
      <c r="G223" s="20"/>
      <c r="H223" s="28"/>
    </row>
    <row r="224" spans="1:8" ht="12.75" customHeight="1">
      <c r="A224" s="30">
        <v>44140</v>
      </c>
      <c r="B224" s="31"/>
      <c r="C224" s="22">
        <f>ROUND(12.66,5)</f>
        <v>12.66</v>
      </c>
      <c r="D224" s="22">
        <f>F224</f>
        <v>13.09501</v>
      </c>
      <c r="E224" s="22">
        <f>F224</f>
        <v>13.09501</v>
      </c>
      <c r="F224" s="22">
        <f>ROUND(13.09501,5)</f>
        <v>13.09501</v>
      </c>
      <c r="G224" s="20"/>
      <c r="H224" s="28"/>
    </row>
    <row r="225" spans="1:8" ht="12.75" customHeight="1">
      <c r="A225" s="30">
        <v>44231</v>
      </c>
      <c r="B225" s="31"/>
      <c r="C225" s="22">
        <f>ROUND(12.66,5)</f>
        <v>12.66</v>
      </c>
      <c r="D225" s="22">
        <f>F225</f>
        <v>13.28883</v>
      </c>
      <c r="E225" s="22">
        <f>F225</f>
        <v>13.28883</v>
      </c>
      <c r="F225" s="22">
        <f>ROUND(13.28883,5)</f>
        <v>13.28883</v>
      </c>
      <c r="G225" s="20"/>
      <c r="H225" s="28"/>
    </row>
    <row r="226" spans="1:8" ht="12.75" customHeight="1">
      <c r="A226" s="30">
        <v>44322</v>
      </c>
      <c r="B226" s="31"/>
      <c r="C226" s="22">
        <f>ROUND(12.66,5)</f>
        <v>12.66</v>
      </c>
      <c r="D226" s="22">
        <f>F226</f>
        <v>13.49205</v>
      </c>
      <c r="E226" s="22">
        <f>F226</f>
        <v>13.49205</v>
      </c>
      <c r="F226" s="22">
        <f>ROUND(13.49205,5)</f>
        <v>13.49205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ROUND(12.73,5)</f>
        <v>12.73</v>
      </c>
      <c r="D228" s="22">
        <f>F228</f>
        <v>12.81894</v>
      </c>
      <c r="E228" s="22">
        <f>F228</f>
        <v>12.81894</v>
      </c>
      <c r="F228" s="22">
        <f>ROUND(12.81894,5)</f>
        <v>12.81894</v>
      </c>
      <c r="G228" s="20"/>
      <c r="H228" s="28"/>
    </row>
    <row r="229" spans="1:8" ht="12.75" customHeight="1">
      <c r="A229" s="30">
        <v>44049</v>
      </c>
      <c r="B229" s="31"/>
      <c r="C229" s="22">
        <f>ROUND(12.73,5)</f>
        <v>12.73</v>
      </c>
      <c r="D229" s="22">
        <f>F229</f>
        <v>12.99927</v>
      </c>
      <c r="E229" s="22">
        <f>F229</f>
        <v>12.99927</v>
      </c>
      <c r="F229" s="22">
        <f>ROUND(12.99927,5)</f>
        <v>12.99927</v>
      </c>
      <c r="G229" s="20"/>
      <c r="H229" s="28"/>
    </row>
    <row r="230" spans="1:8" ht="12.75" customHeight="1">
      <c r="A230" s="30">
        <v>44140</v>
      </c>
      <c r="B230" s="31"/>
      <c r="C230" s="22">
        <f>ROUND(12.73,5)</f>
        <v>12.73</v>
      </c>
      <c r="D230" s="22">
        <f>F230</f>
        <v>13.1874</v>
      </c>
      <c r="E230" s="22">
        <f>F230</f>
        <v>13.1874</v>
      </c>
      <c r="F230" s="22">
        <f>ROUND(13.1874,5)</f>
        <v>13.1874</v>
      </c>
      <c r="G230" s="20"/>
      <c r="H230" s="28"/>
    </row>
    <row r="231" spans="1:8" ht="12.75" customHeight="1">
      <c r="A231" s="30">
        <v>44231</v>
      </c>
      <c r="B231" s="31"/>
      <c r="C231" s="22">
        <f>ROUND(12.73,5)</f>
        <v>12.73</v>
      </c>
      <c r="D231" s="22">
        <f>F231</f>
        <v>13.39238</v>
      </c>
      <c r="E231" s="22">
        <f>F231</f>
        <v>13.39238</v>
      </c>
      <c r="F231" s="22">
        <f>ROUND(13.39238,5)</f>
        <v>13.39238</v>
      </c>
      <c r="G231" s="20"/>
      <c r="H231" s="28"/>
    </row>
    <row r="232" spans="1:8" ht="12.75" customHeight="1">
      <c r="A232" s="30">
        <v>44322</v>
      </c>
      <c r="B232" s="31"/>
      <c r="C232" s="22">
        <f>ROUND(12.73,5)</f>
        <v>12.73</v>
      </c>
      <c r="D232" s="22">
        <f>F232</f>
        <v>13.60772</v>
      </c>
      <c r="E232" s="22">
        <f>F232</f>
        <v>13.60772</v>
      </c>
      <c r="F232" s="22">
        <f>ROUND(13.60772,5)</f>
        <v>13.60772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ROUND(620.576,3)</f>
        <v>620.576</v>
      </c>
      <c r="D234" s="23">
        <f>F234</f>
        <v>626.309</v>
      </c>
      <c r="E234" s="23">
        <f>F234</f>
        <v>626.309</v>
      </c>
      <c r="F234" s="23">
        <f>ROUND(626.309,3)</f>
        <v>626.309</v>
      </c>
      <c r="G234" s="20"/>
      <c r="H234" s="28"/>
    </row>
    <row r="235" spans="1:8" ht="12.75" customHeight="1">
      <c r="A235" s="30">
        <v>44049</v>
      </c>
      <c r="B235" s="31"/>
      <c r="C235" s="23">
        <f>ROUND(620.576,3)</f>
        <v>620.576</v>
      </c>
      <c r="D235" s="23">
        <f>F235</f>
        <v>637.327</v>
      </c>
      <c r="E235" s="23">
        <f>F235</f>
        <v>637.327</v>
      </c>
      <c r="F235" s="23">
        <f>ROUND(637.327,3)</f>
        <v>637.327</v>
      </c>
      <c r="G235" s="20"/>
      <c r="H235" s="28"/>
    </row>
    <row r="236" spans="1:8" ht="12.75" customHeight="1">
      <c r="A236" s="30">
        <v>44140</v>
      </c>
      <c r="B236" s="31"/>
      <c r="C236" s="23">
        <f>ROUND(620.576,3)</f>
        <v>620.576</v>
      </c>
      <c r="D236" s="23">
        <f>F236</f>
        <v>648.547</v>
      </c>
      <c r="E236" s="23">
        <f>F236</f>
        <v>648.547</v>
      </c>
      <c r="F236" s="23">
        <f>ROUND(648.547,3)</f>
        <v>648.547</v>
      </c>
      <c r="G236" s="20"/>
      <c r="H236" s="28"/>
    </row>
    <row r="237" spans="1:8" ht="12.75" customHeight="1">
      <c r="A237" s="30">
        <v>44231</v>
      </c>
      <c r="B237" s="31"/>
      <c r="C237" s="23">
        <f>ROUND(620.576,3)</f>
        <v>620.576</v>
      </c>
      <c r="D237" s="23">
        <f>F237</f>
        <v>659.958</v>
      </c>
      <c r="E237" s="23">
        <f>F237</f>
        <v>659.958</v>
      </c>
      <c r="F237" s="23">
        <f>ROUND(659.958,3)</f>
        <v>659.958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ROUND(623.879,3)</f>
        <v>623.879</v>
      </c>
      <c r="D239" s="23">
        <f>F239</f>
        <v>629.643</v>
      </c>
      <c r="E239" s="23">
        <f>F239</f>
        <v>629.643</v>
      </c>
      <c r="F239" s="23">
        <f>ROUND(629.643,3)</f>
        <v>629.643</v>
      </c>
      <c r="G239" s="20"/>
      <c r="H239" s="28"/>
    </row>
    <row r="240" spans="1:8" ht="12.75" customHeight="1">
      <c r="A240" s="30">
        <v>44049</v>
      </c>
      <c r="B240" s="31"/>
      <c r="C240" s="23">
        <f>ROUND(623.879,3)</f>
        <v>623.879</v>
      </c>
      <c r="D240" s="23">
        <f>F240</f>
        <v>640.72</v>
      </c>
      <c r="E240" s="23">
        <f>F240</f>
        <v>640.72</v>
      </c>
      <c r="F240" s="23">
        <f>ROUND(640.72,3)</f>
        <v>640.72</v>
      </c>
      <c r="G240" s="20"/>
      <c r="H240" s="28"/>
    </row>
    <row r="241" spans="1:8" ht="12.75" customHeight="1">
      <c r="A241" s="30">
        <v>44140</v>
      </c>
      <c r="B241" s="31"/>
      <c r="C241" s="23">
        <f>ROUND(623.879,3)</f>
        <v>623.879</v>
      </c>
      <c r="D241" s="23">
        <f>F241</f>
        <v>651.999</v>
      </c>
      <c r="E241" s="23">
        <f>F241</f>
        <v>651.999</v>
      </c>
      <c r="F241" s="23">
        <f>ROUND(651.999,3)</f>
        <v>651.999</v>
      </c>
      <c r="G241" s="20"/>
      <c r="H241" s="28"/>
    </row>
    <row r="242" spans="1:8" ht="12.75" customHeight="1">
      <c r="A242" s="30">
        <v>44231</v>
      </c>
      <c r="B242" s="31"/>
      <c r="C242" s="23">
        <f>ROUND(623.879,3)</f>
        <v>623.879</v>
      </c>
      <c r="D242" s="23">
        <f>F242</f>
        <v>663.471</v>
      </c>
      <c r="E242" s="23">
        <f>F242</f>
        <v>663.471</v>
      </c>
      <c r="F242" s="23">
        <f>ROUND(663.471,3)</f>
        <v>663.471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ROUND(672.503,3)</f>
        <v>672.503</v>
      </c>
      <c r="D244" s="23">
        <f>F244</f>
        <v>678.716</v>
      </c>
      <c r="E244" s="23">
        <f>F244</f>
        <v>678.716</v>
      </c>
      <c r="F244" s="23">
        <f>ROUND(678.716,3)</f>
        <v>678.716</v>
      </c>
      <c r="G244" s="20"/>
      <c r="H244" s="28"/>
    </row>
    <row r="245" spans="1:8" ht="12.75" customHeight="1">
      <c r="A245" s="30">
        <v>44049</v>
      </c>
      <c r="B245" s="31"/>
      <c r="C245" s="23">
        <f>ROUND(672.503,3)</f>
        <v>672.503</v>
      </c>
      <c r="D245" s="23">
        <f>F245</f>
        <v>690.656</v>
      </c>
      <c r="E245" s="23">
        <f>F245</f>
        <v>690.656</v>
      </c>
      <c r="F245" s="23">
        <f>ROUND(690.656,3)</f>
        <v>690.656</v>
      </c>
      <c r="G245" s="20"/>
      <c r="H245" s="28"/>
    </row>
    <row r="246" spans="1:8" ht="12.75" customHeight="1">
      <c r="A246" s="30">
        <v>44140</v>
      </c>
      <c r="B246" s="31"/>
      <c r="C246" s="23">
        <f>ROUND(672.503,3)</f>
        <v>672.503</v>
      </c>
      <c r="D246" s="23">
        <f>F246</f>
        <v>702.814</v>
      </c>
      <c r="E246" s="23">
        <f>F246</f>
        <v>702.814</v>
      </c>
      <c r="F246" s="23">
        <f>ROUND(702.814,3)</f>
        <v>702.814</v>
      </c>
      <c r="G246" s="20"/>
      <c r="H246" s="28"/>
    </row>
    <row r="247" spans="1:8" ht="12.75" customHeight="1">
      <c r="A247" s="30">
        <v>44231</v>
      </c>
      <c r="B247" s="31"/>
      <c r="C247" s="23">
        <f>ROUND(672.503,3)</f>
        <v>672.503</v>
      </c>
      <c r="D247" s="23">
        <f>F247</f>
        <v>715.181</v>
      </c>
      <c r="E247" s="23">
        <f>F247</f>
        <v>715.181</v>
      </c>
      <c r="F247" s="23">
        <f>ROUND(715.181,3)</f>
        <v>715.181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ROUND(603.509,3)</f>
        <v>603.509</v>
      </c>
      <c r="D249" s="23">
        <f>F249</f>
        <v>609.085</v>
      </c>
      <c r="E249" s="23">
        <f>F249</f>
        <v>609.085</v>
      </c>
      <c r="F249" s="23">
        <f>ROUND(609.085,3)</f>
        <v>609.085</v>
      </c>
      <c r="G249" s="20"/>
      <c r="H249" s="28"/>
    </row>
    <row r="250" spans="1:8" ht="12.75" customHeight="1">
      <c r="A250" s="30">
        <v>44049</v>
      </c>
      <c r="B250" s="31"/>
      <c r="C250" s="23">
        <f>ROUND(603.509,3)</f>
        <v>603.509</v>
      </c>
      <c r="D250" s="23">
        <f>F250</f>
        <v>619.8</v>
      </c>
      <c r="E250" s="23">
        <f>F250</f>
        <v>619.8</v>
      </c>
      <c r="F250" s="23">
        <f>ROUND(619.8,3)</f>
        <v>619.8</v>
      </c>
      <c r="G250" s="20"/>
      <c r="H250" s="28"/>
    </row>
    <row r="251" spans="1:8" ht="12.75" customHeight="1">
      <c r="A251" s="30">
        <v>44140</v>
      </c>
      <c r="B251" s="31"/>
      <c r="C251" s="23">
        <f>ROUND(603.509,3)</f>
        <v>603.509</v>
      </c>
      <c r="D251" s="23">
        <f>F251</f>
        <v>630.71</v>
      </c>
      <c r="E251" s="23">
        <f>F251</f>
        <v>630.71</v>
      </c>
      <c r="F251" s="23">
        <f>ROUND(630.71,3)</f>
        <v>630.71</v>
      </c>
      <c r="G251" s="20"/>
      <c r="H251" s="28"/>
    </row>
    <row r="252" spans="1:8" ht="12.75" customHeight="1">
      <c r="A252" s="30">
        <v>44231</v>
      </c>
      <c r="B252" s="31"/>
      <c r="C252" s="23">
        <f>ROUND(603.509,3)</f>
        <v>603.509</v>
      </c>
      <c r="D252" s="23">
        <f>F252</f>
        <v>641.808</v>
      </c>
      <c r="E252" s="23">
        <f>F252</f>
        <v>641.808</v>
      </c>
      <c r="F252" s="23">
        <f>ROUND(641.808,3)</f>
        <v>641.808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ROUND(228.385168476285,3)</f>
        <v>228.385</v>
      </c>
      <c r="D254" s="23">
        <f>F254</f>
        <v>230.525</v>
      </c>
      <c r="E254" s="23">
        <f>F254</f>
        <v>230.525</v>
      </c>
      <c r="F254" s="23">
        <f>ROUND(230.525,3)</f>
        <v>230.525</v>
      </c>
      <c r="G254" s="20"/>
      <c r="H254" s="28"/>
    </row>
    <row r="255" spans="1:8" ht="12.75" customHeight="1">
      <c r="A255" s="30">
        <v>44049</v>
      </c>
      <c r="B255" s="31"/>
      <c r="C255" s="23">
        <f>ROUND(228.385168476285,3)</f>
        <v>228.385</v>
      </c>
      <c r="D255" s="23">
        <f>F255</f>
        <v>234.637</v>
      </c>
      <c r="E255" s="23">
        <f>F255</f>
        <v>234.637</v>
      </c>
      <c r="F255" s="23">
        <f>ROUND(234.637,3)</f>
        <v>234.637</v>
      </c>
      <c r="G255" s="20"/>
      <c r="H255" s="28"/>
    </row>
    <row r="256" spans="1:8" ht="12.75" customHeight="1">
      <c r="A256" s="30">
        <v>44140</v>
      </c>
      <c r="B256" s="31"/>
      <c r="C256" s="23">
        <f>ROUND(228.385168476285,3)</f>
        <v>228.385</v>
      </c>
      <c r="D256" s="23">
        <f>F256</f>
        <v>238.823</v>
      </c>
      <c r="E256" s="23">
        <f>F256</f>
        <v>238.823</v>
      </c>
      <c r="F256" s="23">
        <f>ROUND(238.823,3)</f>
        <v>238.823</v>
      </c>
      <c r="G256" s="20"/>
      <c r="H256" s="28"/>
    </row>
    <row r="257" spans="1:8" ht="12.75" customHeight="1">
      <c r="A257" s="30">
        <v>44231</v>
      </c>
      <c r="B257" s="31"/>
      <c r="C257" s="23">
        <f>ROUND(228.385168476285,3)</f>
        <v>228.385</v>
      </c>
      <c r="D257" s="23">
        <f>F257</f>
        <v>243.08</v>
      </c>
      <c r="E257" s="23">
        <f>F257</f>
        <v>243.08</v>
      </c>
      <c r="F257" s="23">
        <f>ROUND(243.08,3)</f>
        <v>243.08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ROUND(596.426,3)</f>
        <v>596.426</v>
      </c>
      <c r="D259" s="23">
        <f>F259</f>
        <v>601.936</v>
      </c>
      <c r="E259" s="23">
        <f>F259</f>
        <v>601.936</v>
      </c>
      <c r="F259" s="23">
        <f>ROUND(601.936,3)</f>
        <v>601.936</v>
      </c>
      <c r="G259" s="20"/>
      <c r="H259" s="28"/>
    </row>
    <row r="260" spans="1:8" ht="12.75" customHeight="1">
      <c r="A260" s="30">
        <v>44049</v>
      </c>
      <c r="B260" s="31"/>
      <c r="C260" s="23">
        <f>ROUND(596.426,3)</f>
        <v>596.426</v>
      </c>
      <c r="D260" s="23">
        <f>F260</f>
        <v>612.525</v>
      </c>
      <c r="E260" s="23">
        <f>F260</f>
        <v>612.525</v>
      </c>
      <c r="F260" s="23">
        <f>ROUND(612.525,3)</f>
        <v>612.525</v>
      </c>
      <c r="G260" s="20"/>
      <c r="H260" s="28"/>
    </row>
    <row r="261" spans="1:8" ht="12.75" customHeight="1">
      <c r="A261" s="30">
        <v>44140</v>
      </c>
      <c r="B261" s="31"/>
      <c r="C261" s="23">
        <f>ROUND(596.426,3)</f>
        <v>596.426</v>
      </c>
      <c r="D261" s="23">
        <f>F261</f>
        <v>623.308</v>
      </c>
      <c r="E261" s="23">
        <f>F261</f>
        <v>623.308</v>
      </c>
      <c r="F261" s="23">
        <f>ROUND(623.308,3)</f>
        <v>623.308</v>
      </c>
      <c r="G261" s="20"/>
      <c r="H261" s="28"/>
    </row>
    <row r="262" spans="1:8" ht="12.75" customHeight="1">
      <c r="A262" s="30">
        <v>44231</v>
      </c>
      <c r="B262" s="31"/>
      <c r="C262" s="23">
        <f>ROUND(596.426,3)</f>
        <v>596.426</v>
      </c>
      <c r="D262" s="23">
        <f>F262</f>
        <v>634.276</v>
      </c>
      <c r="E262" s="23">
        <f>F262</f>
        <v>634.276</v>
      </c>
      <c r="F262" s="23">
        <f>ROUND(634.276,3)</f>
        <v>634.276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ROUND(101.765468365042,2)</f>
        <v>101.77</v>
      </c>
      <c r="D264" s="20">
        <f>F264</f>
        <v>98.6</v>
      </c>
      <c r="E264" s="20">
        <f>F264</f>
        <v>98.6</v>
      </c>
      <c r="F264" s="20">
        <f>ROUND(98.6027635347566,2)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ROUND(98.9276035312032,2)</f>
        <v>98.93</v>
      </c>
      <c r="D266" s="20">
        <f>F266</f>
        <v>92.62</v>
      </c>
      <c r="E266" s="20">
        <f>F266</f>
        <v>92.62</v>
      </c>
      <c r="F266" s="20">
        <f>ROUND(92.6203421090042,2)</f>
        <v>92.62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ROUND(107.93381503362,2)</f>
        <v>107.93</v>
      </c>
      <c r="D268" s="20">
        <f>F268</f>
        <v>100.28</v>
      </c>
      <c r="E268" s="20">
        <f>F268</f>
        <v>100.28</v>
      </c>
      <c r="F268" s="20">
        <f>ROUND(100.275085328056,2)</f>
        <v>100.28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ROUND(101.765468365042,2)</f>
        <v>101.77</v>
      </c>
      <c r="D270" s="20">
        <f>F270</f>
        <v>101.77</v>
      </c>
      <c r="E270" s="20">
        <f>F270</f>
        <v>101.77</v>
      </c>
      <c r="F270" s="20">
        <f>ROUND(101.765468365042,2)</f>
        <v>101.77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ROUND(101.765468365042,2)</f>
        <v>101.77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ROUND(98.9276035312032,5)</f>
        <v>98.9276</v>
      </c>
      <c r="D274" s="22">
        <f>F274</f>
        <v>94.75575</v>
      </c>
      <c r="E274" s="22">
        <f>F274</f>
        <v>94.75575</v>
      </c>
      <c r="F274" s="22">
        <f>ROUND(94.7557543867886,5)</f>
        <v>94.75575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ROUND(98.9276035312032,5)</f>
        <v>98.9276</v>
      </c>
      <c r="D276" s="22">
        <f>F276</f>
        <v>93.42461</v>
      </c>
      <c r="E276" s="22">
        <f>F276</f>
        <v>93.42461</v>
      </c>
      <c r="F276" s="22">
        <f>ROUND(93.4246062331101,5)</f>
        <v>93.42461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ROUND(98.9276035312032,5)</f>
        <v>98.9276</v>
      </c>
      <c r="D278" s="22">
        <f>F278</f>
        <v>92.08549</v>
      </c>
      <c r="E278" s="22">
        <f>F278</f>
        <v>92.08549</v>
      </c>
      <c r="F278" s="22">
        <f>ROUND(92.0854936658011,5)</f>
        <v>92.08549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ROUND(98.9276035312032,5)</f>
        <v>98.9276</v>
      </c>
      <c r="D280" s="22">
        <f>F280</f>
        <v>91.57237</v>
      </c>
      <c r="E280" s="22">
        <f>F280</f>
        <v>91.57237</v>
      </c>
      <c r="F280" s="22">
        <f>ROUND(91.572374042863,5)</f>
        <v>91.57237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ROUND(98.9276035312032,5)</f>
        <v>98.9276</v>
      </c>
      <c r="D282" s="22">
        <f>F282</f>
        <v>93.38858</v>
      </c>
      <c r="E282" s="22">
        <f>F282</f>
        <v>93.38858</v>
      </c>
      <c r="F282" s="22">
        <f>ROUND(93.3885806309556,5)</f>
        <v>93.38858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ROUND(98.9276035312032,5)</f>
        <v>98.9276</v>
      </c>
      <c r="D284" s="22">
        <f>F284</f>
        <v>93.38219</v>
      </c>
      <c r="E284" s="22">
        <f>F284</f>
        <v>93.38219</v>
      </c>
      <c r="F284" s="22">
        <f>ROUND(93.3821870405863,5)</f>
        <v>93.38219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ROUND(98.9276035312032,5)</f>
        <v>98.9276</v>
      </c>
      <c r="D286" s="22">
        <f>F286</f>
        <v>94.16815</v>
      </c>
      <c r="E286" s="22">
        <f>F286</f>
        <v>94.16815</v>
      </c>
      <c r="F286" s="22">
        <f>ROUND(94.1681467779495,5)</f>
        <v>94.16815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ROUND(98.9276035312032,5)</f>
        <v>98.9276</v>
      </c>
      <c r="D288" s="22">
        <f>F288</f>
        <v>98.01909</v>
      </c>
      <c r="E288" s="22">
        <f>F288</f>
        <v>98.01909</v>
      </c>
      <c r="F288" s="22">
        <f>ROUND(98.0190930384797,5)</f>
        <v>98.01909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ROUND(98.9276035312032,2)</f>
        <v>98.93</v>
      </c>
      <c r="D290" s="20">
        <f>F290</f>
        <v>98.93</v>
      </c>
      <c r="E290" s="20">
        <f>F290</f>
        <v>98.93</v>
      </c>
      <c r="F290" s="20">
        <f>ROUND(98.9276035312032,2)</f>
        <v>98.93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ROUND(98.9276035312032,2)</f>
        <v>98.93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ROUND(107.93381503362,5)</f>
        <v>107.93382</v>
      </c>
      <c r="D294" s="22">
        <f>F294</f>
        <v>94.62914</v>
      </c>
      <c r="E294" s="22">
        <f>F294</f>
        <v>94.62914</v>
      </c>
      <c r="F294" s="22">
        <f>ROUND(94.6291442948393,5)</f>
        <v>94.62914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ROUND(107.93381503362,5)</f>
        <v>107.93382</v>
      </c>
      <c r="D296" s="22">
        <f>F296</f>
        <v>91.9716</v>
      </c>
      <c r="E296" s="22">
        <f>F296</f>
        <v>91.9716</v>
      </c>
      <c r="F296" s="22">
        <f>ROUND(91.9716047417799,5)</f>
        <v>91.9716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ROUND(107.93381503362,5)</f>
        <v>107.93382</v>
      </c>
      <c r="D298" s="22">
        <f>F298</f>
        <v>91.15984</v>
      </c>
      <c r="E298" s="22">
        <f>F298</f>
        <v>91.15984</v>
      </c>
      <c r="F298" s="22">
        <f>ROUND(91.1598399683975,5)</f>
        <v>91.15984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ROUND(107.93381503362,5)</f>
        <v>107.93382</v>
      </c>
      <c r="D300" s="22">
        <f>F300</f>
        <v>93.76368</v>
      </c>
      <c r="E300" s="22">
        <f>F300</f>
        <v>93.76368</v>
      </c>
      <c r="F300" s="22">
        <f>ROUND(93.7636780273315,5)</f>
        <v>93.76368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ROUND(107.93381503362,5)</f>
        <v>107.93382</v>
      </c>
      <c r="D302" s="22">
        <f>F302</f>
        <v>98.16716</v>
      </c>
      <c r="E302" s="22">
        <f>F302</f>
        <v>98.16716</v>
      </c>
      <c r="F302" s="22">
        <f>ROUND(98.1671624852315,5)</f>
        <v>98.16716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ROUND(107.93381503362,5)</f>
        <v>107.93382</v>
      </c>
      <c r="D304" s="22">
        <f>F304</f>
        <v>97.33912</v>
      </c>
      <c r="E304" s="22">
        <f>F304</f>
        <v>97.33912</v>
      </c>
      <c r="F304" s="22">
        <f>ROUND(97.3391244357209,5)</f>
        <v>97.33912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ROUND(107.93381503362,5)</f>
        <v>107.93382</v>
      </c>
      <c r="D306" s="22">
        <f>F306</f>
        <v>99.74916</v>
      </c>
      <c r="E306" s="22">
        <f>F306</f>
        <v>99.74916</v>
      </c>
      <c r="F306" s="22">
        <f>ROUND(99.7491606761778,5)</f>
        <v>99.74916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ROUND(107.93381503362,5)</f>
        <v>107.93382</v>
      </c>
      <c r="D308" s="22">
        <f>F308</f>
        <v>105.66802</v>
      </c>
      <c r="E308" s="22">
        <f>F308</f>
        <v>105.66802</v>
      </c>
      <c r="F308" s="22">
        <f>ROUND(105.668018748804,5)</f>
        <v>105.66802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ROUND(107.93381503362,2)</f>
        <v>107.93</v>
      </c>
      <c r="D310" s="20">
        <f>F310</f>
        <v>107.93</v>
      </c>
      <c r="E310" s="20">
        <f>F310</f>
        <v>107.93</v>
      </c>
      <c r="F310" s="20">
        <f>ROUND(107.93381503362,2)</f>
        <v>107.93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ROUND(107.93381503362,2)</f>
        <v>107.93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1:B311"/>
    <mergeCell ref="A312:B312"/>
    <mergeCell ref="A305:B305"/>
    <mergeCell ref="A306:B306"/>
    <mergeCell ref="A307:B307"/>
    <mergeCell ref="A308:B308"/>
    <mergeCell ref="A309:B309"/>
    <mergeCell ref="A310:B31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2020-03-20T16:32:31Z</dcterms:modified>
  <cp:category/>
  <cp:version/>
  <cp:contentType/>
  <cp:contentStatus/>
</cp:coreProperties>
</file>