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703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<sst xmlns="http://schemas.openxmlformats.org/spreadsheetml/2006/main" count="88" uniqueCount="86">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</sst>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H10" sqref="H10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43937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ROUND(101.764843394299,2)</f>
        <v>101.76</v>
      </c>
      <c r="D6" s="20">
        <f>F6</f>
        <v>101.76</v>
      </c>
      <c r="E6" s="20">
        <f>F6</f>
        <v>101.76</v>
      </c>
      <c r="F6" s="20">
        <f>ROUND(101.764843394299,2)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ROUND(101.764843394299,2)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ROUND(95.957091389617,2)</f>
        <v>95.96</v>
      </c>
      <c r="D9" s="20">
        <f aca="true" t="shared" si="1" ref="D9:D20">F9</f>
        <v>94.26</v>
      </c>
      <c r="E9" s="20">
        <f aca="true" t="shared" si="2" ref="E9:E20">F9</f>
        <v>94.26</v>
      </c>
      <c r="F9" s="20">
        <f>ROUND(94.25604757343,2)</f>
        <v>94.26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95.96</v>
      </c>
      <c r="D10" s="20">
        <f t="shared" si="1"/>
        <v>92.7</v>
      </c>
      <c r="E10" s="20">
        <f t="shared" si="2"/>
        <v>92.7</v>
      </c>
      <c r="F10" s="20">
        <f>ROUND(92.6986763099351,2)</f>
        <v>92.7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95.96</v>
      </c>
      <c r="D11" s="20">
        <f t="shared" si="1"/>
        <v>91.16</v>
      </c>
      <c r="E11" s="20">
        <f t="shared" si="2"/>
        <v>91.16</v>
      </c>
      <c r="F11" s="20">
        <f>ROUND(91.1550356823571,2)</f>
        <v>91.16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95.96</v>
      </c>
      <c r="D12" s="20">
        <f t="shared" si="1"/>
        <v>90.46</v>
      </c>
      <c r="E12" s="20">
        <f t="shared" si="2"/>
        <v>90.46</v>
      </c>
      <c r="F12" s="20">
        <f>ROUND(90.4588527063688,2)</f>
        <v>90.46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95.96</v>
      </c>
      <c r="D13" s="20">
        <f t="shared" si="1"/>
        <v>92.12</v>
      </c>
      <c r="E13" s="20">
        <f t="shared" si="2"/>
        <v>92.12</v>
      </c>
      <c r="F13" s="20">
        <f>ROUND(92.1175671487889,2)</f>
        <v>92.12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95.96</v>
      </c>
      <c r="D14" s="20">
        <f t="shared" si="1"/>
        <v>91.95</v>
      </c>
      <c r="E14" s="20">
        <f t="shared" si="2"/>
        <v>91.95</v>
      </c>
      <c r="F14" s="20">
        <f>ROUND(91.9526292739962,2)</f>
        <v>91.95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95.96</v>
      </c>
      <c r="D15" s="20">
        <f t="shared" si="1"/>
        <v>92.52</v>
      </c>
      <c r="E15" s="20">
        <f t="shared" si="2"/>
        <v>92.52</v>
      </c>
      <c r="F15" s="20">
        <f>ROUND(92.5160396759507,2)</f>
        <v>92.52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95.96</v>
      </c>
      <c r="D16" s="20">
        <f t="shared" si="1"/>
        <v>96.08</v>
      </c>
      <c r="E16" s="20">
        <f t="shared" si="2"/>
        <v>96.08</v>
      </c>
      <c r="F16" s="20">
        <f>ROUND(96.0773768807409,2)</f>
        <v>96.08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95.96</v>
      </c>
      <c r="D17" s="20">
        <f t="shared" si="1"/>
        <v>97.02</v>
      </c>
      <c r="E17" s="20">
        <f t="shared" si="2"/>
        <v>97.02</v>
      </c>
      <c r="F17" s="20">
        <f>ROUND(97.018517568149,2)</f>
        <v>97.02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95.96</v>
      </c>
      <c r="D18" s="20">
        <f t="shared" si="1"/>
        <v>89.96</v>
      </c>
      <c r="E18" s="20">
        <f t="shared" si="2"/>
        <v>89.96</v>
      </c>
      <c r="F18" s="20">
        <f>ROUND(89.9563581498453,2)</f>
        <v>89.96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95.96</v>
      </c>
      <c r="D19" s="20">
        <f t="shared" si="1"/>
        <v>95.96</v>
      </c>
      <c r="E19" s="20">
        <f t="shared" si="2"/>
        <v>95.96</v>
      </c>
      <c r="F19" s="20">
        <f>ROUND(95.957091389617,2)</f>
        <v>95.96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95.96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ROUND(101.612383744673,2)</f>
        <v>101.61</v>
      </c>
      <c r="D22" s="20">
        <f aca="true" t="shared" si="4" ref="D22:D33">F22</f>
        <v>88.84</v>
      </c>
      <c r="E22" s="20">
        <f aca="true" t="shared" si="5" ref="E22:E33">F22</f>
        <v>88.84</v>
      </c>
      <c r="F22" s="20">
        <f>ROUND(88.8356361632968,2)</f>
        <v>88.84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101.61</v>
      </c>
      <c r="D23" s="20">
        <f t="shared" si="4"/>
        <v>85.96</v>
      </c>
      <c r="E23" s="20">
        <f t="shared" si="5"/>
        <v>85.96</v>
      </c>
      <c r="F23" s="20">
        <f>ROUND(85.9593373938414,2)</f>
        <v>85.96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101.61</v>
      </c>
      <c r="D24" s="20">
        <f t="shared" si="4"/>
        <v>84.95</v>
      </c>
      <c r="E24" s="20">
        <f t="shared" si="5"/>
        <v>84.95</v>
      </c>
      <c r="F24" s="20">
        <f>ROUND(84.9498655867046,2)</f>
        <v>84.95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101.61</v>
      </c>
      <c r="D25" s="20">
        <f t="shared" si="4"/>
        <v>87.47</v>
      </c>
      <c r="E25" s="20">
        <f t="shared" si="5"/>
        <v>87.47</v>
      </c>
      <c r="F25" s="20">
        <f>ROUND(87.4688473137995,2)</f>
        <v>87.47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101.61</v>
      </c>
      <c r="D26" s="20">
        <f t="shared" si="4"/>
        <v>91.87</v>
      </c>
      <c r="E26" s="20">
        <f t="shared" si="5"/>
        <v>91.87</v>
      </c>
      <c r="F26" s="20">
        <f>ROUND(91.8666294854615,2)</f>
        <v>91.87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101.61</v>
      </c>
      <c r="D27" s="20">
        <f t="shared" si="4"/>
        <v>90.91</v>
      </c>
      <c r="E27" s="20">
        <f t="shared" si="5"/>
        <v>90.91</v>
      </c>
      <c r="F27" s="20">
        <f>ROUND(90.9085355538373,2)</f>
        <v>90.91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101.61</v>
      </c>
      <c r="D28" s="20">
        <f t="shared" si="4"/>
        <v>93.34</v>
      </c>
      <c r="E28" s="20">
        <f t="shared" si="5"/>
        <v>93.34</v>
      </c>
      <c r="F28" s="20">
        <f>ROUND(93.3374667617822,2)</f>
        <v>93.34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101.61</v>
      </c>
      <c r="D29" s="20">
        <f t="shared" si="4"/>
        <v>99.34</v>
      </c>
      <c r="E29" s="20">
        <f t="shared" si="5"/>
        <v>99.34</v>
      </c>
      <c r="F29" s="20">
        <f>ROUND(99.3399225511445,2)</f>
        <v>99.34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101.61</v>
      </c>
      <c r="D30" s="20">
        <f t="shared" si="4"/>
        <v>100.08</v>
      </c>
      <c r="E30" s="20">
        <f t="shared" si="5"/>
        <v>100.08</v>
      </c>
      <c r="F30" s="20">
        <f>ROUND(100.080557399784,2)</f>
        <v>100.08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101.61</v>
      </c>
      <c r="D31" s="20">
        <f t="shared" si="4"/>
        <v>93.74</v>
      </c>
      <c r="E31" s="20">
        <f t="shared" si="5"/>
        <v>93.74</v>
      </c>
      <c r="F31" s="20">
        <f>ROUND(93.7424020299179,2)</f>
        <v>93.74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101.61</v>
      </c>
      <c r="D32" s="20">
        <f t="shared" si="4"/>
        <v>101.61</v>
      </c>
      <c r="E32" s="20">
        <f t="shared" si="5"/>
        <v>101.61</v>
      </c>
      <c r="F32" s="20">
        <f>ROUND(101.612383744673,2)</f>
        <v>101.61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101.61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ROUND(3.905,5)</f>
        <v>3.905</v>
      </c>
      <c r="D35" s="22">
        <f>F35</f>
        <v>3.905</v>
      </c>
      <c r="E35" s="22">
        <f>F35</f>
        <v>3.905</v>
      </c>
      <c r="F35" s="22">
        <f>ROUND(3.905,5)</f>
        <v>3.905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ROUND(4.03,5)</f>
        <v>4.03</v>
      </c>
      <c r="D37" s="22">
        <f>F37</f>
        <v>4.03</v>
      </c>
      <c r="E37" s="22">
        <f>F37</f>
        <v>4.03</v>
      </c>
      <c r="F37" s="22">
        <f>ROUND(4.03,5)</f>
        <v>4.03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ROUND(4.1,5)</f>
        <v>4.1</v>
      </c>
      <c r="D39" s="22">
        <f>F39</f>
        <v>4.1</v>
      </c>
      <c r="E39" s="22">
        <f>F39</f>
        <v>4.1</v>
      </c>
      <c r="F39" s="22">
        <f>ROUND(4.1,5)</f>
        <v>4.1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ROUND(4.94,5)</f>
        <v>4.94</v>
      </c>
      <c r="D41" s="22">
        <f>F41</f>
        <v>4.94</v>
      </c>
      <c r="E41" s="22">
        <f>F41</f>
        <v>4.94</v>
      </c>
      <c r="F41" s="22">
        <f>ROUND(4.94,5)</f>
        <v>4.94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ROUND(12.3,5)</f>
        <v>12.3</v>
      </c>
      <c r="D43" s="22">
        <f>F43</f>
        <v>12.3</v>
      </c>
      <c r="E43" s="22">
        <f>F43</f>
        <v>12.3</v>
      </c>
      <c r="F43" s="22">
        <f>ROUND(12.3,5)</f>
        <v>12.3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ROUND(6.24,5)</f>
        <v>6.24</v>
      </c>
      <c r="D45" s="22">
        <f>F45</f>
        <v>6.24</v>
      </c>
      <c r="E45" s="22">
        <f>F45</f>
        <v>6.24</v>
      </c>
      <c r="F45" s="22">
        <f>ROUND(6.24,5)</f>
        <v>6.24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ROUND(9.17,3)</f>
        <v>9.17</v>
      </c>
      <c r="D47" s="23">
        <f>F47</f>
        <v>9.17</v>
      </c>
      <c r="E47" s="23">
        <f>F47</f>
        <v>9.17</v>
      </c>
      <c r="F47" s="23">
        <f>ROUND(9.17,3)</f>
        <v>9.17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ROUND(2.5,3)</f>
        <v>2.5</v>
      </c>
      <c r="D49" s="23">
        <f>F49</f>
        <v>2.5</v>
      </c>
      <c r="E49" s="23">
        <f>F49</f>
        <v>2.5</v>
      </c>
      <c r="F49" s="23">
        <f>ROUND(2.5,3)</f>
        <v>2.5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ROUND(4.05,3)</f>
        <v>4.05</v>
      </c>
      <c r="D51" s="23">
        <f>F51</f>
        <v>4.05</v>
      </c>
      <c r="E51" s="23">
        <f>F51</f>
        <v>4.05</v>
      </c>
      <c r="F51" s="23">
        <f>ROUND(4.05,3)</f>
        <v>4.05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ROUND(4.33,3)</f>
        <v>4.33</v>
      </c>
      <c r="D53" s="23">
        <f>F53</f>
        <v>4.33</v>
      </c>
      <c r="E53" s="23">
        <f>F53</f>
        <v>4.33</v>
      </c>
      <c r="F53" s="23">
        <f>ROUND(4.33,3)</f>
        <v>4.33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ROUND(11.23,3)</f>
        <v>11.23</v>
      </c>
      <c r="D55" s="23">
        <f>F55</f>
        <v>11.23</v>
      </c>
      <c r="E55" s="23">
        <f>F55</f>
        <v>11.23</v>
      </c>
      <c r="F55" s="23">
        <f>ROUND(11.23,3)</f>
        <v>11.23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ROUND(4,3)</f>
        <v>4</v>
      </c>
      <c r="D57" s="23">
        <f>F57</f>
        <v>4</v>
      </c>
      <c r="E57" s="23">
        <f>F57</f>
        <v>4</v>
      </c>
      <c r="F57" s="23">
        <f>ROUND(4,3)</f>
        <v>4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ROUND(2.155,3)</f>
        <v>2.155</v>
      </c>
      <c r="D59" s="23">
        <f>F59</f>
        <v>2.155</v>
      </c>
      <c r="E59" s="23">
        <f>F59</f>
        <v>2.155</v>
      </c>
      <c r="F59" s="23">
        <f>ROUND(2.155,3)</f>
        <v>2.155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ROUND(10.71,3)</f>
        <v>10.71</v>
      </c>
      <c r="D61" s="23">
        <f>F61</f>
        <v>10.71</v>
      </c>
      <c r="E61" s="23">
        <f>F61</f>
        <v>10.71</v>
      </c>
      <c r="F61" s="23">
        <f>ROUND(10.71,3)</f>
        <v>10.71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ROUND(3.905,5)</f>
        <v>3.905</v>
      </c>
      <c r="D63" s="22">
        <f>F63</f>
        <v>135.78144</v>
      </c>
      <c r="E63" s="22">
        <f>F63</f>
        <v>135.78144</v>
      </c>
      <c r="F63" s="22">
        <f>ROUND(135.78144,5)</f>
        <v>135.78144</v>
      </c>
      <c r="G63" s="20"/>
      <c r="H63" s="28"/>
    </row>
    <row r="64" spans="1:8" ht="12.75" customHeight="1">
      <c r="A64" s="30">
        <v>44049</v>
      </c>
      <c r="B64" s="31"/>
      <c r="C64" s="22">
        <f>ROUND(3.905,5)</f>
        <v>3.905</v>
      </c>
      <c r="D64" s="22">
        <f>F64</f>
        <v>135.99981</v>
      </c>
      <c r="E64" s="22">
        <f>F64</f>
        <v>135.99981</v>
      </c>
      <c r="F64" s="22">
        <f>ROUND(135.99981,5)</f>
        <v>135.99981</v>
      </c>
      <c r="G64" s="20"/>
      <c r="H64" s="28"/>
    </row>
    <row r="65" spans="1:8" ht="12.75" customHeight="1">
      <c r="A65" s="30">
        <v>44140</v>
      </c>
      <c r="B65" s="31"/>
      <c r="C65" s="22">
        <f>ROUND(3.905,5)</f>
        <v>3.905</v>
      </c>
      <c r="D65" s="22">
        <f>F65</f>
        <v>137.73973</v>
      </c>
      <c r="E65" s="22">
        <f>F65</f>
        <v>137.73973</v>
      </c>
      <c r="F65" s="22">
        <f>ROUND(137.73973,5)</f>
        <v>137.73973</v>
      </c>
      <c r="G65" s="20"/>
      <c r="H65" s="28"/>
    </row>
    <row r="66" spans="1:8" ht="12.75" customHeight="1">
      <c r="A66" s="30">
        <v>44231</v>
      </c>
      <c r="B66" s="31"/>
      <c r="C66" s="22">
        <f>ROUND(3.905,5)</f>
        <v>3.905</v>
      </c>
      <c r="D66" s="22">
        <f>F66</f>
        <v>138.01259</v>
      </c>
      <c r="E66" s="22">
        <f>F66</f>
        <v>138.01259</v>
      </c>
      <c r="F66" s="22">
        <f>ROUND(138.01259,5)</f>
        <v>138.01259</v>
      </c>
      <c r="G66" s="20"/>
      <c r="H66" s="28"/>
    </row>
    <row r="67" spans="1:8" ht="12.75" customHeight="1">
      <c r="A67" s="30">
        <v>44322</v>
      </c>
      <c r="B67" s="31"/>
      <c r="C67" s="22">
        <f>ROUND(3.905,5)</f>
        <v>3.905</v>
      </c>
      <c r="D67" s="22">
        <f>F67</f>
        <v>139.72861</v>
      </c>
      <c r="E67" s="22">
        <f>F67</f>
        <v>139.72861</v>
      </c>
      <c r="F67" s="22">
        <f>ROUND(139.72861,5)</f>
        <v>139.72861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ROUND(98.96462,5)</f>
        <v>98.96462</v>
      </c>
      <c r="D69" s="22">
        <f>F69</f>
        <v>99.22991</v>
      </c>
      <c r="E69" s="22">
        <f>F69</f>
        <v>99.22991</v>
      </c>
      <c r="F69" s="22">
        <f>ROUND(99.22991,5)</f>
        <v>99.22991</v>
      </c>
      <c r="G69" s="20"/>
      <c r="H69" s="28"/>
    </row>
    <row r="70" spans="1:8" ht="12.75" customHeight="1">
      <c r="A70" s="30">
        <v>44049</v>
      </c>
      <c r="B70" s="31"/>
      <c r="C70" s="22">
        <f>ROUND(98.96462,5)</f>
        <v>98.96462</v>
      </c>
      <c r="D70" s="22">
        <f>F70</f>
        <v>100.49128</v>
      </c>
      <c r="E70" s="22">
        <f>F70</f>
        <v>100.49128</v>
      </c>
      <c r="F70" s="22">
        <f>ROUND(100.49128,5)</f>
        <v>100.49128</v>
      </c>
      <c r="G70" s="20"/>
      <c r="H70" s="28"/>
    </row>
    <row r="71" spans="1:8" ht="12.75" customHeight="1">
      <c r="A71" s="30">
        <v>44140</v>
      </c>
      <c r="B71" s="31"/>
      <c r="C71" s="22">
        <f>ROUND(98.96462,5)</f>
        <v>98.96462</v>
      </c>
      <c r="D71" s="22">
        <f>F71</f>
        <v>100.63441</v>
      </c>
      <c r="E71" s="22">
        <f>F71</f>
        <v>100.63441</v>
      </c>
      <c r="F71" s="22">
        <f>ROUND(100.63441,5)</f>
        <v>100.63441</v>
      </c>
      <c r="G71" s="20"/>
      <c r="H71" s="28"/>
    </row>
    <row r="72" spans="1:8" ht="12.75" customHeight="1">
      <c r="A72" s="30">
        <v>44231</v>
      </c>
      <c r="B72" s="31"/>
      <c r="C72" s="22">
        <f>ROUND(98.96462,5)</f>
        <v>98.96462</v>
      </c>
      <c r="D72" s="22">
        <f>F72</f>
        <v>101.95201</v>
      </c>
      <c r="E72" s="22">
        <f>F72</f>
        <v>101.95201</v>
      </c>
      <c r="F72" s="22">
        <f>ROUND(101.95201,5)</f>
        <v>101.95201</v>
      </c>
      <c r="G72" s="20"/>
      <c r="H72" s="28"/>
    </row>
    <row r="73" spans="1:8" ht="12.75" customHeight="1">
      <c r="A73" s="30">
        <v>44322</v>
      </c>
      <c r="B73" s="31"/>
      <c r="C73" s="22">
        <f>ROUND(98.96462,5)</f>
        <v>98.96462</v>
      </c>
      <c r="D73" s="22">
        <f>F73</f>
        <v>102.06344</v>
      </c>
      <c r="E73" s="22">
        <f>F73</f>
        <v>102.06344</v>
      </c>
      <c r="F73" s="22">
        <f>ROUND(102.06344,5)</f>
        <v>102.06344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ROUND(10.445,5)</f>
        <v>10.445</v>
      </c>
      <c r="D75" s="22">
        <f>F75</f>
        <v>10.49765</v>
      </c>
      <c r="E75" s="22">
        <f>F75</f>
        <v>10.49765</v>
      </c>
      <c r="F75" s="22">
        <f>ROUND(10.49765,5)</f>
        <v>10.49765</v>
      </c>
      <c r="G75" s="20"/>
      <c r="H75" s="28"/>
    </row>
    <row r="76" spans="1:8" ht="12.75" customHeight="1">
      <c r="A76" s="30">
        <v>44049</v>
      </c>
      <c r="B76" s="31"/>
      <c r="C76" s="22">
        <f>ROUND(10.445,5)</f>
        <v>10.445</v>
      </c>
      <c r="D76" s="22">
        <f>F76</f>
        <v>10.72314</v>
      </c>
      <c r="E76" s="22">
        <f>F76</f>
        <v>10.72314</v>
      </c>
      <c r="F76" s="22">
        <f>ROUND(10.72314,5)</f>
        <v>10.72314</v>
      </c>
      <c r="G76" s="20"/>
      <c r="H76" s="28"/>
    </row>
    <row r="77" spans="1:8" ht="12.75" customHeight="1">
      <c r="A77" s="30">
        <v>44140</v>
      </c>
      <c r="B77" s="31"/>
      <c r="C77" s="22">
        <f>ROUND(10.445,5)</f>
        <v>10.445</v>
      </c>
      <c r="D77" s="22">
        <f>F77</f>
        <v>10.94291</v>
      </c>
      <c r="E77" s="22">
        <f>F77</f>
        <v>10.94291</v>
      </c>
      <c r="F77" s="22">
        <f>ROUND(10.94291,5)</f>
        <v>10.94291</v>
      </c>
      <c r="G77" s="20"/>
      <c r="H77" s="28"/>
    </row>
    <row r="78" spans="1:8" ht="12.75" customHeight="1">
      <c r="A78" s="30">
        <v>44231</v>
      </c>
      <c r="B78" s="31"/>
      <c r="C78" s="22">
        <f>ROUND(10.445,5)</f>
        <v>10.445</v>
      </c>
      <c r="D78" s="22">
        <f>F78</f>
        <v>11.18133</v>
      </c>
      <c r="E78" s="22">
        <f>F78</f>
        <v>11.18133</v>
      </c>
      <c r="F78" s="22">
        <f>ROUND(11.18133,5)</f>
        <v>11.18133</v>
      </c>
      <c r="G78" s="20"/>
      <c r="H78" s="28"/>
    </row>
    <row r="79" spans="1:8" ht="12.75" customHeight="1">
      <c r="A79" s="30">
        <v>44322</v>
      </c>
      <c r="B79" s="31"/>
      <c r="C79" s="22">
        <f>ROUND(10.445,5)</f>
        <v>10.445</v>
      </c>
      <c r="D79" s="22">
        <f>F79</f>
        <v>11.44927</v>
      </c>
      <c r="E79" s="22">
        <f>F79</f>
        <v>11.44927</v>
      </c>
      <c r="F79" s="22">
        <f>ROUND(11.44927,5)</f>
        <v>11.44927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ROUND(10.95,5)</f>
        <v>10.95</v>
      </c>
      <c r="D81" s="22">
        <f>F81</f>
        <v>11.00086</v>
      </c>
      <c r="E81" s="22">
        <f>F81</f>
        <v>11.00086</v>
      </c>
      <c r="F81" s="22">
        <f>ROUND(11.00086,5)</f>
        <v>11.00086</v>
      </c>
      <c r="G81" s="20"/>
      <c r="H81" s="28"/>
    </row>
    <row r="82" spans="1:8" ht="12.75" customHeight="1">
      <c r="A82" s="30">
        <v>44049</v>
      </c>
      <c r="B82" s="31"/>
      <c r="C82" s="22">
        <f>ROUND(10.95,5)</f>
        <v>10.95</v>
      </c>
      <c r="D82" s="22">
        <f>F82</f>
        <v>11.22066</v>
      </c>
      <c r="E82" s="22">
        <f>F82</f>
        <v>11.22066</v>
      </c>
      <c r="F82" s="22">
        <f>ROUND(11.22066,5)</f>
        <v>11.22066</v>
      </c>
      <c r="G82" s="20"/>
      <c r="H82" s="28"/>
    </row>
    <row r="83" spans="1:8" ht="12.75" customHeight="1">
      <c r="A83" s="30">
        <v>44140</v>
      </c>
      <c r="B83" s="31"/>
      <c r="C83" s="22">
        <f>ROUND(10.95,5)</f>
        <v>10.95</v>
      </c>
      <c r="D83" s="22">
        <f>F83</f>
        <v>11.4432</v>
      </c>
      <c r="E83" s="22">
        <f>F83</f>
        <v>11.4432</v>
      </c>
      <c r="F83" s="22">
        <f>ROUND(11.4432,5)</f>
        <v>11.4432</v>
      </c>
      <c r="G83" s="20"/>
      <c r="H83" s="28"/>
    </row>
    <row r="84" spans="1:8" ht="12.75" customHeight="1">
      <c r="A84" s="30">
        <v>44231</v>
      </c>
      <c r="B84" s="31"/>
      <c r="C84" s="22">
        <f>ROUND(10.95,5)</f>
        <v>10.95</v>
      </c>
      <c r="D84" s="22">
        <f>F84</f>
        <v>11.67863</v>
      </c>
      <c r="E84" s="22">
        <f>F84</f>
        <v>11.67863</v>
      </c>
      <c r="F84" s="22">
        <f>ROUND(11.67863,5)</f>
        <v>11.67863</v>
      </c>
      <c r="G84" s="20"/>
      <c r="H84" s="28"/>
    </row>
    <row r="85" spans="1:8" ht="12.75" customHeight="1">
      <c r="A85" s="30">
        <v>44322</v>
      </c>
      <c r="B85" s="31"/>
      <c r="C85" s="22">
        <f>ROUND(10.95,5)</f>
        <v>10.95</v>
      </c>
      <c r="D85" s="22">
        <f>F85</f>
        <v>11.93758</v>
      </c>
      <c r="E85" s="22">
        <f>F85</f>
        <v>11.93758</v>
      </c>
      <c r="F85" s="22">
        <f>ROUND(11.93758,5)</f>
        <v>11.93758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ROUND(99.04249,5)</f>
        <v>99.04249</v>
      </c>
      <c r="D87" s="22">
        <f>F87</f>
        <v>99.3079</v>
      </c>
      <c r="E87" s="22">
        <f>F87</f>
        <v>99.3079</v>
      </c>
      <c r="F87" s="22">
        <f>ROUND(99.3079,5)</f>
        <v>99.3079</v>
      </c>
      <c r="G87" s="20"/>
      <c r="H87" s="28"/>
    </row>
    <row r="88" spans="1:8" ht="12.75" customHeight="1">
      <c r="A88" s="30">
        <v>44049</v>
      </c>
      <c r="B88" s="31"/>
      <c r="C88" s="22">
        <f>ROUND(99.04249,5)</f>
        <v>99.04249</v>
      </c>
      <c r="D88" s="22">
        <f>F88</f>
        <v>100.5704</v>
      </c>
      <c r="E88" s="22">
        <f>F88</f>
        <v>100.5704</v>
      </c>
      <c r="F88" s="22">
        <f>ROUND(100.5704,5)</f>
        <v>100.5704</v>
      </c>
      <c r="G88" s="20"/>
      <c r="H88" s="28"/>
    </row>
    <row r="89" spans="1:8" ht="12.75" customHeight="1">
      <c r="A89" s="30">
        <v>44140</v>
      </c>
      <c r="B89" s="31"/>
      <c r="C89" s="22">
        <f>ROUND(99.04249,5)</f>
        <v>99.04249</v>
      </c>
      <c r="D89" s="22">
        <f>F89</f>
        <v>100.63848</v>
      </c>
      <c r="E89" s="22">
        <f>F89</f>
        <v>100.63848</v>
      </c>
      <c r="F89" s="22">
        <f>ROUND(100.63848,5)</f>
        <v>100.63848</v>
      </c>
      <c r="G89" s="20"/>
      <c r="H89" s="28"/>
    </row>
    <row r="90" spans="1:8" ht="12.75" customHeight="1">
      <c r="A90" s="30">
        <v>44231</v>
      </c>
      <c r="B90" s="31"/>
      <c r="C90" s="22">
        <f>ROUND(99.04249,5)</f>
        <v>99.04249</v>
      </c>
      <c r="D90" s="22">
        <f>F90</f>
        <v>101.95599</v>
      </c>
      <c r="E90" s="22">
        <f>F90</f>
        <v>101.95599</v>
      </c>
      <c r="F90" s="22">
        <f>ROUND(101.95599,5)</f>
        <v>101.95599</v>
      </c>
      <c r="G90" s="20"/>
      <c r="H90" s="28"/>
    </row>
    <row r="91" spans="1:8" ht="12.75" customHeight="1">
      <c r="A91" s="30">
        <v>44322</v>
      </c>
      <c r="B91" s="31"/>
      <c r="C91" s="22">
        <f>ROUND(99.04249,5)</f>
        <v>99.04249</v>
      </c>
      <c r="D91" s="22">
        <f>F91</f>
        <v>101.98908</v>
      </c>
      <c r="E91" s="22">
        <f>F91</f>
        <v>101.98908</v>
      </c>
      <c r="F91" s="22">
        <f>ROUND(101.98908,5)</f>
        <v>101.98908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ROUND(11.36,5)</f>
        <v>11.36</v>
      </c>
      <c r="D93" s="22">
        <f>F93</f>
        <v>11.40937</v>
      </c>
      <c r="E93" s="22">
        <f>F93</f>
        <v>11.40937</v>
      </c>
      <c r="F93" s="22">
        <f>ROUND(11.40937,5)</f>
        <v>11.40937</v>
      </c>
      <c r="G93" s="20"/>
      <c r="H93" s="28"/>
    </row>
    <row r="94" spans="1:8" ht="12.75" customHeight="1">
      <c r="A94" s="30">
        <v>44049</v>
      </c>
      <c r="B94" s="31"/>
      <c r="C94" s="22">
        <f>ROUND(11.36,5)</f>
        <v>11.36</v>
      </c>
      <c r="D94" s="22">
        <f>F94</f>
        <v>11.62122</v>
      </c>
      <c r="E94" s="22">
        <f>F94</f>
        <v>11.62122</v>
      </c>
      <c r="F94" s="22">
        <f>ROUND(11.62122,5)</f>
        <v>11.62122</v>
      </c>
      <c r="G94" s="20"/>
      <c r="H94" s="28"/>
    </row>
    <row r="95" spans="1:8" ht="12.75" customHeight="1">
      <c r="A95" s="30">
        <v>44140</v>
      </c>
      <c r="B95" s="31"/>
      <c r="C95" s="22">
        <f>ROUND(11.36,5)</f>
        <v>11.36</v>
      </c>
      <c r="D95" s="22">
        <f>F95</f>
        <v>11.82519</v>
      </c>
      <c r="E95" s="22">
        <f>F95</f>
        <v>11.82519</v>
      </c>
      <c r="F95" s="22">
        <f>ROUND(11.82519,5)</f>
        <v>11.82519</v>
      </c>
      <c r="G95" s="20"/>
      <c r="H95" s="28"/>
    </row>
    <row r="96" spans="1:8" ht="12.75" customHeight="1">
      <c r="A96" s="30">
        <v>44231</v>
      </c>
      <c r="B96" s="31"/>
      <c r="C96" s="22">
        <f>ROUND(11.36,5)</f>
        <v>11.36</v>
      </c>
      <c r="D96" s="22">
        <f>F96</f>
        <v>12.04413</v>
      </c>
      <c r="E96" s="22">
        <f>F96</f>
        <v>12.04413</v>
      </c>
      <c r="F96" s="22">
        <f>ROUND(12.04413,5)</f>
        <v>12.04413</v>
      </c>
      <c r="G96" s="20"/>
      <c r="H96" s="28"/>
    </row>
    <row r="97" spans="1:8" ht="12.75" customHeight="1">
      <c r="A97" s="30">
        <v>44322</v>
      </c>
      <c r="B97" s="31"/>
      <c r="C97" s="22">
        <f>ROUND(11.36,5)</f>
        <v>11.36</v>
      </c>
      <c r="D97" s="22">
        <f>F97</f>
        <v>12.28394</v>
      </c>
      <c r="E97" s="22">
        <f>F97</f>
        <v>12.28394</v>
      </c>
      <c r="F97" s="22">
        <f>ROUND(12.28394,5)</f>
        <v>12.28394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ROUND(4.03,5)</f>
        <v>4.03</v>
      </c>
      <c r="D99" s="22">
        <f>F99</f>
        <v>114.94082</v>
      </c>
      <c r="E99" s="22">
        <f>F99</f>
        <v>114.94082</v>
      </c>
      <c r="F99" s="22">
        <f>ROUND(114.94082,5)</f>
        <v>114.94082</v>
      </c>
      <c r="G99" s="20"/>
      <c r="H99" s="28"/>
    </row>
    <row r="100" spans="1:8" ht="12.75" customHeight="1">
      <c r="A100" s="30">
        <v>44049</v>
      </c>
      <c r="B100" s="31"/>
      <c r="C100" s="22">
        <f>ROUND(4.03,5)</f>
        <v>4.03</v>
      </c>
      <c r="D100" s="22">
        <f>F100</f>
        <v>114.70573</v>
      </c>
      <c r="E100" s="22">
        <f>F100</f>
        <v>114.70573</v>
      </c>
      <c r="F100" s="22">
        <f>ROUND(114.70573,5)</f>
        <v>114.70573</v>
      </c>
      <c r="G100" s="20"/>
      <c r="H100" s="28"/>
    </row>
    <row r="101" spans="1:8" ht="12.75" customHeight="1">
      <c r="A101" s="30">
        <v>44140</v>
      </c>
      <c r="B101" s="31"/>
      <c r="C101" s="22">
        <f>ROUND(4.03,5)</f>
        <v>4.03</v>
      </c>
      <c r="D101" s="22">
        <f>F101</f>
        <v>116.17338</v>
      </c>
      <c r="E101" s="22">
        <f>F101</f>
        <v>116.17338</v>
      </c>
      <c r="F101" s="22">
        <f>ROUND(116.17338,5)</f>
        <v>116.17338</v>
      </c>
      <c r="G101" s="20"/>
      <c r="H101" s="28"/>
    </row>
    <row r="102" spans="1:8" ht="12.75" customHeight="1">
      <c r="A102" s="30">
        <v>44231</v>
      </c>
      <c r="B102" s="31"/>
      <c r="C102" s="22">
        <f>ROUND(4.03,5)</f>
        <v>4.03</v>
      </c>
      <c r="D102" s="22">
        <f>F102</f>
        <v>115.97254</v>
      </c>
      <c r="E102" s="22">
        <f>F102</f>
        <v>115.97254</v>
      </c>
      <c r="F102" s="22">
        <f>ROUND(115.97254,5)</f>
        <v>115.97254</v>
      </c>
      <c r="G102" s="20"/>
      <c r="H102" s="28"/>
    </row>
    <row r="103" spans="1:8" ht="12.75" customHeight="1">
      <c r="A103" s="30">
        <v>44322</v>
      </c>
      <c r="B103" s="31"/>
      <c r="C103" s="22">
        <f>ROUND(4.03,5)</f>
        <v>4.03</v>
      </c>
      <c r="D103" s="22">
        <f>F103</f>
        <v>117.41416</v>
      </c>
      <c r="E103" s="22">
        <f>F103</f>
        <v>117.41416</v>
      </c>
      <c r="F103" s="22">
        <f>ROUND(117.41416,5)</f>
        <v>117.41416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ROUND(11.39,5)</f>
        <v>11.39</v>
      </c>
      <c r="D105" s="22">
        <f>F105</f>
        <v>11.43799</v>
      </c>
      <c r="E105" s="22">
        <f>F105</f>
        <v>11.43799</v>
      </c>
      <c r="F105" s="22">
        <f>ROUND(11.43799,5)</f>
        <v>11.43799</v>
      </c>
      <c r="G105" s="20"/>
      <c r="H105" s="28"/>
    </row>
    <row r="106" spans="1:8" ht="12.75" customHeight="1">
      <c r="A106" s="30">
        <v>44049</v>
      </c>
      <c r="B106" s="31"/>
      <c r="C106" s="22">
        <f>ROUND(11.39,5)</f>
        <v>11.39</v>
      </c>
      <c r="D106" s="22">
        <f>F106</f>
        <v>11.64384</v>
      </c>
      <c r="E106" s="22">
        <f>F106</f>
        <v>11.64384</v>
      </c>
      <c r="F106" s="22">
        <f>ROUND(11.64384,5)</f>
        <v>11.64384</v>
      </c>
      <c r="G106" s="20"/>
      <c r="H106" s="28"/>
    </row>
    <row r="107" spans="1:8" ht="12.75" customHeight="1">
      <c r="A107" s="30">
        <v>44140</v>
      </c>
      <c r="B107" s="31"/>
      <c r="C107" s="22">
        <f>ROUND(11.39,5)</f>
        <v>11.39</v>
      </c>
      <c r="D107" s="22">
        <f>F107</f>
        <v>11.84171</v>
      </c>
      <c r="E107" s="22">
        <f>F107</f>
        <v>11.84171</v>
      </c>
      <c r="F107" s="22">
        <f>ROUND(11.84171,5)</f>
        <v>11.84171</v>
      </c>
      <c r="G107" s="20"/>
      <c r="H107" s="28"/>
    </row>
    <row r="108" spans="1:8" ht="12.75" customHeight="1">
      <c r="A108" s="30">
        <v>44231</v>
      </c>
      <c r="B108" s="31"/>
      <c r="C108" s="22">
        <f>ROUND(11.39,5)</f>
        <v>11.39</v>
      </c>
      <c r="D108" s="22">
        <f>F108</f>
        <v>12.05395</v>
      </c>
      <c r="E108" s="22">
        <f>F108</f>
        <v>12.05395</v>
      </c>
      <c r="F108" s="22">
        <f>ROUND(12.05395,5)</f>
        <v>12.05395</v>
      </c>
      <c r="G108" s="20"/>
      <c r="H108" s="28"/>
    </row>
    <row r="109" spans="1:8" ht="12.75" customHeight="1">
      <c r="A109" s="30">
        <v>44322</v>
      </c>
      <c r="B109" s="31"/>
      <c r="C109" s="22">
        <f>ROUND(11.39,5)</f>
        <v>11.39</v>
      </c>
      <c r="D109" s="22">
        <f>F109</f>
        <v>12.28598</v>
      </c>
      <c r="E109" s="22">
        <f>F109</f>
        <v>12.28598</v>
      </c>
      <c r="F109" s="22">
        <f>ROUND(12.28598,5)</f>
        <v>12.28598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ROUND(11.44,5)</f>
        <v>11.44</v>
      </c>
      <c r="D111" s="22">
        <f>F111</f>
        <v>11.48654</v>
      </c>
      <c r="E111" s="22">
        <f>F111</f>
        <v>11.48654</v>
      </c>
      <c r="F111" s="22">
        <f>ROUND(11.48654,5)</f>
        <v>11.48654</v>
      </c>
      <c r="G111" s="20"/>
      <c r="H111" s="28"/>
    </row>
    <row r="112" spans="1:8" ht="12.75" customHeight="1">
      <c r="A112" s="30">
        <v>44049</v>
      </c>
      <c r="B112" s="31"/>
      <c r="C112" s="22">
        <f>ROUND(11.44,5)</f>
        <v>11.44</v>
      </c>
      <c r="D112" s="22">
        <f>F112</f>
        <v>11.68616</v>
      </c>
      <c r="E112" s="22">
        <f>F112</f>
        <v>11.68616</v>
      </c>
      <c r="F112" s="22">
        <f>ROUND(11.68616,5)</f>
        <v>11.68616</v>
      </c>
      <c r="G112" s="20"/>
      <c r="H112" s="28"/>
    </row>
    <row r="113" spans="1:8" ht="12.75" customHeight="1">
      <c r="A113" s="30">
        <v>44140</v>
      </c>
      <c r="B113" s="31"/>
      <c r="C113" s="22">
        <f>ROUND(11.44,5)</f>
        <v>11.44</v>
      </c>
      <c r="D113" s="22">
        <f>F113</f>
        <v>11.87784</v>
      </c>
      <c r="E113" s="22">
        <f>F113</f>
        <v>11.87784</v>
      </c>
      <c r="F113" s="22">
        <f>ROUND(11.87784,5)</f>
        <v>11.87784</v>
      </c>
      <c r="G113" s="20"/>
      <c r="H113" s="28"/>
    </row>
    <row r="114" spans="1:8" ht="12.75" customHeight="1">
      <c r="A114" s="30">
        <v>44231</v>
      </c>
      <c r="B114" s="31"/>
      <c r="C114" s="22">
        <f>ROUND(11.44,5)</f>
        <v>11.44</v>
      </c>
      <c r="D114" s="22">
        <f>F114</f>
        <v>12.0833</v>
      </c>
      <c r="E114" s="22">
        <f>F114</f>
        <v>12.0833</v>
      </c>
      <c r="F114" s="22">
        <f>ROUND(12.0833,5)</f>
        <v>12.0833</v>
      </c>
      <c r="G114" s="20"/>
      <c r="H114" s="28"/>
    </row>
    <row r="115" spans="1:8" ht="12.75" customHeight="1">
      <c r="A115" s="30">
        <v>44322</v>
      </c>
      <c r="B115" s="31"/>
      <c r="C115" s="22">
        <f>ROUND(11.44,5)</f>
        <v>11.44</v>
      </c>
      <c r="D115" s="22">
        <f>F115</f>
        <v>12.30761</v>
      </c>
      <c r="E115" s="22">
        <f>F115</f>
        <v>12.30761</v>
      </c>
      <c r="F115" s="22">
        <f>ROUND(12.30761,5)</f>
        <v>12.30761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ROUND(103.4414,5)</f>
        <v>103.4414</v>
      </c>
      <c r="D117" s="22">
        <f>F117</f>
        <v>103.7186</v>
      </c>
      <c r="E117" s="22">
        <f>F117</f>
        <v>103.7186</v>
      </c>
      <c r="F117" s="22">
        <f>ROUND(103.7186,5)</f>
        <v>103.7186</v>
      </c>
      <c r="G117" s="20"/>
      <c r="H117" s="28"/>
    </row>
    <row r="118" spans="1:8" ht="12.75" customHeight="1">
      <c r="A118" s="30">
        <v>44049</v>
      </c>
      <c r="B118" s="31"/>
      <c r="C118" s="22">
        <f>ROUND(103.4414,5)</f>
        <v>103.4414</v>
      </c>
      <c r="D118" s="22">
        <f>F118</f>
        <v>105.03722</v>
      </c>
      <c r="E118" s="22">
        <f>F118</f>
        <v>105.03722</v>
      </c>
      <c r="F118" s="22">
        <f>ROUND(105.03722,5)</f>
        <v>105.03722</v>
      </c>
      <c r="G118" s="20"/>
      <c r="H118" s="28"/>
    </row>
    <row r="119" spans="1:8" ht="12.75" customHeight="1">
      <c r="A119" s="30">
        <v>44140</v>
      </c>
      <c r="B119" s="31"/>
      <c r="C119" s="22">
        <f>ROUND(103.4414,5)</f>
        <v>103.4414</v>
      </c>
      <c r="D119" s="22">
        <f>F119</f>
        <v>104.58589</v>
      </c>
      <c r="E119" s="22">
        <f>F119</f>
        <v>104.58589</v>
      </c>
      <c r="F119" s="22">
        <f>ROUND(104.58589,5)</f>
        <v>104.58589</v>
      </c>
      <c r="G119" s="20"/>
      <c r="H119" s="28"/>
    </row>
    <row r="120" spans="1:8" ht="12.75" customHeight="1">
      <c r="A120" s="30">
        <v>44231</v>
      </c>
      <c r="B120" s="31"/>
      <c r="C120" s="22">
        <f>ROUND(103.4414,5)</f>
        <v>103.4414</v>
      </c>
      <c r="D120" s="22">
        <f>F120</f>
        <v>105.95513</v>
      </c>
      <c r="E120" s="22">
        <f>F120</f>
        <v>105.95513</v>
      </c>
      <c r="F120" s="22">
        <f>ROUND(105.95513,5)</f>
        <v>105.95513</v>
      </c>
      <c r="G120" s="20"/>
      <c r="H120" s="28"/>
    </row>
    <row r="121" spans="1:8" ht="12.75" customHeight="1">
      <c r="A121" s="30">
        <v>44322</v>
      </c>
      <c r="B121" s="31"/>
      <c r="C121" s="22">
        <f>ROUND(103.4414,5)</f>
        <v>103.4414</v>
      </c>
      <c r="D121" s="22">
        <f>F121</f>
        <v>105.45532</v>
      </c>
      <c r="E121" s="22">
        <f>F121</f>
        <v>105.45532</v>
      </c>
      <c r="F121" s="22">
        <f>ROUND(105.45532,5)</f>
        <v>105.45532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ROUND(4.1,5)</f>
        <v>4.1</v>
      </c>
      <c r="D123" s="22">
        <f>F123</f>
        <v>107.34956</v>
      </c>
      <c r="E123" s="22">
        <f>F123</f>
        <v>107.34956</v>
      </c>
      <c r="F123" s="22">
        <f>ROUND(107.34956,5)</f>
        <v>107.34956</v>
      </c>
      <c r="G123" s="20"/>
      <c r="H123" s="28"/>
    </row>
    <row r="124" spans="1:8" ht="12.75" customHeight="1">
      <c r="A124" s="30">
        <v>44049</v>
      </c>
      <c r="B124" s="31"/>
      <c r="C124" s="22">
        <f>ROUND(4.1,5)</f>
        <v>4.1</v>
      </c>
      <c r="D124" s="22">
        <f>F124</f>
        <v>106.83522</v>
      </c>
      <c r="E124" s="22">
        <f>F124</f>
        <v>106.83522</v>
      </c>
      <c r="F124" s="22">
        <f>ROUND(106.83522,5)</f>
        <v>106.83522</v>
      </c>
      <c r="G124" s="20"/>
      <c r="H124" s="28"/>
    </row>
    <row r="125" spans="1:8" ht="12.75" customHeight="1">
      <c r="A125" s="30">
        <v>44140</v>
      </c>
      <c r="B125" s="31"/>
      <c r="C125" s="22">
        <f>ROUND(4.1,5)</f>
        <v>4.1</v>
      </c>
      <c r="D125" s="22">
        <f>F125</f>
        <v>108.20216</v>
      </c>
      <c r="E125" s="22">
        <f>F125</f>
        <v>108.20216</v>
      </c>
      <c r="F125" s="22">
        <f>ROUND(108.20216,5)</f>
        <v>108.20216</v>
      </c>
      <c r="G125" s="20"/>
      <c r="H125" s="28"/>
    </row>
    <row r="126" spans="1:8" ht="12.75" customHeight="1">
      <c r="A126" s="30">
        <v>44231</v>
      </c>
      <c r="B126" s="31"/>
      <c r="C126" s="22">
        <f>ROUND(4.1,5)</f>
        <v>4.1</v>
      </c>
      <c r="D126" s="22">
        <f>F126</f>
        <v>107.69918</v>
      </c>
      <c r="E126" s="22">
        <f>F126</f>
        <v>107.69918</v>
      </c>
      <c r="F126" s="22">
        <f>ROUND(107.69918,5)</f>
        <v>107.69918</v>
      </c>
      <c r="G126" s="20"/>
      <c r="H126" s="28"/>
    </row>
    <row r="127" spans="1:8" ht="12.75" customHeight="1">
      <c r="A127" s="30">
        <v>44322</v>
      </c>
      <c r="B127" s="31"/>
      <c r="C127" s="22">
        <f>ROUND(4.1,5)</f>
        <v>4.1</v>
      </c>
      <c r="D127" s="22">
        <f>F127</f>
        <v>109.03804</v>
      </c>
      <c r="E127" s="22">
        <f>F127</f>
        <v>109.03804</v>
      </c>
      <c r="F127" s="22">
        <f>ROUND(109.03804,5)</f>
        <v>109.03804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ROUND(4.94,5)</f>
        <v>4.94</v>
      </c>
      <c r="D129" s="22">
        <f>F129</f>
        <v>126.12003</v>
      </c>
      <c r="E129" s="22">
        <f>F129</f>
        <v>126.12003</v>
      </c>
      <c r="F129" s="22">
        <f>ROUND(126.12003,5)</f>
        <v>126.12003</v>
      </c>
      <c r="G129" s="20"/>
      <c r="H129" s="28"/>
    </row>
    <row r="130" spans="1:8" ht="12.75" customHeight="1">
      <c r="A130" s="30">
        <v>44049</v>
      </c>
      <c r="B130" s="31"/>
      <c r="C130" s="22">
        <f>ROUND(4.94,5)</f>
        <v>4.94</v>
      </c>
      <c r="D130" s="22">
        <f>F130</f>
        <v>127.72343</v>
      </c>
      <c r="E130" s="22">
        <f>F130</f>
        <v>127.72343</v>
      </c>
      <c r="F130" s="22">
        <f>ROUND(127.72343,5)</f>
        <v>127.72343</v>
      </c>
      <c r="G130" s="20"/>
      <c r="H130" s="28"/>
    </row>
    <row r="131" spans="1:8" ht="12.75" customHeight="1">
      <c r="A131" s="30">
        <v>44140</v>
      </c>
      <c r="B131" s="31"/>
      <c r="C131" s="22">
        <f>ROUND(4.94,5)</f>
        <v>4.94</v>
      </c>
      <c r="D131" s="22">
        <f>F131</f>
        <v>127.3838</v>
      </c>
      <c r="E131" s="22">
        <f>F131</f>
        <v>127.3838</v>
      </c>
      <c r="F131" s="22">
        <f>ROUND(127.3838,5)</f>
        <v>127.3838</v>
      </c>
      <c r="G131" s="20"/>
      <c r="H131" s="28"/>
    </row>
    <row r="132" spans="1:8" ht="12.75" customHeight="1">
      <c r="A132" s="30">
        <v>44231</v>
      </c>
      <c r="B132" s="31"/>
      <c r="C132" s="22">
        <f>ROUND(4.94,5)</f>
        <v>4.94</v>
      </c>
      <c r="D132" s="22">
        <f>F132</f>
        <v>129.05167</v>
      </c>
      <c r="E132" s="22">
        <f>F132</f>
        <v>129.05167</v>
      </c>
      <c r="F132" s="22">
        <f>ROUND(129.05167,5)</f>
        <v>129.05167</v>
      </c>
      <c r="G132" s="20"/>
      <c r="H132" s="28"/>
    </row>
    <row r="133" spans="1:8" ht="12.75" customHeight="1">
      <c r="A133" s="30">
        <v>44322</v>
      </c>
      <c r="B133" s="31"/>
      <c r="C133" s="22">
        <f>ROUND(4.94,5)</f>
        <v>4.94</v>
      </c>
      <c r="D133" s="22">
        <f>F133</f>
        <v>128.65958</v>
      </c>
      <c r="E133" s="22">
        <f>F133</f>
        <v>128.65958</v>
      </c>
      <c r="F133" s="22">
        <f>ROUND(128.65958,5)</f>
        <v>128.65958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ROUND(12.3,5)</f>
        <v>12.3</v>
      </c>
      <c r="D135" s="22">
        <f>F135</f>
        <v>12.35942</v>
      </c>
      <c r="E135" s="22">
        <f>F135</f>
        <v>12.35942</v>
      </c>
      <c r="F135" s="22">
        <f>ROUND(12.35942,5)</f>
        <v>12.35942</v>
      </c>
      <c r="G135" s="20"/>
      <c r="H135" s="28"/>
    </row>
    <row r="136" spans="1:8" ht="12.75" customHeight="1">
      <c r="A136" s="30">
        <v>44049</v>
      </c>
      <c r="B136" s="31"/>
      <c r="C136" s="22">
        <f>ROUND(12.3,5)</f>
        <v>12.3</v>
      </c>
      <c r="D136" s="22">
        <f>F136</f>
        <v>12.61891</v>
      </c>
      <c r="E136" s="22">
        <f>F136</f>
        <v>12.61891</v>
      </c>
      <c r="F136" s="22">
        <f>ROUND(12.61891,5)</f>
        <v>12.61891</v>
      </c>
      <c r="G136" s="20"/>
      <c r="H136" s="28"/>
    </row>
    <row r="137" spans="1:8" ht="12.75" customHeight="1">
      <c r="A137" s="30">
        <v>44140</v>
      </c>
      <c r="B137" s="31"/>
      <c r="C137" s="22">
        <f>ROUND(12.3,5)</f>
        <v>12.3</v>
      </c>
      <c r="D137" s="22">
        <f>F137</f>
        <v>12.88318</v>
      </c>
      <c r="E137" s="22">
        <f>F137</f>
        <v>12.88318</v>
      </c>
      <c r="F137" s="22">
        <f>ROUND(12.88318,5)</f>
        <v>12.88318</v>
      </c>
      <c r="G137" s="20"/>
      <c r="H137" s="28"/>
    </row>
    <row r="138" spans="1:8" ht="12.75" customHeight="1">
      <c r="A138" s="30">
        <v>44231</v>
      </c>
      <c r="B138" s="31"/>
      <c r="C138" s="22">
        <f>ROUND(12.3,5)</f>
        <v>12.3</v>
      </c>
      <c r="D138" s="22">
        <f>F138</f>
        <v>13.16683</v>
      </c>
      <c r="E138" s="22">
        <f>F138</f>
        <v>13.16683</v>
      </c>
      <c r="F138" s="22">
        <f>ROUND(13.16683,5)</f>
        <v>13.16683</v>
      </c>
      <c r="G138" s="20"/>
      <c r="H138" s="28"/>
    </row>
    <row r="139" spans="1:8" ht="12.75" customHeight="1">
      <c r="A139" s="30">
        <v>44322</v>
      </c>
      <c r="B139" s="31"/>
      <c r="C139" s="22">
        <f>ROUND(12.3,5)</f>
        <v>12.3</v>
      </c>
      <c r="D139" s="22">
        <f>F139</f>
        <v>13.46922</v>
      </c>
      <c r="E139" s="22">
        <f>F139</f>
        <v>13.46922</v>
      </c>
      <c r="F139" s="22">
        <f>ROUND(13.46922,5)</f>
        <v>13.46922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ROUND(12.5,5)</f>
        <v>12.5</v>
      </c>
      <c r="D141" s="22">
        <f>F141</f>
        <v>12.55556</v>
      </c>
      <c r="E141" s="22">
        <f>F141</f>
        <v>12.55556</v>
      </c>
      <c r="F141" s="22">
        <f>ROUND(12.55556,5)</f>
        <v>12.55556</v>
      </c>
      <c r="G141" s="20"/>
      <c r="H141" s="28"/>
    </row>
    <row r="142" spans="1:8" ht="12.75" customHeight="1">
      <c r="A142" s="30">
        <v>44049</v>
      </c>
      <c r="B142" s="31"/>
      <c r="C142" s="22">
        <f>ROUND(12.5,5)</f>
        <v>12.5</v>
      </c>
      <c r="D142" s="22">
        <f>F142</f>
        <v>12.7984</v>
      </c>
      <c r="E142" s="22">
        <f>F142</f>
        <v>12.7984</v>
      </c>
      <c r="F142" s="22">
        <f>ROUND(12.7984,5)</f>
        <v>12.7984</v>
      </c>
      <c r="G142" s="20"/>
      <c r="H142" s="28"/>
    </row>
    <row r="143" spans="1:8" ht="12.75" customHeight="1">
      <c r="A143" s="30">
        <v>44140</v>
      </c>
      <c r="B143" s="31"/>
      <c r="C143" s="22">
        <f>ROUND(12.5,5)</f>
        <v>12.5</v>
      </c>
      <c r="D143" s="22">
        <f>F143</f>
        <v>13.04769</v>
      </c>
      <c r="E143" s="22">
        <f>F143</f>
        <v>13.04769</v>
      </c>
      <c r="F143" s="22">
        <f>ROUND(13.04769,5)</f>
        <v>13.04769</v>
      </c>
      <c r="G143" s="20"/>
      <c r="H143" s="28"/>
    </row>
    <row r="144" spans="1:8" ht="12.75" customHeight="1">
      <c r="A144" s="30">
        <v>44231</v>
      </c>
      <c r="B144" s="31"/>
      <c r="C144" s="22">
        <f>ROUND(12.5,5)</f>
        <v>12.5</v>
      </c>
      <c r="D144" s="22">
        <f>F144</f>
        <v>13.30646</v>
      </c>
      <c r="E144" s="22">
        <f>F144</f>
        <v>13.30646</v>
      </c>
      <c r="F144" s="22">
        <f>ROUND(13.30646,5)</f>
        <v>13.30646</v>
      </c>
      <c r="G144" s="20"/>
      <c r="H144" s="28"/>
    </row>
    <row r="145" spans="1:8" ht="12.75" customHeight="1">
      <c r="A145" s="30">
        <v>44322</v>
      </c>
      <c r="B145" s="31"/>
      <c r="C145" s="22">
        <f>ROUND(12.5,5)</f>
        <v>12.5</v>
      </c>
      <c r="D145" s="22">
        <f>F145</f>
        <v>13.59303</v>
      </c>
      <c r="E145" s="22">
        <f>F145</f>
        <v>13.59303</v>
      </c>
      <c r="F145" s="22">
        <f>ROUND(13.59303,5)</f>
        <v>13.59303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ROUND(6.24,5)</f>
        <v>6.24</v>
      </c>
      <c r="D147" s="22">
        <f>F147</f>
        <v>6.27526</v>
      </c>
      <c r="E147" s="22">
        <f>F147</f>
        <v>6.27526</v>
      </c>
      <c r="F147" s="22">
        <f>ROUND(6.27526,5)</f>
        <v>6.27526</v>
      </c>
      <c r="G147" s="20"/>
      <c r="H147" s="28"/>
    </row>
    <row r="148" spans="1:8" ht="12.75" customHeight="1">
      <c r="A148" s="30">
        <v>44049</v>
      </c>
      <c r="B148" s="31"/>
      <c r="C148" s="22">
        <f>ROUND(6.24,5)</f>
        <v>6.24</v>
      </c>
      <c r="D148" s="22">
        <f>F148</f>
        <v>6.40942</v>
      </c>
      <c r="E148" s="22">
        <f>F148</f>
        <v>6.40942</v>
      </c>
      <c r="F148" s="22">
        <f>ROUND(6.40942,5)</f>
        <v>6.40942</v>
      </c>
      <c r="G148" s="20"/>
      <c r="H148" s="28"/>
    </row>
    <row r="149" spans="1:8" ht="12.75" customHeight="1">
      <c r="A149" s="30">
        <v>44140</v>
      </c>
      <c r="B149" s="31"/>
      <c r="C149" s="22">
        <f>ROUND(6.24,5)</f>
        <v>6.24</v>
      </c>
      <c r="D149" s="22">
        <f>F149</f>
        <v>6.56262</v>
      </c>
      <c r="E149" s="22">
        <f>F149</f>
        <v>6.56262</v>
      </c>
      <c r="F149" s="22">
        <f>ROUND(6.56262,5)</f>
        <v>6.56262</v>
      </c>
      <c r="G149" s="20"/>
      <c r="H149" s="28"/>
    </row>
    <row r="150" spans="1:8" ht="12.75" customHeight="1">
      <c r="A150" s="30">
        <v>44231</v>
      </c>
      <c r="B150" s="31"/>
      <c r="C150" s="22">
        <f>ROUND(6.24,5)</f>
        <v>6.24</v>
      </c>
      <c r="D150" s="22">
        <f>F150</f>
        <v>6.75299</v>
      </c>
      <c r="E150" s="22">
        <f>F150</f>
        <v>6.75299</v>
      </c>
      <c r="F150" s="22">
        <f>ROUND(6.75299,5)</f>
        <v>6.75299</v>
      </c>
      <c r="G150" s="20"/>
      <c r="H150" s="28"/>
    </row>
    <row r="151" spans="1:8" ht="12.75" customHeight="1">
      <c r="A151" s="30">
        <v>44322</v>
      </c>
      <c r="B151" s="31"/>
      <c r="C151" s="22">
        <f>ROUND(6.24,5)</f>
        <v>6.24</v>
      </c>
      <c r="D151" s="22">
        <f>F151</f>
        <v>7.02149</v>
      </c>
      <c r="E151" s="22">
        <f>F151</f>
        <v>7.02149</v>
      </c>
      <c r="F151" s="22">
        <f>ROUND(7.02149,5)</f>
        <v>7.02149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ROUND(11.28,5)</f>
        <v>11.28</v>
      </c>
      <c r="D153" s="22">
        <f>F153</f>
        <v>11.32938</v>
      </c>
      <c r="E153" s="22">
        <f>F153</f>
        <v>11.32938</v>
      </c>
      <c r="F153" s="22">
        <f>ROUND(11.32938,5)</f>
        <v>11.32938</v>
      </c>
      <c r="G153" s="20"/>
      <c r="H153" s="28"/>
    </row>
    <row r="154" spans="1:8" ht="12.75" customHeight="1">
      <c r="A154" s="30">
        <v>44049</v>
      </c>
      <c r="B154" s="31"/>
      <c r="C154" s="22">
        <f>ROUND(11.28,5)</f>
        <v>11.28</v>
      </c>
      <c r="D154" s="22">
        <f>F154</f>
        <v>11.54277</v>
      </c>
      <c r="E154" s="22">
        <f>F154</f>
        <v>11.54277</v>
      </c>
      <c r="F154" s="22">
        <f>ROUND(11.54277,5)</f>
        <v>11.54277</v>
      </c>
      <c r="G154" s="20"/>
      <c r="H154" s="28"/>
    </row>
    <row r="155" spans="1:8" ht="12.75" customHeight="1">
      <c r="A155" s="30">
        <v>44140</v>
      </c>
      <c r="B155" s="31"/>
      <c r="C155" s="22">
        <f>ROUND(11.28,5)</f>
        <v>11.28</v>
      </c>
      <c r="D155" s="22">
        <f>F155</f>
        <v>11.75983</v>
      </c>
      <c r="E155" s="22">
        <f>F155</f>
        <v>11.75983</v>
      </c>
      <c r="F155" s="22">
        <f>ROUND(11.75983,5)</f>
        <v>11.75983</v>
      </c>
      <c r="G155" s="20"/>
      <c r="H155" s="28"/>
    </row>
    <row r="156" spans="1:8" ht="12.75" customHeight="1">
      <c r="A156" s="30">
        <v>44231</v>
      </c>
      <c r="B156" s="31"/>
      <c r="C156" s="22">
        <f>ROUND(11.28,5)</f>
        <v>11.28</v>
      </c>
      <c r="D156" s="22">
        <f>F156</f>
        <v>11.99345</v>
      </c>
      <c r="E156" s="22">
        <f>F156</f>
        <v>11.99345</v>
      </c>
      <c r="F156" s="22">
        <f>ROUND(11.99345,5)</f>
        <v>11.99345</v>
      </c>
      <c r="G156" s="20"/>
      <c r="H156" s="28"/>
    </row>
    <row r="157" spans="1:8" ht="12.75" customHeight="1">
      <c r="A157" s="30">
        <v>44322</v>
      </c>
      <c r="B157" s="31"/>
      <c r="C157" s="22">
        <f>ROUND(11.28,5)</f>
        <v>11.28</v>
      </c>
      <c r="D157" s="22">
        <f>F157</f>
        <v>12.23954</v>
      </c>
      <c r="E157" s="22">
        <f>F157</f>
        <v>12.23954</v>
      </c>
      <c r="F157" s="22">
        <f>ROUND(12.23954,5)</f>
        <v>12.23954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ROUND(9.17,5)</f>
        <v>9.17</v>
      </c>
      <c r="D159" s="22">
        <f>F159</f>
        <v>9.225</v>
      </c>
      <c r="E159" s="22">
        <f>F159</f>
        <v>9.225</v>
      </c>
      <c r="F159" s="22">
        <f>ROUND(9.225,5)</f>
        <v>9.225</v>
      </c>
      <c r="G159" s="20"/>
      <c r="H159" s="28"/>
    </row>
    <row r="160" spans="1:8" ht="12.75" customHeight="1">
      <c r="A160" s="30">
        <v>44049</v>
      </c>
      <c r="B160" s="31"/>
      <c r="C160" s="22">
        <f>ROUND(9.17,5)</f>
        <v>9.17</v>
      </c>
      <c r="D160" s="22">
        <f>F160</f>
        <v>9.45516</v>
      </c>
      <c r="E160" s="22">
        <f>F160</f>
        <v>9.45516</v>
      </c>
      <c r="F160" s="22">
        <f>ROUND(9.45516,5)</f>
        <v>9.45516</v>
      </c>
      <c r="G160" s="20"/>
      <c r="H160" s="28"/>
    </row>
    <row r="161" spans="1:8" ht="12.75" customHeight="1">
      <c r="A161" s="30">
        <v>44140</v>
      </c>
      <c r="B161" s="31"/>
      <c r="C161" s="22">
        <f>ROUND(9.17,5)</f>
        <v>9.17</v>
      </c>
      <c r="D161" s="22">
        <f>F161</f>
        <v>9.69245</v>
      </c>
      <c r="E161" s="22">
        <f>F161</f>
        <v>9.69245</v>
      </c>
      <c r="F161" s="22">
        <f>ROUND(9.69245,5)</f>
        <v>9.69245</v>
      </c>
      <c r="G161" s="20"/>
      <c r="H161" s="28"/>
    </row>
    <row r="162" spans="1:8" ht="12.75" customHeight="1">
      <c r="A162" s="30">
        <v>44231</v>
      </c>
      <c r="B162" s="31"/>
      <c r="C162" s="22">
        <f>ROUND(9.17,5)</f>
        <v>9.17</v>
      </c>
      <c r="D162" s="22">
        <f>F162</f>
        <v>9.95141</v>
      </c>
      <c r="E162" s="22">
        <f>F162</f>
        <v>9.95141</v>
      </c>
      <c r="F162" s="22">
        <f>ROUND(9.95141,5)</f>
        <v>9.95141</v>
      </c>
      <c r="G162" s="20"/>
      <c r="H162" s="28"/>
    </row>
    <row r="163" spans="1:8" ht="12.75" customHeight="1">
      <c r="A163" s="30">
        <v>44322</v>
      </c>
      <c r="B163" s="31"/>
      <c r="C163" s="22">
        <f>ROUND(9.17,5)</f>
        <v>9.17</v>
      </c>
      <c r="D163" s="22">
        <f>F163</f>
        <v>10.25391</v>
      </c>
      <c r="E163" s="22">
        <f>F163</f>
        <v>10.25391</v>
      </c>
      <c r="F163" s="22">
        <f>ROUND(10.25391,5)</f>
        <v>10.25391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ROUND(2.5,5)</f>
        <v>2.5</v>
      </c>
      <c r="D165" s="22">
        <f>F165</f>
        <v>312.01001</v>
      </c>
      <c r="E165" s="22">
        <f>F165</f>
        <v>312.01001</v>
      </c>
      <c r="F165" s="22">
        <f>ROUND(312.01001,5)</f>
        <v>312.01001</v>
      </c>
      <c r="G165" s="20"/>
      <c r="H165" s="28"/>
    </row>
    <row r="166" spans="1:8" ht="12.75" customHeight="1">
      <c r="A166" s="30">
        <v>44049</v>
      </c>
      <c r="B166" s="31"/>
      <c r="C166" s="22">
        <f>ROUND(2.5,5)</f>
        <v>2.5</v>
      </c>
      <c r="D166" s="22">
        <f>F166</f>
        <v>308.19988</v>
      </c>
      <c r="E166" s="22">
        <f>F166</f>
        <v>308.19988</v>
      </c>
      <c r="F166" s="22">
        <f>ROUND(308.19988,5)</f>
        <v>308.19988</v>
      </c>
      <c r="G166" s="20"/>
      <c r="H166" s="28"/>
    </row>
    <row r="167" spans="1:8" ht="12.75" customHeight="1">
      <c r="A167" s="30">
        <v>44140</v>
      </c>
      <c r="B167" s="31"/>
      <c r="C167" s="22">
        <f>ROUND(2.5,5)</f>
        <v>2.5</v>
      </c>
      <c r="D167" s="22">
        <f>F167</f>
        <v>312.14292</v>
      </c>
      <c r="E167" s="22">
        <f>F167</f>
        <v>312.14292</v>
      </c>
      <c r="F167" s="22">
        <f>ROUND(312.14292,5)</f>
        <v>312.14292</v>
      </c>
      <c r="G167" s="20"/>
      <c r="H167" s="28"/>
    </row>
    <row r="168" spans="1:8" ht="12.75" customHeight="1">
      <c r="A168" s="30">
        <v>44231</v>
      </c>
      <c r="B168" s="31"/>
      <c r="C168" s="22">
        <f>ROUND(2.5,5)</f>
        <v>2.5</v>
      </c>
      <c r="D168" s="22">
        <f>F168</f>
        <v>308.24922</v>
      </c>
      <c r="E168" s="22">
        <f>F168</f>
        <v>308.24922</v>
      </c>
      <c r="F168" s="22">
        <f>ROUND(308.24922,5)</f>
        <v>308.24922</v>
      </c>
      <c r="G168" s="20"/>
      <c r="H168" s="28"/>
    </row>
    <row r="169" spans="1:8" ht="12.75" customHeight="1">
      <c r="A169" s="30">
        <v>44322</v>
      </c>
      <c r="B169" s="31"/>
      <c r="C169" s="22">
        <f>ROUND(2.5,5)</f>
        <v>2.5</v>
      </c>
      <c r="D169" s="22">
        <f>F169</f>
        <v>312.08036</v>
      </c>
      <c r="E169" s="22">
        <f>F169</f>
        <v>312.08036</v>
      </c>
      <c r="F169" s="22">
        <f>ROUND(312.08036,5)</f>
        <v>312.08036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ROUND(4.05,5)</f>
        <v>4.05</v>
      </c>
      <c r="D171" s="22">
        <f>F171</f>
        <v>223.42707</v>
      </c>
      <c r="E171" s="22">
        <f>F171</f>
        <v>223.42707</v>
      </c>
      <c r="F171" s="22">
        <f>ROUND(223.42707,5)</f>
        <v>223.42707</v>
      </c>
      <c r="G171" s="20"/>
      <c r="H171" s="28"/>
    </row>
    <row r="172" spans="1:8" ht="12.75" customHeight="1">
      <c r="A172" s="30">
        <v>44049</v>
      </c>
      <c r="B172" s="31"/>
      <c r="C172" s="22">
        <f>ROUND(4.05,5)</f>
        <v>4.05</v>
      </c>
      <c r="D172" s="22">
        <f>F172</f>
        <v>222.13705</v>
      </c>
      <c r="E172" s="22">
        <f>F172</f>
        <v>222.13705</v>
      </c>
      <c r="F172" s="22">
        <f>ROUND(222.13705,5)</f>
        <v>222.13705</v>
      </c>
      <c r="G172" s="20"/>
      <c r="H172" s="28"/>
    </row>
    <row r="173" spans="1:8" ht="12.75" customHeight="1">
      <c r="A173" s="30">
        <v>44140</v>
      </c>
      <c r="B173" s="31"/>
      <c r="C173" s="22">
        <f>ROUND(4.05,5)</f>
        <v>4.05</v>
      </c>
      <c r="D173" s="22">
        <f>F173</f>
        <v>224.97882</v>
      </c>
      <c r="E173" s="22">
        <f>F173</f>
        <v>224.97882</v>
      </c>
      <c r="F173" s="22">
        <f>ROUND(224.97882,5)</f>
        <v>224.97882</v>
      </c>
      <c r="G173" s="20"/>
      <c r="H173" s="28"/>
    </row>
    <row r="174" spans="1:8" ht="12.75" customHeight="1">
      <c r="A174" s="30">
        <v>44231</v>
      </c>
      <c r="B174" s="31"/>
      <c r="C174" s="22">
        <f>ROUND(4.05,5)</f>
        <v>4.05</v>
      </c>
      <c r="D174" s="22">
        <f>F174</f>
        <v>223.68542</v>
      </c>
      <c r="E174" s="22">
        <f>F174</f>
        <v>223.68542</v>
      </c>
      <c r="F174" s="22">
        <f>ROUND(223.68542,5)</f>
        <v>223.68542</v>
      </c>
      <c r="G174" s="20"/>
      <c r="H174" s="28"/>
    </row>
    <row r="175" spans="1:8" ht="12.75" customHeight="1">
      <c r="A175" s="30">
        <v>44322</v>
      </c>
      <c r="B175" s="31"/>
      <c r="C175" s="22">
        <f>ROUND(4.05,5)</f>
        <v>4.05</v>
      </c>
      <c r="D175" s="22">
        <f>F175</f>
        <v>226.46626</v>
      </c>
      <c r="E175" s="22">
        <f>F175</f>
        <v>226.46626</v>
      </c>
      <c r="F175" s="22">
        <f>ROUND(226.46626,5)</f>
        <v>226.46626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ROUND(4.33,5)</f>
        <v>4.33</v>
      </c>
      <c r="D191" s="22">
        <f>F191</f>
        <v>4.31105</v>
      </c>
      <c r="E191" s="22">
        <f>F191</f>
        <v>4.31105</v>
      </c>
      <c r="F191" s="22">
        <f>ROUND(4.31105,5)</f>
        <v>4.31105</v>
      </c>
      <c r="G191" s="20"/>
      <c r="H191" s="28"/>
    </row>
    <row r="192" spans="1:8" ht="12.75" customHeight="1">
      <c r="A192" s="30">
        <v>44049</v>
      </c>
      <c r="B192" s="31"/>
      <c r="C192" s="22">
        <f>ROUND(4.33,5)</f>
        <v>4.33</v>
      </c>
      <c r="D192" s="22">
        <f>F192</f>
        <v>4.03617</v>
      </c>
      <c r="E192" s="22">
        <f>F192</f>
        <v>4.03617</v>
      </c>
      <c r="F192" s="22">
        <f>ROUND(4.03617,5)</f>
        <v>4.03617</v>
      </c>
      <c r="G192" s="20"/>
      <c r="H192" s="28"/>
    </row>
    <row r="193" spans="1:8" ht="12.75" customHeight="1">
      <c r="A193" s="30">
        <v>44140</v>
      </c>
      <c r="B193" s="31"/>
      <c r="C193" s="22">
        <f>ROUND(4.33,5)</f>
        <v>4.33</v>
      </c>
      <c r="D193" s="22">
        <f>F193</f>
        <v>3.33608</v>
      </c>
      <c r="E193" s="22">
        <f>F193</f>
        <v>3.33608</v>
      </c>
      <c r="F193" s="22">
        <f>ROUND(3.33608,5)</f>
        <v>3.33608</v>
      </c>
      <c r="G193" s="20"/>
      <c r="H193" s="28"/>
    </row>
    <row r="194" spans="1:8" ht="12.75" customHeight="1">
      <c r="A194" s="30">
        <v>44231</v>
      </c>
      <c r="B194" s="31"/>
      <c r="C194" s="22">
        <f>ROUND(4.33,5)</f>
        <v>4.33</v>
      </c>
      <c r="D194" s="22">
        <f>F194</f>
        <v>0.01998</v>
      </c>
      <c r="E194" s="22">
        <f>F194</f>
        <v>0.01998</v>
      </c>
      <c r="F194" s="22">
        <f>ROUND(0.01998,5)</f>
        <v>0.01998</v>
      </c>
      <c r="G194" s="20"/>
      <c r="H194" s="28"/>
    </row>
    <row r="195" spans="1:8" ht="12.75" customHeight="1">
      <c r="A195" s="30">
        <v>44322</v>
      </c>
      <c r="B195" s="31"/>
      <c r="C195" s="22">
        <f>ROUND(4.33,5)</f>
        <v>4.33</v>
      </c>
      <c r="D195" s="22">
        <f>F195</f>
        <v>0.01998</v>
      </c>
      <c r="E195" s="22">
        <f>F195</f>
        <v>0.01998</v>
      </c>
      <c r="F195" s="22">
        <f>ROUND(0.01998,5)</f>
        <v>0.01998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ROUND(11.23,5)</f>
        <v>11.23</v>
      </c>
      <c r="D197" s="22">
        <f>F197</f>
        <v>11.27458</v>
      </c>
      <c r="E197" s="22">
        <f>F197</f>
        <v>11.27458</v>
      </c>
      <c r="F197" s="22">
        <f>ROUND(11.27458,5)</f>
        <v>11.27458</v>
      </c>
      <c r="G197" s="20"/>
      <c r="H197" s="28"/>
    </row>
    <row r="198" spans="1:8" ht="12.75" customHeight="1">
      <c r="A198" s="30">
        <v>44049</v>
      </c>
      <c r="B198" s="31"/>
      <c r="C198" s="22">
        <f>ROUND(11.23,5)</f>
        <v>11.23</v>
      </c>
      <c r="D198" s="22">
        <f>F198</f>
        <v>11.46655</v>
      </c>
      <c r="E198" s="22">
        <f>F198</f>
        <v>11.46655</v>
      </c>
      <c r="F198" s="22">
        <f>ROUND(11.46655,5)</f>
        <v>11.46655</v>
      </c>
      <c r="G198" s="20"/>
      <c r="H198" s="28"/>
    </row>
    <row r="199" spans="1:8" ht="12.75" customHeight="1">
      <c r="A199" s="30">
        <v>44140</v>
      </c>
      <c r="B199" s="31"/>
      <c r="C199" s="22">
        <f>ROUND(11.23,5)</f>
        <v>11.23</v>
      </c>
      <c r="D199" s="22">
        <f>F199</f>
        <v>11.65921</v>
      </c>
      <c r="E199" s="22">
        <f>F199</f>
        <v>11.65921</v>
      </c>
      <c r="F199" s="22">
        <f>ROUND(11.65921,5)</f>
        <v>11.65921</v>
      </c>
      <c r="G199" s="20"/>
      <c r="H199" s="28"/>
    </row>
    <row r="200" spans="1:8" ht="12.75" customHeight="1">
      <c r="A200" s="30">
        <v>44231</v>
      </c>
      <c r="B200" s="31"/>
      <c r="C200" s="22">
        <f>ROUND(11.23,5)</f>
        <v>11.23</v>
      </c>
      <c r="D200" s="22">
        <f>F200</f>
        <v>11.86109</v>
      </c>
      <c r="E200" s="22">
        <f>F200</f>
        <v>11.86109</v>
      </c>
      <c r="F200" s="22">
        <f>ROUND(11.86109,5)</f>
        <v>11.86109</v>
      </c>
      <c r="G200" s="20"/>
      <c r="H200" s="28"/>
    </row>
    <row r="201" spans="1:8" ht="12.75" customHeight="1">
      <c r="A201" s="30">
        <v>44322</v>
      </c>
      <c r="B201" s="31"/>
      <c r="C201" s="22">
        <f>ROUND(11.23,5)</f>
        <v>11.23</v>
      </c>
      <c r="D201" s="22">
        <f>F201</f>
        <v>12.08057</v>
      </c>
      <c r="E201" s="22">
        <f>F201</f>
        <v>12.08057</v>
      </c>
      <c r="F201" s="22">
        <f>ROUND(12.08057,5)</f>
        <v>12.08057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ROUND(4,5)</f>
        <v>4</v>
      </c>
      <c r="D203" s="22">
        <f>F203</f>
        <v>183.48254</v>
      </c>
      <c r="E203" s="22">
        <f>F203</f>
        <v>183.48254</v>
      </c>
      <c r="F203" s="22">
        <f>ROUND(183.48254,5)</f>
        <v>183.48254</v>
      </c>
      <c r="G203" s="20"/>
      <c r="H203" s="28"/>
    </row>
    <row r="204" spans="1:8" ht="12.75" customHeight="1">
      <c r="A204" s="30">
        <v>44049</v>
      </c>
      <c r="B204" s="31"/>
      <c r="C204" s="22">
        <f>ROUND(4,5)</f>
        <v>4</v>
      </c>
      <c r="D204" s="22">
        <f>F204</f>
        <v>185.81506</v>
      </c>
      <c r="E204" s="22">
        <f>F204</f>
        <v>185.81506</v>
      </c>
      <c r="F204" s="22">
        <f>ROUND(185.81506,5)</f>
        <v>185.81506</v>
      </c>
      <c r="G204" s="20"/>
      <c r="H204" s="28"/>
    </row>
    <row r="205" spans="1:8" ht="12.75" customHeight="1">
      <c r="A205" s="30">
        <v>44140</v>
      </c>
      <c r="B205" s="31"/>
      <c r="C205" s="22">
        <f>ROUND(4,5)</f>
        <v>4</v>
      </c>
      <c r="D205" s="22">
        <f>F205</f>
        <v>185.47101</v>
      </c>
      <c r="E205" s="22">
        <f>F205</f>
        <v>185.47101</v>
      </c>
      <c r="F205" s="22">
        <f>ROUND(185.47101,5)</f>
        <v>185.47101</v>
      </c>
      <c r="G205" s="20"/>
      <c r="H205" s="28"/>
    </row>
    <row r="206" spans="1:8" ht="12.75" customHeight="1">
      <c r="A206" s="30">
        <v>44231</v>
      </c>
      <c r="B206" s="31"/>
      <c r="C206" s="22">
        <f>ROUND(4,5)</f>
        <v>4</v>
      </c>
      <c r="D206" s="22">
        <f>F206</f>
        <v>187.89934</v>
      </c>
      <c r="E206" s="22">
        <f>F206</f>
        <v>187.89934</v>
      </c>
      <c r="F206" s="22">
        <f>ROUND(187.89934,5)</f>
        <v>187.89934</v>
      </c>
      <c r="G206" s="20"/>
      <c r="H206" s="28"/>
    </row>
    <row r="207" spans="1:8" ht="12.75" customHeight="1">
      <c r="A207" s="30">
        <v>44322</v>
      </c>
      <c r="B207" s="31"/>
      <c r="C207" s="22">
        <f>ROUND(4,5)</f>
        <v>4</v>
      </c>
      <c r="D207" s="22">
        <f>F207</f>
        <v>187.48106</v>
      </c>
      <c r="E207" s="22">
        <f>F207</f>
        <v>187.48106</v>
      </c>
      <c r="F207" s="22">
        <f>ROUND(187.48106,5)</f>
        <v>187.48106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ROUND(2.155,5)</f>
        <v>2.155</v>
      </c>
      <c r="D209" s="22">
        <f>F209</f>
        <v>165.85005</v>
      </c>
      <c r="E209" s="22">
        <f>F209</f>
        <v>165.85005</v>
      </c>
      <c r="F209" s="22">
        <f>ROUND(165.85005,5)</f>
        <v>165.85005</v>
      </c>
      <c r="G209" s="20"/>
      <c r="H209" s="28"/>
    </row>
    <row r="210" spans="1:8" ht="12.75" customHeight="1">
      <c r="A210" s="30">
        <v>44049</v>
      </c>
      <c r="B210" s="31"/>
      <c r="C210" s="22">
        <f>ROUND(2.155,5)</f>
        <v>2.155</v>
      </c>
      <c r="D210" s="22">
        <f>F210</f>
        <v>165.66111</v>
      </c>
      <c r="E210" s="22">
        <f>F210</f>
        <v>165.66111</v>
      </c>
      <c r="F210" s="22">
        <f>ROUND(165.66111,5)</f>
        <v>165.66111</v>
      </c>
      <c r="G210" s="20"/>
      <c r="H210" s="28"/>
    </row>
    <row r="211" spans="1:8" ht="12.75" customHeight="1">
      <c r="A211" s="30">
        <v>44140</v>
      </c>
      <c r="B211" s="31"/>
      <c r="C211" s="22">
        <f>ROUND(2.155,5)</f>
        <v>2.155</v>
      </c>
      <c r="D211" s="22">
        <f>F211</f>
        <v>167.78056</v>
      </c>
      <c r="E211" s="22">
        <f>F211</f>
        <v>167.78056</v>
      </c>
      <c r="F211" s="22">
        <f>ROUND(167.78056,5)</f>
        <v>167.78056</v>
      </c>
      <c r="G211" s="20"/>
      <c r="H211" s="28"/>
    </row>
    <row r="212" spans="1:8" ht="12.75" customHeight="1">
      <c r="A212" s="30">
        <v>44231</v>
      </c>
      <c r="B212" s="31"/>
      <c r="C212" s="22">
        <f>ROUND(2.155,5)</f>
        <v>2.155</v>
      </c>
      <c r="D212" s="22">
        <f>F212</f>
        <v>167.64525</v>
      </c>
      <c r="E212" s="22">
        <f>F212</f>
        <v>167.64525</v>
      </c>
      <c r="F212" s="22">
        <f>ROUND(167.64525,5)</f>
        <v>167.64525</v>
      </c>
      <c r="G212" s="20"/>
      <c r="H212" s="28"/>
    </row>
    <row r="213" spans="1:8" ht="12.75" customHeight="1">
      <c r="A213" s="30">
        <v>44322</v>
      </c>
      <c r="B213" s="31"/>
      <c r="C213" s="22">
        <f>ROUND(2.155,5)</f>
        <v>2.155</v>
      </c>
      <c r="D213" s="22">
        <f>F213</f>
        <v>169.7294</v>
      </c>
      <c r="E213" s="22">
        <f>F213</f>
        <v>169.7294</v>
      </c>
      <c r="F213" s="22">
        <f>ROUND(169.7294,5)</f>
        <v>169.7294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ROUND(10.71,5)</f>
        <v>10.71</v>
      </c>
      <c r="D215" s="22">
        <f>F215</f>
        <v>10.75881</v>
      </c>
      <c r="E215" s="22">
        <f>F215</f>
        <v>10.75881</v>
      </c>
      <c r="F215" s="22">
        <f>ROUND(10.75881,5)</f>
        <v>10.75881</v>
      </c>
      <c r="G215" s="20"/>
      <c r="H215" s="28"/>
    </row>
    <row r="216" spans="1:8" ht="12.75" customHeight="1">
      <c r="A216" s="30">
        <v>44049</v>
      </c>
      <c r="B216" s="31"/>
      <c r="C216" s="22">
        <f>ROUND(10.71,5)</f>
        <v>10.71</v>
      </c>
      <c r="D216" s="22">
        <f>F216</f>
        <v>10.9689</v>
      </c>
      <c r="E216" s="22">
        <f>F216</f>
        <v>10.9689</v>
      </c>
      <c r="F216" s="22">
        <f>ROUND(10.9689,5)</f>
        <v>10.9689</v>
      </c>
      <c r="G216" s="20"/>
      <c r="H216" s="28"/>
    </row>
    <row r="217" spans="1:8" ht="12.75" customHeight="1">
      <c r="A217" s="30">
        <v>44140</v>
      </c>
      <c r="B217" s="31"/>
      <c r="C217" s="22">
        <f>ROUND(10.71,5)</f>
        <v>10.71</v>
      </c>
      <c r="D217" s="22">
        <f>F217</f>
        <v>11.18427</v>
      </c>
      <c r="E217" s="22">
        <f>F217</f>
        <v>11.18427</v>
      </c>
      <c r="F217" s="22">
        <f>ROUND(11.18427,5)</f>
        <v>11.18427</v>
      </c>
      <c r="G217" s="20"/>
      <c r="H217" s="28"/>
    </row>
    <row r="218" spans="1:8" ht="12.75" customHeight="1">
      <c r="A218" s="30">
        <v>44231</v>
      </c>
      <c r="B218" s="31"/>
      <c r="C218" s="22">
        <f>ROUND(10.71,5)</f>
        <v>10.71</v>
      </c>
      <c r="D218" s="22">
        <f>F218</f>
        <v>11.41698</v>
      </c>
      <c r="E218" s="22">
        <f>F218</f>
        <v>11.41698</v>
      </c>
      <c r="F218" s="22">
        <f>ROUND(11.41698,5)</f>
        <v>11.41698</v>
      </c>
      <c r="G218" s="20"/>
      <c r="H218" s="28"/>
    </row>
    <row r="219" spans="1:8" ht="12.75" customHeight="1">
      <c r="A219" s="30">
        <v>44322</v>
      </c>
      <c r="B219" s="31"/>
      <c r="C219" s="22">
        <f>ROUND(10.71,5)</f>
        <v>10.71</v>
      </c>
      <c r="D219" s="22">
        <f>F219</f>
        <v>11.66504</v>
      </c>
      <c r="E219" s="22">
        <f>F219</f>
        <v>11.66504</v>
      </c>
      <c r="F219" s="22">
        <f>ROUND(11.66504,5)</f>
        <v>11.66504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ROUND(11.3,5)</f>
        <v>11.3</v>
      </c>
      <c r="D221" s="22">
        <f>F221</f>
        <v>11.34216</v>
      </c>
      <c r="E221" s="22">
        <f>F221</f>
        <v>11.34216</v>
      </c>
      <c r="F221" s="22">
        <f>ROUND(11.34216,5)</f>
        <v>11.34216</v>
      </c>
      <c r="G221" s="20"/>
      <c r="H221" s="28"/>
    </row>
    <row r="222" spans="1:8" ht="12.75" customHeight="1">
      <c r="A222" s="30">
        <v>44049</v>
      </c>
      <c r="B222" s="31"/>
      <c r="C222" s="22">
        <f>ROUND(11.3,5)</f>
        <v>11.3</v>
      </c>
      <c r="D222" s="22">
        <f>F222</f>
        <v>11.52357</v>
      </c>
      <c r="E222" s="22">
        <f>F222</f>
        <v>11.52357</v>
      </c>
      <c r="F222" s="22">
        <f>ROUND(11.52357,5)</f>
        <v>11.52357</v>
      </c>
      <c r="G222" s="20"/>
      <c r="H222" s="28"/>
    </row>
    <row r="223" spans="1:8" ht="12.75" customHeight="1">
      <c r="A223" s="30">
        <v>44140</v>
      </c>
      <c r="B223" s="31"/>
      <c r="C223" s="22">
        <f>ROUND(11.3,5)</f>
        <v>11.3</v>
      </c>
      <c r="D223" s="22">
        <f>F223</f>
        <v>11.70681</v>
      </c>
      <c r="E223" s="22">
        <f>F223</f>
        <v>11.70681</v>
      </c>
      <c r="F223" s="22">
        <f>ROUND(11.70681,5)</f>
        <v>11.70681</v>
      </c>
      <c r="G223" s="20"/>
      <c r="H223" s="28"/>
    </row>
    <row r="224" spans="1:8" ht="12.75" customHeight="1">
      <c r="A224" s="30">
        <v>44231</v>
      </c>
      <c r="B224" s="31"/>
      <c r="C224" s="22">
        <f>ROUND(11.3,5)</f>
        <v>11.3</v>
      </c>
      <c r="D224" s="22">
        <f>F224</f>
        <v>11.90248</v>
      </c>
      <c r="E224" s="22">
        <f>F224</f>
        <v>11.90248</v>
      </c>
      <c r="F224" s="22">
        <f>ROUND(11.90248,5)</f>
        <v>11.90248</v>
      </c>
      <c r="G224" s="20"/>
      <c r="H224" s="28"/>
    </row>
    <row r="225" spans="1:8" ht="12.75" customHeight="1">
      <c r="A225" s="30">
        <v>44322</v>
      </c>
      <c r="B225" s="31"/>
      <c r="C225" s="22">
        <f>ROUND(11.3,5)</f>
        <v>11.3</v>
      </c>
      <c r="D225" s="22">
        <f>F225</f>
        <v>12.10716</v>
      </c>
      <c r="E225" s="22">
        <f>F225</f>
        <v>12.10716</v>
      </c>
      <c r="F225" s="22">
        <f>ROUND(12.10716,5)</f>
        <v>12.10716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ROUND(11.37,5)</f>
        <v>11.37</v>
      </c>
      <c r="D227" s="22">
        <f>F227</f>
        <v>11.41335</v>
      </c>
      <c r="E227" s="22">
        <f>F227</f>
        <v>11.41335</v>
      </c>
      <c r="F227" s="22">
        <f>ROUND(11.41335,5)</f>
        <v>11.41335</v>
      </c>
      <c r="G227" s="20"/>
      <c r="H227" s="28"/>
    </row>
    <row r="228" spans="1:8" ht="12.75" customHeight="1">
      <c r="A228" s="30">
        <v>44049</v>
      </c>
      <c r="B228" s="31"/>
      <c r="C228" s="22">
        <f>ROUND(11.37,5)</f>
        <v>11.37</v>
      </c>
      <c r="D228" s="22">
        <f>F228</f>
        <v>11.60041</v>
      </c>
      <c r="E228" s="22">
        <f>F228</f>
        <v>11.60041</v>
      </c>
      <c r="F228" s="22">
        <f>ROUND(11.60041,5)</f>
        <v>11.60041</v>
      </c>
      <c r="G228" s="20"/>
      <c r="H228" s="28"/>
    </row>
    <row r="229" spans="1:8" ht="12.75" customHeight="1">
      <c r="A229" s="30">
        <v>44140</v>
      </c>
      <c r="B229" s="31"/>
      <c r="C229" s="22">
        <f>ROUND(11.37,5)</f>
        <v>11.37</v>
      </c>
      <c r="D229" s="22">
        <f>F229</f>
        <v>11.78958</v>
      </c>
      <c r="E229" s="22">
        <f>F229</f>
        <v>11.78958</v>
      </c>
      <c r="F229" s="22">
        <f>ROUND(11.78958,5)</f>
        <v>11.78958</v>
      </c>
      <c r="G229" s="20"/>
      <c r="H229" s="28"/>
    </row>
    <row r="230" spans="1:8" ht="12.75" customHeight="1">
      <c r="A230" s="30">
        <v>44231</v>
      </c>
      <c r="B230" s="31"/>
      <c r="C230" s="22">
        <f>ROUND(11.37,5)</f>
        <v>11.37</v>
      </c>
      <c r="D230" s="22">
        <f>F230</f>
        <v>11.99231</v>
      </c>
      <c r="E230" s="22">
        <f>F230</f>
        <v>11.99231</v>
      </c>
      <c r="F230" s="22">
        <f>ROUND(11.99231,5)</f>
        <v>11.99231</v>
      </c>
      <c r="G230" s="20"/>
      <c r="H230" s="28"/>
    </row>
    <row r="231" spans="1:8" ht="12.75" customHeight="1">
      <c r="A231" s="30">
        <v>44322</v>
      </c>
      <c r="B231" s="31"/>
      <c r="C231" s="22">
        <f>ROUND(11.37,5)</f>
        <v>11.37</v>
      </c>
      <c r="D231" s="22">
        <f>F231</f>
        <v>12.20464</v>
      </c>
      <c r="E231" s="22">
        <f>F231</f>
        <v>12.20464</v>
      </c>
      <c r="F231" s="22">
        <f>ROUND(12.20464,5)</f>
        <v>12.20464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ROUND(691.196,3)</f>
        <v>691.196</v>
      </c>
      <c r="D233" s="23">
        <f>F233</f>
        <v>693.009</v>
      </c>
      <c r="E233" s="23">
        <f>F233</f>
        <v>693.009</v>
      </c>
      <c r="F233" s="23">
        <f>ROUND(693.009,3)</f>
        <v>693.009</v>
      </c>
      <c r="G233" s="20"/>
      <c r="H233" s="28"/>
    </row>
    <row r="234" spans="1:8" ht="12.75" customHeight="1">
      <c r="A234" s="30">
        <v>44049</v>
      </c>
      <c r="B234" s="31"/>
      <c r="C234" s="23">
        <f>ROUND(691.196,3)</f>
        <v>691.196</v>
      </c>
      <c r="D234" s="23">
        <f>F234</f>
        <v>701.552</v>
      </c>
      <c r="E234" s="23">
        <f>F234</f>
        <v>701.552</v>
      </c>
      <c r="F234" s="23">
        <f>ROUND(701.552,3)</f>
        <v>701.552</v>
      </c>
      <c r="G234" s="20"/>
      <c r="H234" s="28"/>
    </row>
    <row r="235" spans="1:8" ht="12.75" customHeight="1">
      <c r="A235" s="30">
        <v>44140</v>
      </c>
      <c r="B235" s="31"/>
      <c r="C235" s="23">
        <f>ROUND(691.196,3)</f>
        <v>691.196</v>
      </c>
      <c r="D235" s="23">
        <f>F235</f>
        <v>710.452</v>
      </c>
      <c r="E235" s="23">
        <f>F235</f>
        <v>710.452</v>
      </c>
      <c r="F235" s="23">
        <f>ROUND(710.452,3)</f>
        <v>710.452</v>
      </c>
      <c r="G235" s="20"/>
      <c r="H235" s="28"/>
    </row>
    <row r="236" spans="1:8" ht="12.75" customHeight="1">
      <c r="A236" s="30">
        <v>44231</v>
      </c>
      <c r="B236" s="31"/>
      <c r="C236" s="23">
        <f>ROUND(691.196,3)</f>
        <v>691.196</v>
      </c>
      <c r="D236" s="23">
        <f>F236</f>
        <v>719.586</v>
      </c>
      <c r="E236" s="23">
        <f>F236</f>
        <v>719.586</v>
      </c>
      <c r="F236" s="23">
        <f>ROUND(719.586,3)</f>
        <v>719.586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ROUND(666.005,3)</f>
        <v>666.005</v>
      </c>
      <c r="D238" s="23">
        <f>F238</f>
        <v>667.752</v>
      </c>
      <c r="E238" s="23">
        <f>F238</f>
        <v>667.752</v>
      </c>
      <c r="F238" s="23">
        <f>ROUND(667.752,3)</f>
        <v>667.752</v>
      </c>
      <c r="G238" s="20"/>
      <c r="H238" s="28"/>
    </row>
    <row r="239" spans="1:8" ht="12.75" customHeight="1">
      <c r="A239" s="30">
        <v>44049</v>
      </c>
      <c r="B239" s="31"/>
      <c r="C239" s="23">
        <f>ROUND(666.005,3)</f>
        <v>666.005</v>
      </c>
      <c r="D239" s="23">
        <f>F239</f>
        <v>675.984</v>
      </c>
      <c r="E239" s="23">
        <f>F239</f>
        <v>675.984</v>
      </c>
      <c r="F239" s="23">
        <f>ROUND(675.984,3)</f>
        <v>675.984</v>
      </c>
      <c r="G239" s="20"/>
      <c r="H239" s="28"/>
    </row>
    <row r="240" spans="1:8" ht="12.75" customHeight="1">
      <c r="A240" s="30">
        <v>44140</v>
      </c>
      <c r="B240" s="31"/>
      <c r="C240" s="23">
        <f>ROUND(666.005,3)</f>
        <v>666.005</v>
      </c>
      <c r="D240" s="23">
        <f>F240</f>
        <v>684.559</v>
      </c>
      <c r="E240" s="23">
        <f>F240</f>
        <v>684.559</v>
      </c>
      <c r="F240" s="23">
        <f>ROUND(684.559,3)</f>
        <v>684.559</v>
      </c>
      <c r="G240" s="20"/>
      <c r="H240" s="28"/>
    </row>
    <row r="241" spans="1:8" ht="12.75" customHeight="1">
      <c r="A241" s="30">
        <v>44231</v>
      </c>
      <c r="B241" s="31"/>
      <c r="C241" s="23">
        <f>ROUND(666.005,3)</f>
        <v>666.005</v>
      </c>
      <c r="D241" s="23">
        <f>F241</f>
        <v>693.36</v>
      </c>
      <c r="E241" s="23">
        <f>F241</f>
        <v>693.36</v>
      </c>
      <c r="F241" s="23">
        <f>ROUND(693.36,3)</f>
        <v>693.36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ROUND(733.064,3)</f>
        <v>733.064</v>
      </c>
      <c r="D243" s="23">
        <f>F243</f>
        <v>734.987</v>
      </c>
      <c r="E243" s="23">
        <f>F243</f>
        <v>734.987</v>
      </c>
      <c r="F243" s="23">
        <f>ROUND(734.987,3)</f>
        <v>734.987</v>
      </c>
      <c r="G243" s="20"/>
      <c r="H243" s="28"/>
    </row>
    <row r="244" spans="1:8" ht="12.75" customHeight="1">
      <c r="A244" s="30">
        <v>44049</v>
      </c>
      <c r="B244" s="31"/>
      <c r="C244" s="23">
        <f>ROUND(733.064,3)</f>
        <v>733.064</v>
      </c>
      <c r="D244" s="23">
        <f>F244</f>
        <v>744.048</v>
      </c>
      <c r="E244" s="23">
        <f>F244</f>
        <v>744.048</v>
      </c>
      <c r="F244" s="23">
        <f>ROUND(744.048,3)</f>
        <v>744.048</v>
      </c>
      <c r="G244" s="20"/>
      <c r="H244" s="28"/>
    </row>
    <row r="245" spans="1:8" ht="12.75" customHeight="1">
      <c r="A245" s="30">
        <v>44140</v>
      </c>
      <c r="B245" s="31"/>
      <c r="C245" s="23">
        <f>ROUND(733.064,3)</f>
        <v>733.064</v>
      </c>
      <c r="D245" s="23">
        <f>F245</f>
        <v>753.487</v>
      </c>
      <c r="E245" s="23">
        <f>F245</f>
        <v>753.487</v>
      </c>
      <c r="F245" s="23">
        <f>ROUND(753.487,3)</f>
        <v>753.487</v>
      </c>
      <c r="G245" s="20"/>
      <c r="H245" s="28"/>
    </row>
    <row r="246" spans="1:8" ht="12.75" customHeight="1">
      <c r="A246" s="30">
        <v>44231</v>
      </c>
      <c r="B246" s="31"/>
      <c r="C246" s="23">
        <f>ROUND(733.064,3)</f>
        <v>733.064</v>
      </c>
      <c r="D246" s="23">
        <f>F246</f>
        <v>763.173</v>
      </c>
      <c r="E246" s="23">
        <f>F246</f>
        <v>763.173</v>
      </c>
      <c r="F246" s="23">
        <f>ROUND(763.173,3)</f>
        <v>763.173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ROUND(659.4,3)</f>
        <v>659.4</v>
      </c>
      <c r="D248" s="23">
        <f>F248</f>
        <v>661.129</v>
      </c>
      <c r="E248" s="23">
        <f>F248</f>
        <v>661.129</v>
      </c>
      <c r="F248" s="23">
        <f>ROUND(661.129,3)</f>
        <v>661.129</v>
      </c>
      <c r="G248" s="20"/>
      <c r="H248" s="28"/>
    </row>
    <row r="249" spans="1:8" ht="12.75" customHeight="1">
      <c r="A249" s="30">
        <v>44049</v>
      </c>
      <c r="B249" s="31"/>
      <c r="C249" s="23">
        <f>ROUND(659.4,3)</f>
        <v>659.4</v>
      </c>
      <c r="D249" s="23">
        <f>F249</f>
        <v>669.28</v>
      </c>
      <c r="E249" s="23">
        <f>F249</f>
        <v>669.28</v>
      </c>
      <c r="F249" s="23">
        <f>ROUND(669.28,3)</f>
        <v>669.28</v>
      </c>
      <c r="G249" s="20"/>
      <c r="H249" s="28"/>
    </row>
    <row r="250" spans="1:8" ht="12.75" customHeight="1">
      <c r="A250" s="30">
        <v>44140</v>
      </c>
      <c r="B250" s="31"/>
      <c r="C250" s="23">
        <f>ROUND(659.4,3)</f>
        <v>659.4</v>
      </c>
      <c r="D250" s="23">
        <f>F250</f>
        <v>677.77</v>
      </c>
      <c r="E250" s="23">
        <f>F250</f>
        <v>677.77</v>
      </c>
      <c r="F250" s="23">
        <f>ROUND(677.77,3)</f>
        <v>677.77</v>
      </c>
      <c r="G250" s="20"/>
      <c r="H250" s="28"/>
    </row>
    <row r="251" spans="1:8" ht="12.75" customHeight="1">
      <c r="A251" s="30">
        <v>44231</v>
      </c>
      <c r="B251" s="31"/>
      <c r="C251" s="23">
        <f>ROUND(659.4,3)</f>
        <v>659.4</v>
      </c>
      <c r="D251" s="23">
        <f>F251</f>
        <v>686.484</v>
      </c>
      <c r="E251" s="23">
        <f>F251</f>
        <v>686.484</v>
      </c>
      <c r="F251" s="23">
        <f>ROUND(686.484,3)</f>
        <v>686.484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ROUND(258.522966961627,3)</f>
        <v>258.523</v>
      </c>
      <c r="D253" s="23">
        <f>F253</f>
        <v>259.216</v>
      </c>
      <c r="E253" s="23">
        <f>F253</f>
        <v>259.216</v>
      </c>
      <c r="F253" s="23">
        <f>ROUND(259.216,3)</f>
        <v>259.216</v>
      </c>
      <c r="G253" s="20"/>
      <c r="H253" s="28"/>
    </row>
    <row r="254" spans="1:8" ht="12.75" customHeight="1">
      <c r="A254" s="30">
        <v>44049</v>
      </c>
      <c r="B254" s="31"/>
      <c r="C254" s="23">
        <f>ROUND(258.522966961627,3)</f>
        <v>258.523</v>
      </c>
      <c r="D254" s="23">
        <f>F254</f>
        <v>262.476</v>
      </c>
      <c r="E254" s="23">
        <f>F254</f>
        <v>262.476</v>
      </c>
      <c r="F254" s="23">
        <f>ROUND(262.476,3)</f>
        <v>262.476</v>
      </c>
      <c r="G254" s="20"/>
      <c r="H254" s="28"/>
    </row>
    <row r="255" spans="1:8" ht="12.75" customHeight="1">
      <c r="A255" s="30">
        <v>44140</v>
      </c>
      <c r="B255" s="31"/>
      <c r="C255" s="23">
        <f>ROUND(258.522966961627,3)</f>
        <v>258.523</v>
      </c>
      <c r="D255" s="23">
        <f>F255</f>
        <v>265.869</v>
      </c>
      <c r="E255" s="23">
        <f>F255</f>
        <v>265.869</v>
      </c>
      <c r="F255" s="23">
        <f>ROUND(265.869,3)</f>
        <v>265.869</v>
      </c>
      <c r="G255" s="20"/>
      <c r="H255" s="28"/>
    </row>
    <row r="256" spans="1:8" ht="12.75" customHeight="1">
      <c r="A256" s="30">
        <v>44231</v>
      </c>
      <c r="B256" s="31"/>
      <c r="C256" s="23">
        <f>ROUND(258.522966961627,3)</f>
        <v>258.523</v>
      </c>
      <c r="D256" s="23">
        <f>F256</f>
        <v>269.35</v>
      </c>
      <c r="E256" s="23">
        <f>F256</f>
        <v>269.35</v>
      </c>
      <c r="F256" s="23">
        <f>ROUND(269.35,3)</f>
        <v>269.35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ROUND(651.421,3)</f>
        <v>651.421</v>
      </c>
      <c r="D258" s="23">
        <f>F258</f>
        <v>653.129</v>
      </c>
      <c r="E258" s="23">
        <f>F258</f>
        <v>653.129</v>
      </c>
      <c r="F258" s="23">
        <f>ROUND(653.129,3)</f>
        <v>653.129</v>
      </c>
      <c r="G258" s="20"/>
      <c r="H258" s="28"/>
    </row>
    <row r="259" spans="1:8" ht="12.75" customHeight="1">
      <c r="A259" s="30">
        <v>44049</v>
      </c>
      <c r="B259" s="31"/>
      <c r="C259" s="23">
        <f>ROUND(651.421,3)</f>
        <v>651.421</v>
      </c>
      <c r="D259" s="23">
        <f>F259</f>
        <v>661.181</v>
      </c>
      <c r="E259" s="23">
        <f>F259</f>
        <v>661.181</v>
      </c>
      <c r="F259" s="23">
        <f>ROUND(661.181,3)</f>
        <v>661.181</v>
      </c>
      <c r="G259" s="20"/>
      <c r="H259" s="28"/>
    </row>
    <row r="260" spans="1:8" ht="12.75" customHeight="1">
      <c r="A260" s="30">
        <v>44140</v>
      </c>
      <c r="B260" s="31"/>
      <c r="C260" s="23">
        <f>ROUND(651.421,3)</f>
        <v>651.421</v>
      </c>
      <c r="D260" s="23">
        <f>F260</f>
        <v>669.569</v>
      </c>
      <c r="E260" s="23">
        <f>F260</f>
        <v>669.569</v>
      </c>
      <c r="F260" s="23">
        <f>ROUND(669.569,3)</f>
        <v>669.569</v>
      </c>
      <c r="G260" s="20"/>
      <c r="H260" s="28"/>
    </row>
    <row r="261" spans="1:8" ht="12.75" customHeight="1">
      <c r="A261" s="30">
        <v>44231</v>
      </c>
      <c r="B261" s="31"/>
      <c r="C261" s="23">
        <f>ROUND(651.421,3)</f>
        <v>651.421</v>
      </c>
      <c r="D261" s="23">
        <f>F261</f>
        <v>678.177</v>
      </c>
      <c r="E261" s="23">
        <f>F261</f>
        <v>678.177</v>
      </c>
      <c r="F261" s="23">
        <f>ROUND(678.177,3)</f>
        <v>678.177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ROUND(95.957091389617,2)</f>
        <v>95.96</v>
      </c>
      <c r="D263" s="20">
        <f>F263</f>
        <v>89.96</v>
      </c>
      <c r="E263" s="20">
        <f>F263</f>
        <v>89.96</v>
      </c>
      <c r="F263" s="20">
        <f>ROUND(89.9563581498453,2)</f>
        <v>89.96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ROUND(101.612383744673,2)</f>
        <v>101.61</v>
      </c>
      <c r="D265" s="20">
        <f>F265</f>
        <v>93.74</v>
      </c>
      <c r="E265" s="20">
        <f>F265</f>
        <v>93.74</v>
      </c>
      <c r="F265" s="20">
        <f>ROUND(93.7424020299179,2)</f>
        <v>93.74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ROUND(101.764843394299,2)</f>
        <v>101.76</v>
      </c>
      <c r="D267" s="20">
        <f>F267</f>
        <v>101.76</v>
      </c>
      <c r="E267" s="20">
        <f>F267</f>
        <v>101.76</v>
      </c>
      <c r="F267" s="20">
        <f>ROUND(101.764843394299,2)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ROUND(101.764843394299,2)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ROUND(95.957091389617,5)</f>
        <v>95.95709</v>
      </c>
      <c r="D271" s="22">
        <f>F271</f>
        <v>94.25605</v>
      </c>
      <c r="E271" s="22">
        <f>F271</f>
        <v>94.25605</v>
      </c>
      <c r="F271" s="22">
        <f>ROUND(94.25604757343,5)</f>
        <v>94.25605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ROUND(95.957091389617,5)</f>
        <v>95.95709</v>
      </c>
      <c r="D273" s="22">
        <f>F273</f>
        <v>92.69868</v>
      </c>
      <c r="E273" s="22">
        <f>F273</f>
        <v>92.69868</v>
      </c>
      <c r="F273" s="22">
        <f>ROUND(92.6986763099351,5)</f>
        <v>92.69868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ROUND(95.957091389617,5)</f>
        <v>95.95709</v>
      </c>
      <c r="D275" s="22">
        <f>F275</f>
        <v>91.15504</v>
      </c>
      <c r="E275" s="22">
        <f>F275</f>
        <v>91.15504</v>
      </c>
      <c r="F275" s="22">
        <f>ROUND(91.1550356823571,5)</f>
        <v>91.15504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ROUND(95.957091389617,5)</f>
        <v>95.95709</v>
      </c>
      <c r="D277" s="22">
        <f>F277</f>
        <v>90.45885</v>
      </c>
      <c r="E277" s="22">
        <f>F277</f>
        <v>90.45885</v>
      </c>
      <c r="F277" s="22">
        <f>ROUND(90.4588527063688,5)</f>
        <v>90.45885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ROUND(95.957091389617,5)</f>
        <v>95.95709</v>
      </c>
      <c r="D279" s="22">
        <f>F279</f>
        <v>92.11757</v>
      </c>
      <c r="E279" s="22">
        <f>F279</f>
        <v>92.11757</v>
      </c>
      <c r="F279" s="22">
        <f>ROUND(92.1175671487889,5)</f>
        <v>92.11757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ROUND(95.957091389617,5)</f>
        <v>95.95709</v>
      </c>
      <c r="D281" s="22">
        <f>F281</f>
        <v>91.95263</v>
      </c>
      <c r="E281" s="22">
        <f>F281</f>
        <v>91.95263</v>
      </c>
      <c r="F281" s="22">
        <f>ROUND(91.9526292739962,5)</f>
        <v>91.95263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ROUND(95.957091389617,5)</f>
        <v>95.95709</v>
      </c>
      <c r="D283" s="22">
        <f>F283</f>
        <v>92.51604</v>
      </c>
      <c r="E283" s="22">
        <f>F283</f>
        <v>92.51604</v>
      </c>
      <c r="F283" s="22">
        <f>ROUND(92.5160396759507,5)</f>
        <v>92.51604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ROUND(95.957091389617,5)</f>
        <v>95.95709</v>
      </c>
      <c r="D285" s="22">
        <f>F285</f>
        <v>96.07738</v>
      </c>
      <c r="E285" s="22">
        <f>F285</f>
        <v>96.07738</v>
      </c>
      <c r="F285" s="22">
        <f>ROUND(96.0773768807409,5)</f>
        <v>96.07738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ROUND(95.957091389617,2)</f>
        <v>95.96</v>
      </c>
      <c r="D287" s="20">
        <f>F287</f>
        <v>95.96</v>
      </c>
      <c r="E287" s="20">
        <f>F287</f>
        <v>95.96</v>
      </c>
      <c r="F287" s="20">
        <f>ROUND(95.957091389617,2)</f>
        <v>95.96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ROUND(95.957091389617,2)</f>
        <v>95.96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ROUND(101.612383744673,5)</f>
        <v>101.61238</v>
      </c>
      <c r="D291" s="22">
        <f>F291</f>
        <v>88.83564</v>
      </c>
      <c r="E291" s="22">
        <f>F291</f>
        <v>88.83564</v>
      </c>
      <c r="F291" s="22">
        <f>ROUND(88.8356361632968,5)</f>
        <v>88.83564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ROUND(101.612383744673,5)</f>
        <v>101.61238</v>
      </c>
      <c r="D293" s="22">
        <f>F293</f>
        <v>85.95934</v>
      </c>
      <c r="E293" s="22">
        <f>F293</f>
        <v>85.95934</v>
      </c>
      <c r="F293" s="22">
        <f>ROUND(85.9593373938414,5)</f>
        <v>85.95934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ROUND(101.612383744673,5)</f>
        <v>101.61238</v>
      </c>
      <c r="D295" s="22">
        <f>F295</f>
        <v>84.94987</v>
      </c>
      <c r="E295" s="22">
        <f>F295</f>
        <v>84.94987</v>
      </c>
      <c r="F295" s="22">
        <f>ROUND(84.9498655867046,5)</f>
        <v>84.94987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ROUND(101.612383744673,5)</f>
        <v>101.61238</v>
      </c>
      <c r="D297" s="22">
        <f>F297</f>
        <v>87.46885</v>
      </c>
      <c r="E297" s="22">
        <f>F297</f>
        <v>87.46885</v>
      </c>
      <c r="F297" s="22">
        <f>ROUND(87.4688473137995,5)</f>
        <v>87.46885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ROUND(101.612383744673,5)</f>
        <v>101.61238</v>
      </c>
      <c r="D299" s="22">
        <f>F299</f>
        <v>91.86663</v>
      </c>
      <c r="E299" s="22">
        <f>F299</f>
        <v>91.86663</v>
      </c>
      <c r="F299" s="22">
        <f>ROUND(91.8666294854615,5)</f>
        <v>91.86663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ROUND(101.612383744673,5)</f>
        <v>101.61238</v>
      </c>
      <c r="D301" s="22">
        <f>F301</f>
        <v>90.90854</v>
      </c>
      <c r="E301" s="22">
        <f>F301</f>
        <v>90.90854</v>
      </c>
      <c r="F301" s="22">
        <f>ROUND(90.9085355538373,5)</f>
        <v>90.90854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ROUND(101.612383744673,5)</f>
        <v>101.61238</v>
      </c>
      <c r="D303" s="22">
        <f>F303</f>
        <v>93.33747</v>
      </c>
      <c r="E303" s="22">
        <f>F303</f>
        <v>93.33747</v>
      </c>
      <c r="F303" s="22">
        <f>ROUND(93.3374667617822,5)</f>
        <v>93.33747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ROUND(101.612383744673,5)</f>
        <v>101.61238</v>
      </c>
      <c r="D305" s="22">
        <f>F305</f>
        <v>99.33992</v>
      </c>
      <c r="E305" s="22">
        <f>F305</f>
        <v>99.33992</v>
      </c>
      <c r="F305" s="22">
        <f>ROUND(99.3399225511445,5)</f>
        <v>99.33992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ROUND(101.612383744673,2)</f>
        <v>101.61</v>
      </c>
      <c r="D307" s="20">
        <f>F307</f>
        <v>101.61</v>
      </c>
      <c r="E307" s="20">
        <f>F307</f>
        <v>101.61</v>
      </c>
      <c r="F307" s="20">
        <f>ROUND(101.612383744673,2)</f>
        <v>101.61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ROUND(101.612383744673,2)</f>
        <v>101.61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2020-04-16T16:12:34Z</dcterms:modified>
  <cp:category/>
  <cp:version/>
  <cp:contentType/>
  <cp:contentStatus/>
</cp:coreProperties>
</file>