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'Jerry'!$A$1:$H$323</definedName>
  </definedNames>
  <calcPr fullCalcOnLoad="1"/>
</workbook>
</file>

<file path=xl/sharedStrings.xml><?xml version="1.0" encoding="utf-8"?>
<sst xmlns="http://schemas.openxmlformats.org/spreadsheetml/2006/main" count="89" uniqueCount="87">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</sst>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44001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ROUND(101.764443358702,2)</f>
        <v>101.76</v>
      </c>
      <c r="D6" s="28">
        <f>F6</f>
        <v>101.76</v>
      </c>
      <c r="E6" s="28">
        <f>F6</f>
        <v>101.76</v>
      </c>
      <c r="F6" s="28">
        <f>ROUND(101.764443358702,2)</f>
        <v>101.76</v>
      </c>
      <c r="G6" s="28"/>
      <c r="H6" s="38"/>
    </row>
    <row r="7" spans="1:8" ht="12.75" customHeight="1">
      <c r="A7" s="26">
        <v>44095</v>
      </c>
      <c r="B7" s="27"/>
      <c r="C7" s="28">
        <f>ROUND(101.764443358702,2)</f>
        <v>101.76</v>
      </c>
      <c r="D7" s="28">
        <f>F7</f>
        <v>98.76</v>
      </c>
      <c r="E7" s="28">
        <f>F7</f>
        <v>98.76</v>
      </c>
      <c r="F7" s="28">
        <f>ROUND(98.7647459740003,2)</f>
        <v>98.76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ROUND(92.2565819563454,2)</f>
        <v>92.26</v>
      </c>
      <c r="D9" s="28">
        <f>F9</f>
        <v>94.05</v>
      </c>
      <c r="E9" s="28">
        <f>F9</f>
        <v>94.05</v>
      </c>
      <c r="F9" s="28">
        <f>ROUND(94.051007496542,2)</f>
        <v>94.05</v>
      </c>
      <c r="G9" s="28"/>
      <c r="H9" s="38"/>
    </row>
    <row r="10" spans="1:8" ht="12.75" customHeight="1">
      <c r="A10" s="26">
        <v>44271</v>
      </c>
      <c r="B10" s="27"/>
      <c r="C10" s="28">
        <f>ROUND(92.2565819563454,2)</f>
        <v>92.26</v>
      </c>
      <c r="D10" s="28">
        <f>F10</f>
        <v>92.31</v>
      </c>
      <c r="E10" s="28">
        <f>F10</f>
        <v>92.31</v>
      </c>
      <c r="F10" s="28">
        <f>ROUND(92.3096082758679,2)</f>
        <v>92.31</v>
      </c>
      <c r="G10" s="28"/>
      <c r="H10" s="38"/>
    </row>
    <row r="11" spans="1:8" ht="12.75" customHeight="1">
      <c r="A11" s="26">
        <v>44362</v>
      </c>
      <c r="B11" s="27"/>
      <c r="C11" s="28">
        <f>ROUND(92.2565819563454,2)</f>
        <v>92.26</v>
      </c>
      <c r="D11" s="28">
        <f>F11</f>
        <v>90.51</v>
      </c>
      <c r="E11" s="28">
        <f>F11</f>
        <v>90.51</v>
      </c>
      <c r="F11" s="28">
        <f>ROUND(90.506915406402,2)</f>
        <v>90.51</v>
      </c>
      <c r="G11" s="28"/>
      <c r="H11" s="38"/>
    </row>
    <row r="12" spans="1:8" ht="12.75" customHeight="1">
      <c r="A12" s="26">
        <v>44460</v>
      </c>
      <c r="B12" s="27"/>
      <c r="C12" s="28">
        <f>ROUND(92.2565819563454,2)</f>
        <v>92.26</v>
      </c>
      <c r="D12" s="28">
        <f>F12</f>
        <v>89.51</v>
      </c>
      <c r="E12" s="28">
        <f>F12</f>
        <v>89.51</v>
      </c>
      <c r="F12" s="28">
        <f>ROUND(89.5102531438515,2)</f>
        <v>89.51</v>
      </c>
      <c r="G12" s="28"/>
      <c r="H12" s="38"/>
    </row>
    <row r="13" spans="1:8" ht="12.75" customHeight="1">
      <c r="A13" s="26">
        <v>44551</v>
      </c>
      <c r="B13" s="27"/>
      <c r="C13" s="28">
        <f>ROUND(92.2565819563454,2)</f>
        <v>92.26</v>
      </c>
      <c r="D13" s="28">
        <f>F13</f>
        <v>90.83</v>
      </c>
      <c r="E13" s="28">
        <f>F13</f>
        <v>90.83</v>
      </c>
      <c r="F13" s="28">
        <f>ROUND(90.8335888721043,2)</f>
        <v>90.83</v>
      </c>
      <c r="G13" s="28"/>
      <c r="H13" s="38"/>
    </row>
    <row r="14" spans="1:8" ht="12.75" customHeight="1">
      <c r="A14" s="26">
        <v>44635</v>
      </c>
      <c r="B14" s="27"/>
      <c r="C14" s="28">
        <f>ROUND(92.2565819563454,2)</f>
        <v>92.26</v>
      </c>
      <c r="D14" s="28">
        <f>F14</f>
        <v>90.3</v>
      </c>
      <c r="E14" s="28">
        <f>F14</f>
        <v>90.3</v>
      </c>
      <c r="F14" s="28">
        <f>ROUND(90.3010386828891,2)</f>
        <v>90.3</v>
      </c>
      <c r="G14" s="28"/>
      <c r="H14" s="38"/>
    </row>
    <row r="15" spans="1:8" ht="12.75" customHeight="1">
      <c r="A15" s="26">
        <v>44733</v>
      </c>
      <c r="B15" s="27"/>
      <c r="C15" s="28">
        <f>ROUND(92.2565819563454,2)</f>
        <v>92.26</v>
      </c>
      <c r="D15" s="28">
        <f>F15</f>
        <v>90.46</v>
      </c>
      <c r="E15" s="28">
        <f>F15</f>
        <v>90.46</v>
      </c>
      <c r="F15" s="28">
        <f>ROUND(90.4629633493522,2)</f>
        <v>90.46</v>
      </c>
      <c r="G15" s="28"/>
      <c r="H15" s="38"/>
    </row>
    <row r="16" spans="1:8" ht="12.75" customHeight="1">
      <c r="A16" s="26">
        <v>44824</v>
      </c>
      <c r="B16" s="27"/>
      <c r="C16" s="28">
        <f>ROUND(92.2565819563454,2)</f>
        <v>92.26</v>
      </c>
      <c r="D16" s="28">
        <f>F16</f>
        <v>93.65</v>
      </c>
      <c r="E16" s="28">
        <f>F16</f>
        <v>93.65</v>
      </c>
      <c r="F16" s="28">
        <f>ROUND(93.6481838479836,2)</f>
        <v>93.65</v>
      </c>
      <c r="G16" s="28"/>
      <c r="H16" s="38"/>
    </row>
    <row r="17" spans="1:8" ht="12.75" customHeight="1">
      <c r="A17" s="26">
        <v>44915</v>
      </c>
      <c r="B17" s="27"/>
      <c r="C17" s="28">
        <f>ROUND(92.2565819563454,2)</f>
        <v>92.26</v>
      </c>
      <c r="D17" s="28">
        <f>F17</f>
        <v>94.2</v>
      </c>
      <c r="E17" s="28">
        <f>F17</f>
        <v>94.2</v>
      </c>
      <c r="F17" s="28">
        <f>ROUND(94.1970606104974,2)</f>
        <v>94.2</v>
      </c>
      <c r="G17" s="28"/>
      <c r="H17" s="38"/>
    </row>
    <row r="18" spans="1:8" ht="12.75" customHeight="1">
      <c r="A18" s="26">
        <v>45007</v>
      </c>
      <c r="B18" s="27"/>
      <c r="C18" s="28">
        <f>ROUND(92.2565819563454,2)</f>
        <v>92.26</v>
      </c>
      <c r="D18" s="28">
        <f>F18</f>
        <v>86.66</v>
      </c>
      <c r="E18" s="28">
        <f>F18</f>
        <v>86.66</v>
      </c>
      <c r="F18" s="28">
        <f>ROUND(86.6606004992165,2)</f>
        <v>86.66</v>
      </c>
      <c r="G18" s="28"/>
      <c r="H18" s="38"/>
    </row>
    <row r="19" spans="1:8" ht="12.75" customHeight="1">
      <c r="A19" s="26">
        <v>45097</v>
      </c>
      <c r="B19" s="27"/>
      <c r="C19" s="28">
        <f>ROUND(92.2565819563454,2)</f>
        <v>92.26</v>
      </c>
      <c r="D19" s="28">
        <f>F19</f>
        <v>92.26</v>
      </c>
      <c r="E19" s="28">
        <f>F19</f>
        <v>92.26</v>
      </c>
      <c r="F19" s="28">
        <f>ROUND(92.2565819563454,2)</f>
        <v>92.26</v>
      </c>
      <c r="G19" s="28"/>
      <c r="H19" s="38"/>
    </row>
    <row r="20" spans="1:8" ht="12.75" customHeight="1">
      <c r="A20" s="26">
        <v>45188</v>
      </c>
      <c r="B20" s="27"/>
      <c r="C20" s="28">
        <f>ROUND(92.2565819563454,2)</f>
        <v>92.26</v>
      </c>
      <c r="D20" s="28">
        <f>F20</f>
        <v>94.88</v>
      </c>
      <c r="E20" s="28">
        <f>F20</f>
        <v>94.88</v>
      </c>
      <c r="F20" s="28">
        <f>ROUND(94.8834749903298,2)</f>
        <v>94.88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ROUND(90.713186159227,2)</f>
        <v>90.71</v>
      </c>
      <c r="D22" s="28">
        <f>F22</f>
        <v>81.08</v>
      </c>
      <c r="E22" s="28">
        <f>F22</f>
        <v>81.08</v>
      </c>
      <c r="F22" s="28">
        <f>ROUND(81.0774974398368,2)</f>
        <v>81.08</v>
      </c>
      <c r="G22" s="28"/>
      <c r="H22" s="38"/>
    </row>
    <row r="23" spans="1:8" ht="12.75" customHeight="1">
      <c r="A23" s="26">
        <v>46097</v>
      </c>
      <c r="B23" s="27"/>
      <c r="C23" s="28">
        <f>ROUND(90.713186159227,2)</f>
        <v>90.71</v>
      </c>
      <c r="D23" s="28">
        <f>F23</f>
        <v>77.73</v>
      </c>
      <c r="E23" s="28">
        <f>F23</f>
        <v>77.73</v>
      </c>
      <c r="F23" s="28">
        <f>ROUND(77.7342850611799,2)</f>
        <v>77.73</v>
      </c>
      <c r="G23" s="28"/>
      <c r="H23" s="38"/>
    </row>
    <row r="24" spans="1:8" ht="12.75" customHeight="1">
      <c r="A24" s="26">
        <v>46188</v>
      </c>
      <c r="B24" s="27"/>
      <c r="C24" s="28">
        <f>ROUND(90.713186159227,2)</f>
        <v>90.71</v>
      </c>
      <c r="D24" s="28">
        <f>F24</f>
        <v>76.27</v>
      </c>
      <c r="E24" s="28">
        <f>F24</f>
        <v>76.27</v>
      </c>
      <c r="F24" s="28">
        <f>ROUND(76.2742185353614,2)</f>
        <v>76.27</v>
      </c>
      <c r="G24" s="28"/>
      <c r="H24" s="38"/>
    </row>
    <row r="25" spans="1:8" ht="12.75" customHeight="1">
      <c r="A25" s="26">
        <v>46286</v>
      </c>
      <c r="B25" s="27"/>
      <c r="C25" s="28">
        <f>ROUND(90.713186159227,2)</f>
        <v>90.71</v>
      </c>
      <c r="D25" s="28">
        <f>F25</f>
        <v>78.43</v>
      </c>
      <c r="E25" s="28">
        <f>F25</f>
        <v>78.43</v>
      </c>
      <c r="F25" s="28">
        <f>ROUND(78.4308717000823,2)</f>
        <v>78.43</v>
      </c>
      <c r="G25" s="28"/>
      <c r="H25" s="38"/>
    </row>
    <row r="26" spans="1:8" ht="12.75" customHeight="1">
      <c r="A26" s="26">
        <v>46377</v>
      </c>
      <c r="B26" s="27"/>
      <c r="C26" s="28">
        <f>ROUND(90.713186159227,2)</f>
        <v>90.71</v>
      </c>
      <c r="D26" s="28">
        <f>F26</f>
        <v>82.58</v>
      </c>
      <c r="E26" s="28">
        <f>F26</f>
        <v>82.58</v>
      </c>
      <c r="F26" s="28">
        <f>ROUND(82.5784207854239,2)</f>
        <v>82.58</v>
      </c>
      <c r="G26" s="28"/>
      <c r="H26" s="38"/>
    </row>
    <row r="27" spans="1:8" ht="12.75" customHeight="1">
      <c r="A27" s="26">
        <v>46461</v>
      </c>
      <c r="B27" s="27"/>
      <c r="C27" s="28">
        <f>ROUND(90.713186159227,2)</f>
        <v>90.71</v>
      </c>
      <c r="D27" s="28">
        <f>F27</f>
        <v>81.23</v>
      </c>
      <c r="E27" s="28">
        <f>F27</f>
        <v>81.23</v>
      </c>
      <c r="F27" s="28">
        <f>ROUND(81.2298838652703,2)</f>
        <v>81.23</v>
      </c>
      <c r="G27" s="28"/>
      <c r="H27" s="38"/>
    </row>
    <row r="28" spans="1:8" ht="12.75" customHeight="1">
      <c r="A28" s="26">
        <v>46559</v>
      </c>
      <c r="B28" s="27"/>
      <c r="C28" s="28">
        <f>ROUND(90.713186159227,2)</f>
        <v>90.71</v>
      </c>
      <c r="D28" s="28">
        <f>F28</f>
        <v>83.41</v>
      </c>
      <c r="E28" s="28">
        <f>F28</f>
        <v>83.41</v>
      </c>
      <c r="F28" s="28">
        <f>ROUND(83.4137763813004,2)</f>
        <v>83.41</v>
      </c>
      <c r="G28" s="28"/>
      <c r="H28" s="38"/>
    </row>
    <row r="29" spans="1:8" ht="12.75" customHeight="1">
      <c r="A29" s="26">
        <v>46650</v>
      </c>
      <c r="B29" s="27"/>
      <c r="C29" s="28">
        <f>ROUND(90.713186159227,2)</f>
        <v>90.71</v>
      </c>
      <c r="D29" s="28">
        <f>F29</f>
        <v>89.28</v>
      </c>
      <c r="E29" s="28">
        <f>F29</f>
        <v>89.28</v>
      </c>
      <c r="F29" s="28">
        <f>ROUND(89.2768475054335,2)</f>
        <v>89.28</v>
      </c>
      <c r="G29" s="28"/>
      <c r="H29" s="38"/>
    </row>
    <row r="30" spans="1:8" ht="12.75" customHeight="1">
      <c r="A30" s="26">
        <v>46741</v>
      </c>
      <c r="B30" s="27"/>
      <c r="C30" s="28">
        <f>ROUND(90.713186159227,2)</f>
        <v>90.71</v>
      </c>
      <c r="D30" s="28">
        <f>F30</f>
        <v>89.74</v>
      </c>
      <c r="E30" s="28">
        <f>F30</f>
        <v>89.74</v>
      </c>
      <c r="F30" s="28">
        <f>ROUND(89.7377355467562,2)</f>
        <v>89.74</v>
      </c>
      <c r="G30" s="28"/>
      <c r="H30" s="38"/>
    </row>
    <row r="31" spans="1:8" ht="12.75" customHeight="1">
      <c r="A31" s="26">
        <v>46834</v>
      </c>
      <c r="B31" s="27"/>
      <c r="C31" s="28">
        <f>ROUND(90.713186159227,2)</f>
        <v>90.71</v>
      </c>
      <c r="D31" s="28">
        <f>F31</f>
        <v>82.86</v>
      </c>
      <c r="E31" s="28">
        <f>F31</f>
        <v>82.86</v>
      </c>
      <c r="F31" s="28">
        <f>ROUND(82.8567282299959,2)</f>
        <v>82.86</v>
      </c>
      <c r="G31" s="28"/>
      <c r="H31" s="38"/>
    </row>
    <row r="32" spans="1:8" ht="12.75" customHeight="1">
      <c r="A32" s="26">
        <v>46924</v>
      </c>
      <c r="B32" s="27"/>
      <c r="C32" s="28">
        <f>ROUND(90.713186159227,2)</f>
        <v>90.71</v>
      </c>
      <c r="D32" s="28">
        <f>F32</f>
        <v>90.71</v>
      </c>
      <c r="E32" s="28">
        <f>F32</f>
        <v>90.71</v>
      </c>
      <c r="F32" s="28">
        <f>ROUND(90.713186159227,2)</f>
        <v>90.71</v>
      </c>
      <c r="G32" s="28"/>
      <c r="H32" s="38"/>
    </row>
    <row r="33" spans="1:8" ht="12.75" customHeight="1">
      <c r="A33" s="26">
        <v>47015</v>
      </c>
      <c r="B33" s="27"/>
      <c r="C33" s="28">
        <f>ROUND(90.713186159227,2)</f>
        <v>90.71</v>
      </c>
      <c r="D33" s="28">
        <f>F33</f>
        <v>92.02</v>
      </c>
      <c r="E33" s="28">
        <f>F33</f>
        <v>92.02</v>
      </c>
      <c r="F33" s="28">
        <f>ROUND(92.0234002002477,2)</f>
        <v>92.02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0">
        <f>ROUND(3.77,5)</f>
        <v>3.77</v>
      </c>
      <c r="D35" s="30">
        <f>F35</f>
        <v>3.77</v>
      </c>
      <c r="E35" s="30">
        <f>F35</f>
        <v>3.77</v>
      </c>
      <c r="F35" s="30">
        <f>ROUND(3.77,5)</f>
        <v>3.77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0">
        <f>ROUND(4.57,5)</f>
        <v>4.57</v>
      </c>
      <c r="D37" s="30">
        <f>F37</f>
        <v>4.57</v>
      </c>
      <c r="E37" s="30">
        <f>F37</f>
        <v>4.57</v>
      </c>
      <c r="F37" s="30">
        <f>ROUND(4.57,5)</f>
        <v>4.57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0">
        <f>ROUND(4.61,5)</f>
        <v>4.61</v>
      </c>
      <c r="D39" s="30">
        <f>F39</f>
        <v>4.61</v>
      </c>
      <c r="E39" s="30">
        <f>F39</f>
        <v>4.61</v>
      </c>
      <c r="F39" s="30">
        <f>ROUND(4.61,5)</f>
        <v>4.61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0">
        <f>ROUND(5.14,5)</f>
        <v>5.14</v>
      </c>
      <c r="D41" s="30">
        <f>F41</f>
        <v>5.14</v>
      </c>
      <c r="E41" s="30">
        <f>F41</f>
        <v>5.14</v>
      </c>
      <c r="F41" s="30">
        <f>ROUND(5.14,5)</f>
        <v>5.14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0">
        <f>ROUND(11.81,5)</f>
        <v>11.81</v>
      </c>
      <c r="D43" s="30">
        <f>F43</f>
        <v>11.81</v>
      </c>
      <c r="E43" s="30">
        <f>F43</f>
        <v>11.81</v>
      </c>
      <c r="F43" s="30">
        <f>ROUND(11.81,5)</f>
        <v>11.81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0">
        <f>ROUND(5.045,5)</f>
        <v>5.045</v>
      </c>
      <c r="D45" s="30">
        <f>F45</f>
        <v>5.045</v>
      </c>
      <c r="E45" s="30">
        <f>F45</f>
        <v>5.045</v>
      </c>
      <c r="F45" s="30">
        <f>ROUND(5.045,5)</f>
        <v>5.045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1">
        <f>ROUND(7.605,3)</f>
        <v>7.605</v>
      </c>
      <c r="D47" s="31">
        <f>F47</f>
        <v>7.605</v>
      </c>
      <c r="E47" s="31">
        <f>F47</f>
        <v>7.605</v>
      </c>
      <c r="F47" s="31">
        <f>ROUND(7.605,3)</f>
        <v>7.605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1">
        <f>ROUND(2.795,3)</f>
        <v>2.795</v>
      </c>
      <c r="D49" s="31">
        <f>F49</f>
        <v>2.795</v>
      </c>
      <c r="E49" s="31">
        <f>F49</f>
        <v>2.795</v>
      </c>
      <c r="F49" s="31">
        <f>ROUND(2.795,3)</f>
        <v>2.795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1">
        <f>ROUND(4.46,3)</f>
        <v>4.46</v>
      </c>
      <c r="D51" s="31">
        <f>F51</f>
        <v>4.46</v>
      </c>
      <c r="E51" s="31">
        <f>F51</f>
        <v>4.46</v>
      </c>
      <c r="F51" s="31">
        <f>ROUND(4.46,3)</f>
        <v>4.46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1">
        <f>ROUND(3.675,3)</f>
        <v>3.675</v>
      </c>
      <c r="D53" s="31">
        <f>F53</f>
        <v>3.675</v>
      </c>
      <c r="E53" s="31">
        <f>F53</f>
        <v>3.675</v>
      </c>
      <c r="F53" s="31">
        <f>ROUND(3.675,3)</f>
        <v>3.675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1">
        <f>ROUND(10.74,3)</f>
        <v>10.74</v>
      </c>
      <c r="D55" s="31">
        <f>F55</f>
        <v>10.74</v>
      </c>
      <c r="E55" s="31">
        <f>F55</f>
        <v>10.74</v>
      </c>
      <c r="F55" s="31">
        <f>ROUND(10.74,3)</f>
        <v>10.74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1">
        <f>ROUND(4.09,3)</f>
        <v>4.09</v>
      </c>
      <c r="D57" s="31">
        <f>F57</f>
        <v>4.09</v>
      </c>
      <c r="E57" s="31">
        <f>F57</f>
        <v>4.09</v>
      </c>
      <c r="F57" s="31">
        <f>ROUND(4.09,3)</f>
        <v>4.09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1">
        <f>ROUND(2.4,3)</f>
        <v>2.4</v>
      </c>
      <c r="D59" s="31">
        <f>F59</f>
        <v>2.4</v>
      </c>
      <c r="E59" s="31">
        <f>F59</f>
        <v>2.4</v>
      </c>
      <c r="F59" s="31">
        <f>ROUND(2.4,3)</f>
        <v>2.4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1">
        <f>ROUND(9.64,3)</f>
        <v>9.64</v>
      </c>
      <c r="D61" s="31">
        <f>F61</f>
        <v>9.64</v>
      </c>
      <c r="E61" s="31">
        <f>F61</f>
        <v>9.64</v>
      </c>
      <c r="F61" s="31">
        <f>ROUND(9.64,3)</f>
        <v>9.64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44049</v>
      </c>
      <c r="B63" s="27"/>
      <c r="C63" s="30">
        <f>ROUND(3.77,5)</f>
        <v>3.77</v>
      </c>
      <c r="D63" s="30">
        <f>F63</f>
        <v>138.20553</v>
      </c>
      <c r="E63" s="30">
        <f>F63</f>
        <v>138.20553</v>
      </c>
      <c r="F63" s="30">
        <f>ROUND(138.20553,5)</f>
        <v>138.20553</v>
      </c>
      <c r="G63" s="28"/>
      <c r="H63" s="38"/>
    </row>
    <row r="64" spans="1:8" ht="12.75" customHeight="1">
      <c r="A64" s="26">
        <v>44140</v>
      </c>
      <c r="B64" s="27"/>
      <c r="C64" s="30">
        <f>ROUND(3.77,5)</f>
        <v>3.77</v>
      </c>
      <c r="D64" s="30">
        <f>F64</f>
        <v>139.71929</v>
      </c>
      <c r="E64" s="30">
        <f>F64</f>
        <v>139.71929</v>
      </c>
      <c r="F64" s="30">
        <f>ROUND(139.71929,5)</f>
        <v>139.71929</v>
      </c>
      <c r="G64" s="28"/>
      <c r="H64" s="38"/>
    </row>
    <row r="65" spans="1:8" ht="12.75" customHeight="1">
      <c r="A65" s="26">
        <v>44231</v>
      </c>
      <c r="B65" s="27"/>
      <c r="C65" s="30">
        <f>ROUND(3.77,5)</f>
        <v>3.77</v>
      </c>
      <c r="D65" s="30">
        <f>F65</f>
        <v>139.84831</v>
      </c>
      <c r="E65" s="30">
        <f>F65</f>
        <v>139.84831</v>
      </c>
      <c r="F65" s="30">
        <f>ROUND(139.84831,5)</f>
        <v>139.84831</v>
      </c>
      <c r="G65" s="28"/>
      <c r="H65" s="38"/>
    </row>
    <row r="66" spans="1:8" ht="12.75" customHeight="1">
      <c r="A66" s="26">
        <v>44322</v>
      </c>
      <c r="B66" s="27"/>
      <c r="C66" s="30">
        <f>ROUND(3.77,5)</f>
        <v>3.77</v>
      </c>
      <c r="D66" s="30">
        <f>F66</f>
        <v>141.54211</v>
      </c>
      <c r="E66" s="30">
        <f>F66</f>
        <v>141.54211</v>
      </c>
      <c r="F66" s="30">
        <f>ROUND(141.54211,5)</f>
        <v>141.54211</v>
      </c>
      <c r="G66" s="28"/>
      <c r="H66" s="38"/>
    </row>
    <row r="67" spans="1:8" ht="12.75" customHeight="1">
      <c r="A67" s="26">
        <v>44413</v>
      </c>
      <c r="B67" s="27"/>
      <c r="C67" s="30">
        <f>ROUND(3.77,5)</f>
        <v>3.77</v>
      </c>
      <c r="D67" s="30">
        <f>F67</f>
        <v>141.5745</v>
      </c>
      <c r="E67" s="30">
        <f>F67</f>
        <v>141.5745</v>
      </c>
      <c r="F67" s="30">
        <f>ROUND(141.5745,5)</f>
        <v>141.5745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44049</v>
      </c>
      <c r="B69" s="27"/>
      <c r="C69" s="30">
        <f>ROUND(99.70925,5)</f>
        <v>99.70925</v>
      </c>
      <c r="D69" s="30">
        <f>F69</f>
        <v>100.25384</v>
      </c>
      <c r="E69" s="30">
        <f>F69</f>
        <v>100.25384</v>
      </c>
      <c r="F69" s="30">
        <f>ROUND(100.25384,5)</f>
        <v>100.25384</v>
      </c>
      <c r="G69" s="28"/>
      <c r="H69" s="38"/>
    </row>
    <row r="70" spans="1:8" ht="12.75" customHeight="1">
      <c r="A70" s="26">
        <v>44140</v>
      </c>
      <c r="B70" s="27"/>
      <c r="C70" s="30">
        <f>ROUND(99.70925,5)</f>
        <v>99.70925</v>
      </c>
      <c r="D70" s="30">
        <f>F70</f>
        <v>100.21574</v>
      </c>
      <c r="E70" s="30">
        <f>F70</f>
        <v>100.21574</v>
      </c>
      <c r="F70" s="30">
        <f>ROUND(100.21574,5)</f>
        <v>100.21574</v>
      </c>
      <c r="G70" s="28"/>
      <c r="H70" s="38"/>
    </row>
    <row r="71" spans="1:8" ht="12.75" customHeight="1">
      <c r="A71" s="26">
        <v>44231</v>
      </c>
      <c r="B71" s="27"/>
      <c r="C71" s="30">
        <f>ROUND(99.70925,5)</f>
        <v>99.70925</v>
      </c>
      <c r="D71" s="30">
        <f>F71</f>
        <v>101.40098</v>
      </c>
      <c r="E71" s="30">
        <f>F71</f>
        <v>101.40098</v>
      </c>
      <c r="F71" s="30">
        <f>ROUND(101.40098,5)</f>
        <v>101.40098</v>
      </c>
      <c r="G71" s="28"/>
      <c r="H71" s="38"/>
    </row>
    <row r="72" spans="1:8" ht="12.75" customHeight="1">
      <c r="A72" s="26">
        <v>44322</v>
      </c>
      <c r="B72" s="27"/>
      <c r="C72" s="30">
        <f>ROUND(99.70925,5)</f>
        <v>99.70925</v>
      </c>
      <c r="D72" s="30">
        <f>F72</f>
        <v>101.47814</v>
      </c>
      <c r="E72" s="30">
        <f>F72</f>
        <v>101.47814</v>
      </c>
      <c r="F72" s="30">
        <f>ROUND(101.47814,5)</f>
        <v>101.47814</v>
      </c>
      <c r="G72" s="28"/>
      <c r="H72" s="38"/>
    </row>
    <row r="73" spans="1:8" ht="12.75" customHeight="1">
      <c r="A73" s="26">
        <v>44413</v>
      </c>
      <c r="B73" s="27"/>
      <c r="C73" s="30">
        <f>ROUND(99.70925,5)</f>
        <v>99.70925</v>
      </c>
      <c r="D73" s="30">
        <f>F73</f>
        <v>102.62144</v>
      </c>
      <c r="E73" s="30">
        <f>F73</f>
        <v>102.62144</v>
      </c>
      <c r="F73" s="30">
        <f>ROUND(102.62144,5)</f>
        <v>102.62144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44049</v>
      </c>
      <c r="B75" s="27"/>
      <c r="C75" s="30">
        <f>ROUND(9.19,5)</f>
        <v>9.19</v>
      </c>
      <c r="D75" s="30">
        <f>F75</f>
        <v>9.29931</v>
      </c>
      <c r="E75" s="30">
        <f>F75</f>
        <v>9.29931</v>
      </c>
      <c r="F75" s="30">
        <f>ROUND(9.29931,5)</f>
        <v>9.29931</v>
      </c>
      <c r="G75" s="28"/>
      <c r="H75" s="38"/>
    </row>
    <row r="76" spans="1:8" ht="12.75" customHeight="1">
      <c r="A76" s="26">
        <v>44140</v>
      </c>
      <c r="B76" s="27"/>
      <c r="C76" s="30">
        <f>ROUND(9.19,5)</f>
        <v>9.19</v>
      </c>
      <c r="D76" s="30">
        <f>F76</f>
        <v>9.4882</v>
      </c>
      <c r="E76" s="30">
        <f>F76</f>
        <v>9.4882</v>
      </c>
      <c r="F76" s="30">
        <f>ROUND(9.4882,5)</f>
        <v>9.4882</v>
      </c>
      <c r="G76" s="28"/>
      <c r="H76" s="38"/>
    </row>
    <row r="77" spans="1:8" ht="12.75" customHeight="1">
      <c r="A77" s="26">
        <v>44231</v>
      </c>
      <c r="B77" s="27"/>
      <c r="C77" s="30">
        <f>ROUND(9.19,5)</f>
        <v>9.19</v>
      </c>
      <c r="D77" s="30">
        <f>F77</f>
        <v>9.68233</v>
      </c>
      <c r="E77" s="30">
        <f>F77</f>
        <v>9.68233</v>
      </c>
      <c r="F77" s="30">
        <f>ROUND(9.68233,5)</f>
        <v>9.68233</v>
      </c>
      <c r="G77" s="28"/>
      <c r="H77" s="38"/>
    </row>
    <row r="78" spans="1:8" ht="12.75" customHeight="1">
      <c r="A78" s="26">
        <v>44322</v>
      </c>
      <c r="B78" s="27"/>
      <c r="C78" s="30">
        <f>ROUND(9.19,5)</f>
        <v>9.19</v>
      </c>
      <c r="D78" s="30">
        <f>F78</f>
        <v>9.88604</v>
      </c>
      <c r="E78" s="30">
        <f>F78</f>
        <v>9.88604</v>
      </c>
      <c r="F78" s="30">
        <f>ROUND(9.88604,5)</f>
        <v>9.88604</v>
      </c>
      <c r="G78" s="28"/>
      <c r="H78" s="38"/>
    </row>
    <row r="79" spans="1:8" ht="12.75" customHeight="1">
      <c r="A79" s="26">
        <v>44413</v>
      </c>
      <c r="B79" s="27"/>
      <c r="C79" s="30">
        <f>ROUND(9.19,5)</f>
        <v>9.19</v>
      </c>
      <c r="D79" s="30">
        <f>F79</f>
        <v>10.12628</v>
      </c>
      <c r="E79" s="30">
        <f>F79</f>
        <v>10.12628</v>
      </c>
      <c r="F79" s="30">
        <f>ROUND(10.12628,5)</f>
        <v>10.12628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44049</v>
      </c>
      <c r="B81" s="27"/>
      <c r="C81" s="30">
        <f>ROUND(10.075,5)</f>
        <v>10.075</v>
      </c>
      <c r="D81" s="30">
        <f>F81</f>
        <v>10.19031</v>
      </c>
      <c r="E81" s="30">
        <f>F81</f>
        <v>10.19031</v>
      </c>
      <c r="F81" s="30">
        <f>ROUND(10.19031,5)</f>
        <v>10.19031</v>
      </c>
      <c r="G81" s="28"/>
      <c r="H81" s="38"/>
    </row>
    <row r="82" spans="1:8" ht="12.75" customHeight="1">
      <c r="A82" s="26">
        <v>44140</v>
      </c>
      <c r="B82" s="27"/>
      <c r="C82" s="30">
        <f>ROUND(10.075,5)</f>
        <v>10.075</v>
      </c>
      <c r="D82" s="30">
        <f>F82</f>
        <v>10.39751</v>
      </c>
      <c r="E82" s="30">
        <f>F82</f>
        <v>10.39751</v>
      </c>
      <c r="F82" s="30">
        <f>ROUND(10.39751,5)</f>
        <v>10.39751</v>
      </c>
      <c r="G82" s="28"/>
      <c r="H82" s="38"/>
    </row>
    <row r="83" spans="1:8" ht="12.75" customHeight="1">
      <c r="A83" s="26">
        <v>44231</v>
      </c>
      <c r="B83" s="27"/>
      <c r="C83" s="30">
        <f>ROUND(10.075,5)</f>
        <v>10.075</v>
      </c>
      <c r="D83" s="30">
        <f>F83</f>
        <v>10.60736</v>
      </c>
      <c r="E83" s="30">
        <f>F83</f>
        <v>10.60736</v>
      </c>
      <c r="F83" s="30">
        <f>ROUND(10.60736,5)</f>
        <v>10.60736</v>
      </c>
      <c r="G83" s="28"/>
      <c r="H83" s="38"/>
    </row>
    <row r="84" spans="1:8" ht="12.75" customHeight="1">
      <c r="A84" s="26">
        <v>44322</v>
      </c>
      <c r="B84" s="27"/>
      <c r="C84" s="30">
        <f>ROUND(10.075,5)</f>
        <v>10.075</v>
      </c>
      <c r="D84" s="30">
        <f>F84</f>
        <v>10.82389</v>
      </c>
      <c r="E84" s="30">
        <f>F84</f>
        <v>10.82389</v>
      </c>
      <c r="F84" s="30">
        <f>ROUND(10.82389,5)</f>
        <v>10.82389</v>
      </c>
      <c r="G84" s="28"/>
      <c r="H84" s="38"/>
    </row>
    <row r="85" spans="1:8" ht="12.75" customHeight="1">
      <c r="A85" s="26">
        <v>44413</v>
      </c>
      <c r="B85" s="27"/>
      <c r="C85" s="30">
        <f>ROUND(10.075,5)</f>
        <v>10.075</v>
      </c>
      <c r="D85" s="30">
        <f>F85</f>
        <v>11.06901</v>
      </c>
      <c r="E85" s="30">
        <f>F85</f>
        <v>11.06901</v>
      </c>
      <c r="F85" s="30">
        <f>ROUND(11.06901,5)</f>
        <v>11.06901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44049</v>
      </c>
      <c r="B87" s="27"/>
      <c r="C87" s="30">
        <f>ROUND(96.40377,5)</f>
        <v>96.40377</v>
      </c>
      <c r="D87" s="30">
        <f>F87</f>
        <v>96.93033</v>
      </c>
      <c r="E87" s="30">
        <f>F87</f>
        <v>96.93033</v>
      </c>
      <c r="F87" s="30">
        <f>ROUND(96.93033,5)</f>
        <v>96.93033</v>
      </c>
      <c r="G87" s="28"/>
      <c r="H87" s="38"/>
    </row>
    <row r="88" spans="1:8" ht="12.75" customHeight="1">
      <c r="A88" s="26">
        <v>44140</v>
      </c>
      <c r="B88" s="27"/>
      <c r="C88" s="30">
        <f>ROUND(96.40377,5)</f>
        <v>96.40377</v>
      </c>
      <c r="D88" s="30">
        <f>F88</f>
        <v>96.78095</v>
      </c>
      <c r="E88" s="30">
        <f>F88</f>
        <v>96.78095</v>
      </c>
      <c r="F88" s="30">
        <f>ROUND(96.78095,5)</f>
        <v>96.78095</v>
      </c>
      <c r="G88" s="28"/>
      <c r="H88" s="38"/>
    </row>
    <row r="89" spans="1:8" ht="12.75" customHeight="1">
      <c r="A89" s="26">
        <v>44231</v>
      </c>
      <c r="B89" s="27"/>
      <c r="C89" s="30">
        <f>ROUND(96.40377,5)</f>
        <v>96.40377</v>
      </c>
      <c r="D89" s="30">
        <f>F89</f>
        <v>97.92545</v>
      </c>
      <c r="E89" s="30">
        <f>F89</f>
        <v>97.92545</v>
      </c>
      <c r="F89" s="30">
        <f>ROUND(97.92545,5)</f>
        <v>97.92545</v>
      </c>
      <c r="G89" s="28"/>
      <c r="H89" s="38"/>
    </row>
    <row r="90" spans="1:8" ht="12.75" customHeight="1">
      <c r="A90" s="26">
        <v>44322</v>
      </c>
      <c r="B90" s="27"/>
      <c r="C90" s="30">
        <f>ROUND(96.40377,5)</f>
        <v>96.40377</v>
      </c>
      <c r="D90" s="30">
        <f>F90</f>
        <v>97.88296</v>
      </c>
      <c r="E90" s="30">
        <f>F90</f>
        <v>97.88296</v>
      </c>
      <c r="F90" s="30">
        <f>ROUND(97.88296,5)</f>
        <v>97.88296</v>
      </c>
      <c r="G90" s="28"/>
      <c r="H90" s="38"/>
    </row>
    <row r="91" spans="1:8" ht="12.75" customHeight="1">
      <c r="A91" s="26">
        <v>44413</v>
      </c>
      <c r="B91" s="27"/>
      <c r="C91" s="30">
        <f>ROUND(96.40377,5)</f>
        <v>96.40377</v>
      </c>
      <c r="D91" s="30">
        <f>F91</f>
        <v>98.98575</v>
      </c>
      <c r="E91" s="30">
        <f>F91</f>
        <v>98.98575</v>
      </c>
      <c r="F91" s="30">
        <f>ROUND(98.98575,5)</f>
        <v>98.98575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44049</v>
      </c>
      <c r="B93" s="27"/>
      <c r="C93" s="30">
        <f>ROUND(11.055,5)</f>
        <v>11.055</v>
      </c>
      <c r="D93" s="30">
        <f>F93</f>
        <v>11.17591</v>
      </c>
      <c r="E93" s="30">
        <f>F93</f>
        <v>11.17591</v>
      </c>
      <c r="F93" s="30">
        <f>ROUND(11.17591,5)</f>
        <v>11.17591</v>
      </c>
      <c r="G93" s="28"/>
      <c r="H93" s="38"/>
    </row>
    <row r="94" spans="1:8" ht="12.75" customHeight="1">
      <c r="A94" s="26">
        <v>44140</v>
      </c>
      <c r="B94" s="27"/>
      <c r="C94" s="30">
        <f>ROUND(11.055,5)</f>
        <v>11.055</v>
      </c>
      <c r="D94" s="30">
        <f>F94</f>
        <v>11.38644</v>
      </c>
      <c r="E94" s="30">
        <f>F94</f>
        <v>11.38644</v>
      </c>
      <c r="F94" s="30">
        <f>ROUND(11.38644,5)</f>
        <v>11.38644</v>
      </c>
      <c r="G94" s="28"/>
      <c r="H94" s="38"/>
    </row>
    <row r="95" spans="1:8" ht="12.75" customHeight="1">
      <c r="A95" s="26">
        <v>44231</v>
      </c>
      <c r="B95" s="27"/>
      <c r="C95" s="30">
        <f>ROUND(11.055,5)</f>
        <v>11.055</v>
      </c>
      <c r="D95" s="30">
        <f>F95</f>
        <v>11.60418</v>
      </c>
      <c r="E95" s="30">
        <f>F95</f>
        <v>11.60418</v>
      </c>
      <c r="F95" s="30">
        <f>ROUND(11.60418,5)</f>
        <v>11.60418</v>
      </c>
      <c r="G95" s="28"/>
      <c r="H95" s="38"/>
    </row>
    <row r="96" spans="1:8" ht="12.75" customHeight="1">
      <c r="A96" s="26">
        <v>44322</v>
      </c>
      <c r="B96" s="27"/>
      <c r="C96" s="30">
        <f>ROUND(11.055,5)</f>
        <v>11.055</v>
      </c>
      <c r="D96" s="30">
        <f>F96</f>
        <v>11.82892</v>
      </c>
      <c r="E96" s="30">
        <f>F96</f>
        <v>11.82892</v>
      </c>
      <c r="F96" s="30">
        <f>ROUND(11.82892,5)</f>
        <v>11.82892</v>
      </c>
      <c r="G96" s="28"/>
      <c r="H96" s="38"/>
    </row>
    <row r="97" spans="1:8" ht="12.75" customHeight="1">
      <c r="A97" s="26">
        <v>44413</v>
      </c>
      <c r="B97" s="27"/>
      <c r="C97" s="30">
        <f>ROUND(11.055,5)</f>
        <v>11.055</v>
      </c>
      <c r="D97" s="30">
        <f>F97</f>
        <v>12.08574</v>
      </c>
      <c r="E97" s="30">
        <f>F97</f>
        <v>12.08574</v>
      </c>
      <c r="F97" s="30">
        <f>ROUND(12.08574,5)</f>
        <v>12.08574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44049</v>
      </c>
      <c r="B99" s="27"/>
      <c r="C99" s="30">
        <f>ROUND(4.57,5)</f>
        <v>4.57</v>
      </c>
      <c r="D99" s="30">
        <f>F99</f>
        <v>107.59379</v>
      </c>
      <c r="E99" s="30">
        <f>F99</f>
        <v>107.59379</v>
      </c>
      <c r="F99" s="30">
        <f>ROUND(107.59379,5)</f>
        <v>107.59379</v>
      </c>
      <c r="G99" s="28"/>
      <c r="H99" s="38"/>
    </row>
    <row r="100" spans="1:8" ht="12.75" customHeight="1">
      <c r="A100" s="26">
        <v>44140</v>
      </c>
      <c r="B100" s="27"/>
      <c r="C100" s="30">
        <f>ROUND(4.57,5)</f>
        <v>4.57</v>
      </c>
      <c r="D100" s="30">
        <f>F100</f>
        <v>108.77243</v>
      </c>
      <c r="E100" s="30">
        <f>F100</f>
        <v>108.77243</v>
      </c>
      <c r="F100" s="30">
        <f>ROUND(108.77243,5)</f>
        <v>108.77243</v>
      </c>
      <c r="G100" s="28"/>
      <c r="H100" s="38"/>
    </row>
    <row r="101" spans="1:8" ht="12.75" customHeight="1">
      <c r="A101" s="26">
        <v>44231</v>
      </c>
      <c r="B101" s="27"/>
      <c r="C101" s="30">
        <f>ROUND(4.57,5)</f>
        <v>4.57</v>
      </c>
      <c r="D101" s="30">
        <f>F101</f>
        <v>108.34509</v>
      </c>
      <c r="E101" s="30">
        <f>F101</f>
        <v>108.34509</v>
      </c>
      <c r="F101" s="30">
        <f>ROUND(108.34509,5)</f>
        <v>108.34509</v>
      </c>
      <c r="G101" s="28"/>
      <c r="H101" s="38"/>
    </row>
    <row r="102" spans="1:8" ht="12.75" customHeight="1">
      <c r="A102" s="26">
        <v>44322</v>
      </c>
      <c r="B102" s="27"/>
      <c r="C102" s="30">
        <f>ROUND(4.57,5)</f>
        <v>4.57</v>
      </c>
      <c r="D102" s="30">
        <f>F102</f>
        <v>109.65764</v>
      </c>
      <c r="E102" s="30">
        <f>F102</f>
        <v>109.65764</v>
      </c>
      <c r="F102" s="30">
        <f>ROUND(109.65764,5)</f>
        <v>109.65764</v>
      </c>
      <c r="G102" s="28"/>
      <c r="H102" s="38"/>
    </row>
    <row r="103" spans="1:8" ht="12.75" customHeight="1">
      <c r="A103" s="26">
        <v>44413</v>
      </c>
      <c r="B103" s="27"/>
      <c r="C103" s="30">
        <f>ROUND(4.57,5)</f>
        <v>4.57</v>
      </c>
      <c r="D103" s="30">
        <f>F103</f>
        <v>109.13534</v>
      </c>
      <c r="E103" s="30">
        <f>F103</f>
        <v>109.13534</v>
      </c>
      <c r="F103" s="30">
        <f>ROUND(109.13534,5)</f>
        <v>109.13534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44049</v>
      </c>
      <c r="B105" s="27"/>
      <c r="C105" s="30">
        <f>ROUND(11.265,5)</f>
        <v>11.265</v>
      </c>
      <c r="D105" s="30">
        <f>F105</f>
        <v>11.38618</v>
      </c>
      <c r="E105" s="30">
        <f>F105</f>
        <v>11.38618</v>
      </c>
      <c r="F105" s="30">
        <f>ROUND(11.38618,5)</f>
        <v>11.38618</v>
      </c>
      <c r="G105" s="28"/>
      <c r="H105" s="38"/>
    </row>
    <row r="106" spans="1:8" ht="12.75" customHeight="1">
      <c r="A106" s="26">
        <v>44140</v>
      </c>
      <c r="B106" s="27"/>
      <c r="C106" s="30">
        <f>ROUND(11.265,5)</f>
        <v>11.265</v>
      </c>
      <c r="D106" s="30">
        <f>F106</f>
        <v>11.59722</v>
      </c>
      <c r="E106" s="30">
        <f>F106</f>
        <v>11.59722</v>
      </c>
      <c r="F106" s="30">
        <f>ROUND(11.59722,5)</f>
        <v>11.59722</v>
      </c>
      <c r="G106" s="28"/>
      <c r="H106" s="38"/>
    </row>
    <row r="107" spans="1:8" ht="12.75" customHeight="1">
      <c r="A107" s="26">
        <v>44231</v>
      </c>
      <c r="B107" s="27"/>
      <c r="C107" s="30">
        <f>ROUND(11.265,5)</f>
        <v>11.265</v>
      </c>
      <c r="D107" s="30">
        <f>F107</f>
        <v>11.8158</v>
      </c>
      <c r="E107" s="30">
        <f>F107</f>
        <v>11.8158</v>
      </c>
      <c r="F107" s="30">
        <f>ROUND(11.8158,5)</f>
        <v>11.8158</v>
      </c>
      <c r="G107" s="28"/>
      <c r="H107" s="38"/>
    </row>
    <row r="108" spans="1:8" ht="12.75" customHeight="1">
      <c r="A108" s="26">
        <v>44322</v>
      </c>
      <c r="B108" s="27"/>
      <c r="C108" s="30">
        <f>ROUND(11.265,5)</f>
        <v>11.265</v>
      </c>
      <c r="D108" s="30">
        <f>F108</f>
        <v>12.04103</v>
      </c>
      <c r="E108" s="30">
        <f>F108</f>
        <v>12.04103</v>
      </c>
      <c r="F108" s="30">
        <f>ROUND(12.04103,5)</f>
        <v>12.04103</v>
      </c>
      <c r="G108" s="28"/>
      <c r="H108" s="38"/>
    </row>
    <row r="109" spans="1:8" ht="12.75" customHeight="1">
      <c r="A109" s="26">
        <v>44413</v>
      </c>
      <c r="B109" s="27"/>
      <c r="C109" s="30">
        <f>ROUND(11.265,5)</f>
        <v>11.265</v>
      </c>
      <c r="D109" s="30">
        <f>F109</f>
        <v>12.29806</v>
      </c>
      <c r="E109" s="30">
        <f>F109</f>
        <v>12.29806</v>
      </c>
      <c r="F109" s="30">
        <f>ROUND(12.29806,5)</f>
        <v>12.29806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44049</v>
      </c>
      <c r="B111" s="27"/>
      <c r="C111" s="30">
        <f>ROUND(11.345,5)</f>
        <v>11.345</v>
      </c>
      <c r="D111" s="30">
        <f>F111</f>
        <v>11.4629</v>
      </c>
      <c r="E111" s="30">
        <f>F111</f>
        <v>11.4629</v>
      </c>
      <c r="F111" s="30">
        <f>ROUND(11.4629,5)</f>
        <v>11.4629</v>
      </c>
      <c r="G111" s="28"/>
      <c r="H111" s="38"/>
    </row>
    <row r="112" spans="1:8" ht="12.75" customHeight="1">
      <c r="A112" s="26">
        <v>44140</v>
      </c>
      <c r="B112" s="27"/>
      <c r="C112" s="30">
        <f>ROUND(11.345,5)</f>
        <v>11.345</v>
      </c>
      <c r="D112" s="30">
        <f>F112</f>
        <v>11.66816</v>
      </c>
      <c r="E112" s="30">
        <f>F112</f>
        <v>11.66816</v>
      </c>
      <c r="F112" s="30">
        <f>ROUND(11.66816,5)</f>
        <v>11.66816</v>
      </c>
      <c r="G112" s="28"/>
      <c r="H112" s="38"/>
    </row>
    <row r="113" spans="1:8" ht="12.75" customHeight="1">
      <c r="A113" s="26">
        <v>44231</v>
      </c>
      <c r="B113" s="27"/>
      <c r="C113" s="30">
        <f>ROUND(11.345,5)</f>
        <v>11.345</v>
      </c>
      <c r="D113" s="30">
        <f>F113</f>
        <v>11.88071</v>
      </c>
      <c r="E113" s="30">
        <f>F113</f>
        <v>11.88071</v>
      </c>
      <c r="F113" s="30">
        <f>ROUND(11.88071,5)</f>
        <v>11.88071</v>
      </c>
      <c r="G113" s="28"/>
      <c r="H113" s="38"/>
    </row>
    <row r="114" spans="1:8" ht="12.75" customHeight="1">
      <c r="A114" s="26">
        <v>44322</v>
      </c>
      <c r="B114" s="27"/>
      <c r="C114" s="30">
        <f>ROUND(11.345,5)</f>
        <v>11.345</v>
      </c>
      <c r="D114" s="30">
        <f>F114</f>
        <v>12.09949</v>
      </c>
      <c r="E114" s="30">
        <f>F114</f>
        <v>12.09949</v>
      </c>
      <c r="F114" s="30">
        <f>ROUND(12.09949,5)</f>
        <v>12.09949</v>
      </c>
      <c r="G114" s="28"/>
      <c r="H114" s="38"/>
    </row>
    <row r="115" spans="1:8" ht="12.75" customHeight="1">
      <c r="A115" s="26">
        <v>44413</v>
      </c>
      <c r="B115" s="27"/>
      <c r="C115" s="30">
        <f>ROUND(11.345,5)</f>
        <v>11.345</v>
      </c>
      <c r="D115" s="30">
        <f>F115</f>
        <v>12.34895</v>
      </c>
      <c r="E115" s="30">
        <f>F115</f>
        <v>12.34895</v>
      </c>
      <c r="F115" s="30">
        <f>ROUND(12.34895,5)</f>
        <v>12.34895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44049</v>
      </c>
      <c r="B117" s="27"/>
      <c r="C117" s="30">
        <f>ROUND(97.1074,5)</f>
        <v>97.1074</v>
      </c>
      <c r="D117" s="30">
        <f>F117</f>
        <v>97.63784</v>
      </c>
      <c r="E117" s="30">
        <f>F117</f>
        <v>97.63784</v>
      </c>
      <c r="F117" s="30">
        <f>ROUND(97.63784,5)</f>
        <v>97.63784</v>
      </c>
      <c r="G117" s="28"/>
      <c r="H117" s="38"/>
    </row>
    <row r="118" spans="1:8" ht="12.75" customHeight="1">
      <c r="A118" s="26">
        <v>44140</v>
      </c>
      <c r="B118" s="27"/>
      <c r="C118" s="30">
        <f>ROUND(97.1074,5)</f>
        <v>97.1074</v>
      </c>
      <c r="D118" s="30">
        <f>F118</f>
        <v>96.9221</v>
      </c>
      <c r="E118" s="30">
        <f>F118</f>
        <v>96.9221</v>
      </c>
      <c r="F118" s="30">
        <f>ROUND(96.9221,5)</f>
        <v>96.9221</v>
      </c>
      <c r="G118" s="28"/>
      <c r="H118" s="38"/>
    </row>
    <row r="119" spans="1:8" ht="12.75" customHeight="1">
      <c r="A119" s="26">
        <v>44231</v>
      </c>
      <c r="B119" s="27"/>
      <c r="C119" s="30">
        <f>ROUND(97.1074,5)</f>
        <v>97.1074</v>
      </c>
      <c r="D119" s="30">
        <f>F119</f>
        <v>98.06857</v>
      </c>
      <c r="E119" s="30">
        <f>F119</f>
        <v>98.06857</v>
      </c>
      <c r="F119" s="30">
        <f>ROUND(98.06857,5)</f>
        <v>98.06857</v>
      </c>
      <c r="G119" s="28"/>
      <c r="H119" s="38"/>
    </row>
    <row r="120" spans="1:8" ht="12.75" customHeight="1">
      <c r="A120" s="26">
        <v>44322</v>
      </c>
      <c r="B120" s="27"/>
      <c r="C120" s="30">
        <f>ROUND(97.1074,5)</f>
        <v>97.1074</v>
      </c>
      <c r="D120" s="30">
        <f>F120</f>
        <v>97.44813</v>
      </c>
      <c r="E120" s="30">
        <f>F120</f>
        <v>97.44813</v>
      </c>
      <c r="F120" s="30">
        <f>ROUND(97.44813,5)</f>
        <v>97.44813</v>
      </c>
      <c r="G120" s="28"/>
      <c r="H120" s="38"/>
    </row>
    <row r="121" spans="1:8" ht="12.75" customHeight="1">
      <c r="A121" s="26">
        <v>44413</v>
      </c>
      <c r="B121" s="27"/>
      <c r="C121" s="30">
        <f>ROUND(97.1074,5)</f>
        <v>97.1074</v>
      </c>
      <c r="D121" s="30">
        <f>F121</f>
        <v>98.5457</v>
      </c>
      <c r="E121" s="30">
        <f>F121</f>
        <v>98.5457</v>
      </c>
      <c r="F121" s="30">
        <f>ROUND(98.5457,5)</f>
        <v>98.5457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44049</v>
      </c>
      <c r="B123" s="27"/>
      <c r="C123" s="30">
        <f>ROUND(4.61,5)</f>
        <v>4.61</v>
      </c>
      <c r="D123" s="30">
        <f>F123</f>
        <v>98.02229</v>
      </c>
      <c r="E123" s="30">
        <f>F123</f>
        <v>98.02229</v>
      </c>
      <c r="F123" s="30">
        <f>ROUND(98.02229,5)</f>
        <v>98.02229</v>
      </c>
      <c r="G123" s="28"/>
      <c r="H123" s="38"/>
    </row>
    <row r="124" spans="1:8" ht="12.75" customHeight="1">
      <c r="A124" s="26">
        <v>44140</v>
      </c>
      <c r="B124" s="27"/>
      <c r="C124" s="30">
        <f>ROUND(4.61,5)</f>
        <v>4.61</v>
      </c>
      <c r="D124" s="30">
        <f>F124</f>
        <v>99.09571</v>
      </c>
      <c r="E124" s="30">
        <f>F124</f>
        <v>99.09571</v>
      </c>
      <c r="F124" s="30">
        <f>ROUND(99.09571,5)</f>
        <v>99.09571</v>
      </c>
      <c r="G124" s="28"/>
      <c r="H124" s="38"/>
    </row>
    <row r="125" spans="1:8" ht="12.75" customHeight="1">
      <c r="A125" s="26">
        <v>44231</v>
      </c>
      <c r="B125" s="27"/>
      <c r="C125" s="30">
        <f>ROUND(4.61,5)</f>
        <v>4.61</v>
      </c>
      <c r="D125" s="30">
        <f>F125</f>
        <v>98.35794</v>
      </c>
      <c r="E125" s="30">
        <f>F125</f>
        <v>98.35794</v>
      </c>
      <c r="F125" s="30">
        <f>ROUND(98.35794,5)</f>
        <v>98.35794</v>
      </c>
      <c r="G125" s="28"/>
      <c r="H125" s="38"/>
    </row>
    <row r="126" spans="1:8" ht="12.75" customHeight="1">
      <c r="A126" s="26">
        <v>44322</v>
      </c>
      <c r="B126" s="27"/>
      <c r="C126" s="30">
        <f>ROUND(4.61,5)</f>
        <v>4.61</v>
      </c>
      <c r="D126" s="30">
        <f>F126</f>
        <v>99.54949</v>
      </c>
      <c r="E126" s="30">
        <f>F126</f>
        <v>99.54949</v>
      </c>
      <c r="F126" s="30">
        <f>ROUND(99.54949,5)</f>
        <v>99.54949</v>
      </c>
      <c r="G126" s="28"/>
      <c r="H126" s="38"/>
    </row>
    <row r="127" spans="1:8" ht="12.75" customHeight="1">
      <c r="A127" s="26">
        <v>44413</v>
      </c>
      <c r="B127" s="27"/>
      <c r="C127" s="30">
        <f>ROUND(4.61,5)</f>
        <v>4.61</v>
      </c>
      <c r="D127" s="30">
        <f>F127</f>
        <v>98.7242</v>
      </c>
      <c r="E127" s="30">
        <f>F127</f>
        <v>98.7242</v>
      </c>
      <c r="F127" s="30">
        <f>ROUND(98.7242,5)</f>
        <v>98.7242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44049</v>
      </c>
      <c r="B129" s="27"/>
      <c r="C129" s="30">
        <f>ROUND(5.14,5)</f>
        <v>5.14</v>
      </c>
      <c r="D129" s="30">
        <f>F129</f>
        <v>127.47035</v>
      </c>
      <c r="E129" s="30">
        <f>F129</f>
        <v>127.47035</v>
      </c>
      <c r="F129" s="30">
        <f>ROUND(127.47035,5)</f>
        <v>127.47035</v>
      </c>
      <c r="G129" s="28"/>
      <c r="H129" s="38"/>
    </row>
    <row r="130" spans="1:8" ht="12.75" customHeight="1">
      <c r="A130" s="26">
        <v>44140</v>
      </c>
      <c r="B130" s="27"/>
      <c r="C130" s="30">
        <f>ROUND(5.14,5)</f>
        <v>5.14</v>
      </c>
      <c r="D130" s="30">
        <f>F130</f>
        <v>126.90237</v>
      </c>
      <c r="E130" s="30">
        <f>F130</f>
        <v>126.90237</v>
      </c>
      <c r="F130" s="30">
        <f>ROUND(126.90237,5)</f>
        <v>126.90237</v>
      </c>
      <c r="G130" s="28"/>
      <c r="H130" s="38"/>
    </row>
    <row r="131" spans="1:8" ht="12.75" customHeight="1">
      <c r="A131" s="26">
        <v>44231</v>
      </c>
      <c r="B131" s="27"/>
      <c r="C131" s="30">
        <f>ROUND(5.14,5)</f>
        <v>5.14</v>
      </c>
      <c r="D131" s="30">
        <f>F131</f>
        <v>128.4036</v>
      </c>
      <c r="E131" s="30">
        <f>F131</f>
        <v>128.4036</v>
      </c>
      <c r="F131" s="30">
        <f>ROUND(128.4036,5)</f>
        <v>128.4036</v>
      </c>
      <c r="G131" s="28"/>
      <c r="H131" s="38"/>
    </row>
    <row r="132" spans="1:8" ht="12.75" customHeight="1">
      <c r="A132" s="26">
        <v>44322</v>
      </c>
      <c r="B132" s="27"/>
      <c r="C132" s="30">
        <f>ROUND(5.14,5)</f>
        <v>5.14</v>
      </c>
      <c r="D132" s="30">
        <f>F132</f>
        <v>127.97128</v>
      </c>
      <c r="E132" s="30">
        <f>F132</f>
        <v>127.97128</v>
      </c>
      <c r="F132" s="30">
        <f>ROUND(127.97128,5)</f>
        <v>127.97128</v>
      </c>
      <c r="G132" s="28"/>
      <c r="H132" s="38"/>
    </row>
    <row r="133" spans="1:8" ht="12.75" customHeight="1">
      <c r="A133" s="26">
        <v>44413</v>
      </c>
      <c r="B133" s="27"/>
      <c r="C133" s="30">
        <f>ROUND(5.14,5)</f>
        <v>5.14</v>
      </c>
      <c r="D133" s="30">
        <f>F133</f>
        <v>129.41251</v>
      </c>
      <c r="E133" s="30">
        <f>F133</f>
        <v>129.41251</v>
      </c>
      <c r="F133" s="30">
        <f>ROUND(129.41251,5)</f>
        <v>129.41251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44049</v>
      </c>
      <c r="B135" s="27"/>
      <c r="C135" s="30">
        <f>ROUND(11.81,5)</f>
        <v>11.81</v>
      </c>
      <c r="D135" s="30">
        <f>F135</f>
        <v>11.95384</v>
      </c>
      <c r="E135" s="30">
        <f>F135</f>
        <v>11.95384</v>
      </c>
      <c r="F135" s="30">
        <f>ROUND(11.95384,5)</f>
        <v>11.95384</v>
      </c>
      <c r="G135" s="28"/>
      <c r="H135" s="38"/>
    </row>
    <row r="136" spans="1:8" ht="12.75" customHeight="1">
      <c r="A136" s="26">
        <v>44140</v>
      </c>
      <c r="B136" s="27"/>
      <c r="C136" s="30">
        <f>ROUND(11.81,5)</f>
        <v>11.81</v>
      </c>
      <c r="D136" s="30">
        <f>F136</f>
        <v>12.21618</v>
      </c>
      <c r="E136" s="30">
        <f>F136</f>
        <v>12.21618</v>
      </c>
      <c r="F136" s="30">
        <f>ROUND(12.21618,5)</f>
        <v>12.21618</v>
      </c>
      <c r="G136" s="28"/>
      <c r="H136" s="38"/>
    </row>
    <row r="137" spans="1:8" ht="12.75" customHeight="1">
      <c r="A137" s="26">
        <v>44231</v>
      </c>
      <c r="B137" s="27"/>
      <c r="C137" s="30">
        <f>ROUND(11.81,5)</f>
        <v>11.81</v>
      </c>
      <c r="D137" s="30">
        <f>F137</f>
        <v>12.48853</v>
      </c>
      <c r="E137" s="30">
        <f>F137</f>
        <v>12.48853</v>
      </c>
      <c r="F137" s="30">
        <f>ROUND(12.48853,5)</f>
        <v>12.48853</v>
      </c>
      <c r="G137" s="28"/>
      <c r="H137" s="38"/>
    </row>
    <row r="138" spans="1:8" ht="12.75" customHeight="1">
      <c r="A138" s="26">
        <v>44322</v>
      </c>
      <c r="B138" s="27"/>
      <c r="C138" s="30">
        <f>ROUND(11.81,5)</f>
        <v>11.81</v>
      </c>
      <c r="D138" s="30">
        <f>F138</f>
        <v>12.76445</v>
      </c>
      <c r="E138" s="30">
        <f>F138</f>
        <v>12.76445</v>
      </c>
      <c r="F138" s="30">
        <f>ROUND(12.76445,5)</f>
        <v>12.76445</v>
      </c>
      <c r="G138" s="28"/>
      <c r="H138" s="38"/>
    </row>
    <row r="139" spans="1:8" ht="12.75" customHeight="1">
      <c r="A139" s="26">
        <v>44413</v>
      </c>
      <c r="B139" s="27"/>
      <c r="C139" s="30">
        <f>ROUND(11.81,5)</f>
        <v>11.81</v>
      </c>
      <c r="D139" s="30">
        <f>F139</f>
        <v>13.07283</v>
      </c>
      <c r="E139" s="30">
        <f>F139</f>
        <v>13.07283</v>
      </c>
      <c r="F139" s="30">
        <f>ROUND(13.07283,5)</f>
        <v>13.07283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44049</v>
      </c>
      <c r="B141" s="27"/>
      <c r="C141" s="30">
        <f>ROUND(12.28,5)</f>
        <v>12.28</v>
      </c>
      <c r="D141" s="30">
        <f>F141</f>
        <v>12.41908</v>
      </c>
      <c r="E141" s="30">
        <f>F141</f>
        <v>12.41908</v>
      </c>
      <c r="F141" s="30">
        <f>ROUND(12.41908,5)</f>
        <v>12.41908</v>
      </c>
      <c r="G141" s="28"/>
      <c r="H141" s="38"/>
    </row>
    <row r="142" spans="1:8" ht="12.75" customHeight="1">
      <c r="A142" s="26">
        <v>44140</v>
      </c>
      <c r="B142" s="27"/>
      <c r="C142" s="30">
        <f>ROUND(12.28,5)</f>
        <v>12.28</v>
      </c>
      <c r="D142" s="30">
        <f>F142</f>
        <v>12.67555</v>
      </c>
      <c r="E142" s="30">
        <f>F142</f>
        <v>12.67555</v>
      </c>
      <c r="F142" s="30">
        <f>ROUND(12.67555,5)</f>
        <v>12.67555</v>
      </c>
      <c r="G142" s="28"/>
      <c r="H142" s="38"/>
    </row>
    <row r="143" spans="1:8" ht="12.75" customHeight="1">
      <c r="A143" s="26">
        <v>44231</v>
      </c>
      <c r="B143" s="27"/>
      <c r="C143" s="30">
        <f>ROUND(12.28,5)</f>
        <v>12.28</v>
      </c>
      <c r="D143" s="30">
        <f>F143</f>
        <v>12.93367</v>
      </c>
      <c r="E143" s="30">
        <f>F143</f>
        <v>12.93367</v>
      </c>
      <c r="F143" s="30">
        <f>ROUND(12.93367,5)</f>
        <v>12.93367</v>
      </c>
      <c r="G143" s="28"/>
      <c r="H143" s="38"/>
    </row>
    <row r="144" spans="1:8" ht="12.75" customHeight="1">
      <c r="A144" s="26">
        <v>44322</v>
      </c>
      <c r="B144" s="27"/>
      <c r="C144" s="30">
        <f>ROUND(12.28,5)</f>
        <v>12.28</v>
      </c>
      <c r="D144" s="30">
        <f>F144</f>
        <v>13.20573</v>
      </c>
      <c r="E144" s="30">
        <f>F144</f>
        <v>13.20573</v>
      </c>
      <c r="F144" s="30">
        <f>ROUND(13.20573,5)</f>
        <v>13.20573</v>
      </c>
      <c r="G144" s="28"/>
      <c r="H144" s="38"/>
    </row>
    <row r="145" spans="1:8" ht="12.75" customHeight="1">
      <c r="A145" s="26">
        <v>44413</v>
      </c>
      <c r="B145" s="27"/>
      <c r="C145" s="30">
        <f>ROUND(12.28,5)</f>
        <v>12.28</v>
      </c>
      <c r="D145" s="30">
        <f>F145</f>
        <v>13.50109</v>
      </c>
      <c r="E145" s="30">
        <f>F145</f>
        <v>13.50109</v>
      </c>
      <c r="F145" s="30">
        <f>ROUND(13.50109,5)</f>
        <v>13.50109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44049</v>
      </c>
      <c r="B147" s="27"/>
      <c r="C147" s="30">
        <f>ROUND(5.045,5)</f>
        <v>5.045</v>
      </c>
      <c r="D147" s="30">
        <f>F147</f>
        <v>5.10238</v>
      </c>
      <c r="E147" s="30">
        <f>F147</f>
        <v>5.10238</v>
      </c>
      <c r="F147" s="30">
        <f>ROUND(5.10238,5)</f>
        <v>5.10238</v>
      </c>
      <c r="G147" s="28"/>
      <c r="H147" s="38"/>
    </row>
    <row r="148" spans="1:8" ht="12.75" customHeight="1">
      <c r="A148" s="26">
        <v>44140</v>
      </c>
      <c r="B148" s="27"/>
      <c r="C148" s="30">
        <f>ROUND(5.045,5)</f>
        <v>5.045</v>
      </c>
      <c r="D148" s="30">
        <f>F148</f>
        <v>5.1902</v>
      </c>
      <c r="E148" s="30">
        <f>F148</f>
        <v>5.1902</v>
      </c>
      <c r="F148" s="30">
        <f>ROUND(5.1902,5)</f>
        <v>5.1902</v>
      </c>
      <c r="G148" s="28"/>
      <c r="H148" s="38"/>
    </row>
    <row r="149" spans="1:8" ht="12.75" customHeight="1">
      <c r="A149" s="26">
        <v>44231</v>
      </c>
      <c r="B149" s="27"/>
      <c r="C149" s="30">
        <f>ROUND(5.045,5)</f>
        <v>5.045</v>
      </c>
      <c r="D149" s="30">
        <f>F149</f>
        <v>5.26426</v>
      </c>
      <c r="E149" s="30">
        <f>F149</f>
        <v>5.26426</v>
      </c>
      <c r="F149" s="30">
        <f>ROUND(5.26426,5)</f>
        <v>5.26426</v>
      </c>
      <c r="G149" s="28"/>
      <c r="H149" s="38"/>
    </row>
    <row r="150" spans="1:8" ht="12.75" customHeight="1">
      <c r="A150" s="26">
        <v>44322</v>
      </c>
      <c r="B150" s="27"/>
      <c r="C150" s="30">
        <f>ROUND(5.045,5)</f>
        <v>5.045</v>
      </c>
      <c r="D150" s="30">
        <f>F150</f>
        <v>5.32972</v>
      </c>
      <c r="E150" s="30">
        <f>F150</f>
        <v>5.32972</v>
      </c>
      <c r="F150" s="30">
        <f>ROUND(5.32972,5)</f>
        <v>5.32972</v>
      </c>
      <c r="G150" s="28"/>
      <c r="H150" s="38"/>
    </row>
    <row r="151" spans="1:8" ht="12.75" customHeight="1">
      <c r="A151" s="26">
        <v>44413</v>
      </c>
      <c r="B151" s="27"/>
      <c r="C151" s="30">
        <f>ROUND(5.045,5)</f>
        <v>5.045</v>
      </c>
      <c r="D151" s="30">
        <f>F151</f>
        <v>5.48486</v>
      </c>
      <c r="E151" s="30">
        <f>F151</f>
        <v>5.48486</v>
      </c>
      <c r="F151" s="30">
        <f>ROUND(5.48486,5)</f>
        <v>5.48486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44049</v>
      </c>
      <c r="B153" s="27"/>
      <c r="C153" s="30">
        <f>ROUND(10.78,5)</f>
        <v>10.78</v>
      </c>
      <c r="D153" s="30">
        <f>F153</f>
        <v>10.89922</v>
      </c>
      <c r="E153" s="30">
        <f>F153</f>
        <v>10.89922</v>
      </c>
      <c r="F153" s="30">
        <f>ROUND(10.89922,5)</f>
        <v>10.89922</v>
      </c>
      <c r="G153" s="28"/>
      <c r="H153" s="38"/>
    </row>
    <row r="154" spans="1:8" ht="12.75" customHeight="1">
      <c r="A154" s="26">
        <v>44140</v>
      </c>
      <c r="B154" s="27"/>
      <c r="C154" s="30">
        <f>ROUND(10.78,5)</f>
        <v>10.78</v>
      </c>
      <c r="D154" s="30">
        <f>F154</f>
        <v>11.11537</v>
      </c>
      <c r="E154" s="30">
        <f>F154</f>
        <v>11.11537</v>
      </c>
      <c r="F154" s="30">
        <f>ROUND(11.11537,5)</f>
        <v>11.11537</v>
      </c>
      <c r="G154" s="28"/>
      <c r="H154" s="38"/>
    </row>
    <row r="155" spans="1:8" ht="12.75" customHeight="1">
      <c r="A155" s="26">
        <v>44231</v>
      </c>
      <c r="B155" s="27"/>
      <c r="C155" s="30">
        <f>ROUND(10.78,5)</f>
        <v>10.78</v>
      </c>
      <c r="D155" s="30">
        <f>F155</f>
        <v>11.33919</v>
      </c>
      <c r="E155" s="30">
        <f>F155</f>
        <v>11.33919</v>
      </c>
      <c r="F155" s="30">
        <f>ROUND(11.33919,5)</f>
        <v>11.33919</v>
      </c>
      <c r="G155" s="28"/>
      <c r="H155" s="38"/>
    </row>
    <row r="156" spans="1:8" ht="12.75" customHeight="1">
      <c r="A156" s="26">
        <v>44322</v>
      </c>
      <c r="B156" s="27"/>
      <c r="C156" s="30">
        <f>ROUND(10.78,5)</f>
        <v>10.78</v>
      </c>
      <c r="D156" s="30">
        <f>F156</f>
        <v>11.56129</v>
      </c>
      <c r="E156" s="30">
        <f>F156</f>
        <v>11.56129</v>
      </c>
      <c r="F156" s="30">
        <f>ROUND(11.56129,5)</f>
        <v>11.56129</v>
      </c>
      <c r="G156" s="28"/>
      <c r="H156" s="38"/>
    </row>
    <row r="157" spans="1:8" ht="12.75" customHeight="1">
      <c r="A157" s="26">
        <v>44413</v>
      </c>
      <c r="B157" s="27"/>
      <c r="C157" s="30">
        <f>ROUND(10.78,5)</f>
        <v>10.78</v>
      </c>
      <c r="D157" s="30">
        <f>F157</f>
        <v>11.81414</v>
      </c>
      <c r="E157" s="30">
        <f>F157</f>
        <v>11.81414</v>
      </c>
      <c r="F157" s="30">
        <f>ROUND(11.81414,5)</f>
        <v>11.81414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44049</v>
      </c>
      <c r="B159" s="27"/>
      <c r="C159" s="30">
        <f>ROUND(7.605,5)</f>
        <v>7.605</v>
      </c>
      <c r="D159" s="30">
        <f>F159</f>
        <v>7.70525</v>
      </c>
      <c r="E159" s="30">
        <f>F159</f>
        <v>7.70525</v>
      </c>
      <c r="F159" s="30">
        <f>ROUND(7.70525,5)</f>
        <v>7.70525</v>
      </c>
      <c r="G159" s="28"/>
      <c r="H159" s="38"/>
    </row>
    <row r="160" spans="1:8" ht="12.75" customHeight="1">
      <c r="A160" s="26">
        <v>44140</v>
      </c>
      <c r="B160" s="27"/>
      <c r="C160" s="30">
        <f>ROUND(7.605,5)</f>
        <v>7.605</v>
      </c>
      <c r="D160" s="30">
        <f>F160</f>
        <v>7.88482</v>
      </c>
      <c r="E160" s="30">
        <f>F160</f>
        <v>7.88482</v>
      </c>
      <c r="F160" s="30">
        <f>ROUND(7.88482,5)</f>
        <v>7.88482</v>
      </c>
      <c r="G160" s="28"/>
      <c r="H160" s="38"/>
    </row>
    <row r="161" spans="1:8" ht="12.75" customHeight="1">
      <c r="A161" s="26">
        <v>44231</v>
      </c>
      <c r="B161" s="27"/>
      <c r="C161" s="30">
        <f>ROUND(7.605,5)</f>
        <v>7.605</v>
      </c>
      <c r="D161" s="30">
        <f>F161</f>
        <v>8.0659</v>
      </c>
      <c r="E161" s="30">
        <f>F161</f>
        <v>8.0659</v>
      </c>
      <c r="F161" s="30">
        <f>ROUND(8.0659,5)</f>
        <v>8.0659</v>
      </c>
      <c r="G161" s="28"/>
      <c r="H161" s="38"/>
    </row>
    <row r="162" spans="1:8" ht="12.75" customHeight="1">
      <c r="A162" s="26">
        <v>44322</v>
      </c>
      <c r="B162" s="27"/>
      <c r="C162" s="30">
        <f>ROUND(7.605,5)</f>
        <v>7.605</v>
      </c>
      <c r="D162" s="30">
        <f>F162</f>
        <v>8.25869</v>
      </c>
      <c r="E162" s="30">
        <f>F162</f>
        <v>8.25869</v>
      </c>
      <c r="F162" s="30">
        <f>ROUND(8.25869,5)</f>
        <v>8.25869</v>
      </c>
      <c r="G162" s="28"/>
      <c r="H162" s="38"/>
    </row>
    <row r="163" spans="1:8" ht="12.75" customHeight="1">
      <c r="A163" s="26">
        <v>44413</v>
      </c>
      <c r="B163" s="27"/>
      <c r="C163" s="30">
        <f>ROUND(7.605,5)</f>
        <v>7.605</v>
      </c>
      <c r="D163" s="30">
        <f>F163</f>
        <v>8.49595</v>
      </c>
      <c r="E163" s="30">
        <f>F163</f>
        <v>8.49595</v>
      </c>
      <c r="F163" s="30">
        <f>ROUND(8.49595,5)</f>
        <v>8.49595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44049</v>
      </c>
      <c r="B165" s="27"/>
      <c r="C165" s="30">
        <f>ROUND(2.795,5)</f>
        <v>2.795</v>
      </c>
      <c r="D165" s="30">
        <f>F165</f>
        <v>307.74544</v>
      </c>
      <c r="E165" s="30">
        <f>F165</f>
        <v>307.74544</v>
      </c>
      <c r="F165" s="30">
        <f>ROUND(307.74544,5)</f>
        <v>307.74544</v>
      </c>
      <c r="G165" s="28"/>
      <c r="H165" s="38"/>
    </row>
    <row r="166" spans="1:8" ht="12.75" customHeight="1">
      <c r="A166" s="26">
        <v>44140</v>
      </c>
      <c r="B166" s="27"/>
      <c r="C166" s="30">
        <f>ROUND(2.795,5)</f>
        <v>2.795</v>
      </c>
      <c r="D166" s="30">
        <f>F166</f>
        <v>311.11543</v>
      </c>
      <c r="E166" s="30">
        <f>F166</f>
        <v>311.11543</v>
      </c>
      <c r="F166" s="30">
        <f>ROUND(311.11543,5)</f>
        <v>311.11543</v>
      </c>
      <c r="G166" s="28"/>
      <c r="H166" s="38"/>
    </row>
    <row r="167" spans="1:8" ht="12.75" customHeight="1">
      <c r="A167" s="26">
        <v>44231</v>
      </c>
      <c r="B167" s="27"/>
      <c r="C167" s="30">
        <f>ROUND(2.795,5)</f>
        <v>2.795</v>
      </c>
      <c r="D167" s="30">
        <f>F167</f>
        <v>306.85986</v>
      </c>
      <c r="E167" s="30">
        <f>F167</f>
        <v>306.85986</v>
      </c>
      <c r="F167" s="30">
        <f>ROUND(306.85986,5)</f>
        <v>306.85986</v>
      </c>
      <c r="G167" s="28"/>
      <c r="H167" s="38"/>
    </row>
    <row r="168" spans="1:8" ht="12.75" customHeight="1">
      <c r="A168" s="26">
        <v>44322</v>
      </c>
      <c r="B168" s="27"/>
      <c r="C168" s="30">
        <f>ROUND(2.795,5)</f>
        <v>2.795</v>
      </c>
      <c r="D168" s="30">
        <f>F168</f>
        <v>310.57744</v>
      </c>
      <c r="E168" s="30">
        <f>F168</f>
        <v>310.57744</v>
      </c>
      <c r="F168" s="30">
        <f>ROUND(310.57744,5)</f>
        <v>310.57744</v>
      </c>
      <c r="G168" s="28"/>
      <c r="H168" s="38"/>
    </row>
    <row r="169" spans="1:8" ht="12.75" customHeight="1">
      <c r="A169" s="26">
        <v>44413</v>
      </c>
      <c r="B169" s="27"/>
      <c r="C169" s="30">
        <f>ROUND(2.795,5)</f>
        <v>2.795</v>
      </c>
      <c r="D169" s="30">
        <f>F169</f>
        <v>305.99109</v>
      </c>
      <c r="E169" s="30">
        <f>F169</f>
        <v>305.99109</v>
      </c>
      <c r="F169" s="30">
        <f>ROUND(305.99109,5)</f>
        <v>305.99109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44049</v>
      </c>
      <c r="B171" s="27"/>
      <c r="C171" s="30">
        <f>ROUND(4.46,5)</f>
        <v>4.46</v>
      </c>
      <c r="D171" s="30">
        <f>F171</f>
        <v>215.02068</v>
      </c>
      <c r="E171" s="30">
        <f>F171</f>
        <v>215.02068</v>
      </c>
      <c r="F171" s="30">
        <f>ROUND(215.02068,5)</f>
        <v>215.02068</v>
      </c>
      <c r="G171" s="28"/>
      <c r="H171" s="38"/>
    </row>
    <row r="172" spans="1:8" ht="12.75" customHeight="1">
      <c r="A172" s="26">
        <v>44140</v>
      </c>
      <c r="B172" s="27"/>
      <c r="C172" s="30">
        <f>ROUND(4.46,5)</f>
        <v>4.46</v>
      </c>
      <c r="D172" s="30">
        <f>F172</f>
        <v>217.37532</v>
      </c>
      <c r="E172" s="30">
        <f>F172</f>
        <v>217.37532</v>
      </c>
      <c r="F172" s="30">
        <f>ROUND(217.37532,5)</f>
        <v>217.37532</v>
      </c>
      <c r="G172" s="28"/>
      <c r="H172" s="38"/>
    </row>
    <row r="173" spans="1:8" ht="12.75" customHeight="1">
      <c r="A173" s="26">
        <v>44231</v>
      </c>
      <c r="B173" s="27"/>
      <c r="C173" s="30">
        <f>ROUND(4.46,5)</f>
        <v>4.46</v>
      </c>
      <c r="D173" s="30">
        <f>F173</f>
        <v>215.73128</v>
      </c>
      <c r="E173" s="30">
        <f>F173</f>
        <v>215.73128</v>
      </c>
      <c r="F173" s="30">
        <f>ROUND(215.73128,5)</f>
        <v>215.73128</v>
      </c>
      <c r="G173" s="28"/>
      <c r="H173" s="38"/>
    </row>
    <row r="174" spans="1:8" ht="12.75" customHeight="1">
      <c r="A174" s="26">
        <v>44322</v>
      </c>
      <c r="B174" s="27"/>
      <c r="C174" s="30">
        <f>ROUND(4.46,5)</f>
        <v>4.46</v>
      </c>
      <c r="D174" s="30">
        <f>F174</f>
        <v>218.34426</v>
      </c>
      <c r="E174" s="30">
        <f>F174</f>
        <v>218.34426</v>
      </c>
      <c r="F174" s="30">
        <f>ROUND(218.34426,5)</f>
        <v>218.34426</v>
      </c>
      <c r="G174" s="28"/>
      <c r="H174" s="38"/>
    </row>
    <row r="175" spans="1:8" ht="12.75" customHeight="1">
      <c r="A175" s="26">
        <v>44413</v>
      </c>
      <c r="B175" s="27"/>
      <c r="C175" s="30">
        <f>ROUND(4.46,5)</f>
        <v>4.46</v>
      </c>
      <c r="D175" s="30">
        <f>F175</f>
        <v>216.51</v>
      </c>
      <c r="E175" s="30">
        <f>F175</f>
        <v>216.51</v>
      </c>
      <c r="F175" s="30">
        <f>ROUND(216.51,5)</f>
        <v>216.51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44049</v>
      </c>
      <c r="B177" s="27"/>
      <c r="C177" s="30">
        <f>ROUND(0,5)</f>
        <v>0</v>
      </c>
      <c r="D177" s="30">
        <f>F177</f>
        <v>1.03146</v>
      </c>
      <c r="E177" s="30">
        <f>F177</f>
        <v>1.03146</v>
      </c>
      <c r="F177" s="30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44049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44140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44322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44049</v>
      </c>
      <c r="B191" s="27"/>
      <c r="C191" s="30">
        <f>ROUND(3.675,5)</f>
        <v>3.675</v>
      </c>
      <c r="D191" s="30">
        <f>F191</f>
        <v>3.60279</v>
      </c>
      <c r="E191" s="30">
        <f>F191</f>
        <v>3.60279</v>
      </c>
      <c r="F191" s="30">
        <f>ROUND(3.60279,5)</f>
        <v>3.60279</v>
      </c>
      <c r="G191" s="28"/>
      <c r="H191" s="38"/>
    </row>
    <row r="192" spans="1:8" ht="12.75" customHeight="1">
      <c r="A192" s="26">
        <v>44140</v>
      </c>
      <c r="B192" s="27"/>
      <c r="C192" s="30">
        <f>ROUND(3.675,5)</f>
        <v>3.675</v>
      </c>
      <c r="D192" s="30">
        <f>F192</f>
        <v>3.11106</v>
      </c>
      <c r="E192" s="30">
        <f>F192</f>
        <v>3.11106</v>
      </c>
      <c r="F192" s="30">
        <f>ROUND(3.11106,5)</f>
        <v>3.11106</v>
      </c>
      <c r="G192" s="28"/>
      <c r="H192" s="38"/>
    </row>
    <row r="193" spans="1:8" ht="12.75" customHeight="1">
      <c r="A193" s="26">
        <v>44231</v>
      </c>
      <c r="B193" s="27"/>
      <c r="C193" s="30">
        <f>ROUND(3.675,5)</f>
        <v>3.675</v>
      </c>
      <c r="D193" s="30">
        <f>F193</f>
        <v>0.30575</v>
      </c>
      <c r="E193" s="30">
        <f>F193</f>
        <v>0.30575</v>
      </c>
      <c r="F193" s="30">
        <f>ROUND(0.30575,5)</f>
        <v>0.30575</v>
      </c>
      <c r="G193" s="28"/>
      <c r="H193" s="38"/>
    </row>
    <row r="194" spans="1:8" ht="12.75" customHeight="1">
      <c r="A194" s="26">
        <v>44322</v>
      </c>
      <c r="B194" s="27"/>
      <c r="C194" s="30">
        <f>ROUND(3.675,5)</f>
        <v>3.675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38"/>
    </row>
    <row r="195" spans="1:8" ht="12.75" customHeight="1">
      <c r="A195" s="26">
        <v>44413</v>
      </c>
      <c r="B195" s="27"/>
      <c r="C195" s="30">
        <f>ROUND(3.675,5)</f>
        <v>3.675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44049</v>
      </c>
      <c r="B197" s="27"/>
      <c r="C197" s="30">
        <f>ROUND(10.74,5)</f>
        <v>10.74</v>
      </c>
      <c r="D197" s="30">
        <f>F197</f>
        <v>10.84726</v>
      </c>
      <c r="E197" s="30">
        <f>F197</f>
        <v>10.84726</v>
      </c>
      <c r="F197" s="30">
        <f>ROUND(10.84726,5)</f>
        <v>10.84726</v>
      </c>
      <c r="G197" s="28"/>
      <c r="H197" s="38"/>
    </row>
    <row r="198" spans="1:8" ht="12.75" customHeight="1">
      <c r="A198" s="26">
        <v>44140</v>
      </c>
      <c r="B198" s="27"/>
      <c r="C198" s="30">
        <f>ROUND(10.74,5)</f>
        <v>10.74</v>
      </c>
      <c r="D198" s="30">
        <f>F198</f>
        <v>11.03975</v>
      </c>
      <c r="E198" s="30">
        <f>F198</f>
        <v>11.03975</v>
      </c>
      <c r="F198" s="30">
        <f>ROUND(11.03975,5)</f>
        <v>11.03975</v>
      </c>
      <c r="G198" s="28"/>
      <c r="H198" s="38"/>
    </row>
    <row r="199" spans="1:8" ht="12.75" customHeight="1">
      <c r="A199" s="26">
        <v>44231</v>
      </c>
      <c r="B199" s="27"/>
      <c r="C199" s="30">
        <f>ROUND(10.74,5)</f>
        <v>10.74</v>
      </c>
      <c r="D199" s="30">
        <f>F199</f>
        <v>11.23381</v>
      </c>
      <c r="E199" s="30">
        <f>F199</f>
        <v>11.23381</v>
      </c>
      <c r="F199" s="30">
        <f>ROUND(11.23381,5)</f>
        <v>11.23381</v>
      </c>
      <c r="G199" s="28"/>
      <c r="H199" s="38"/>
    </row>
    <row r="200" spans="1:8" ht="12.75" customHeight="1">
      <c r="A200" s="26">
        <v>44322</v>
      </c>
      <c r="B200" s="27"/>
      <c r="C200" s="30">
        <f>ROUND(10.74,5)</f>
        <v>10.74</v>
      </c>
      <c r="D200" s="30">
        <f>F200</f>
        <v>11.43245</v>
      </c>
      <c r="E200" s="30">
        <f>F200</f>
        <v>11.43245</v>
      </c>
      <c r="F200" s="30">
        <f>ROUND(11.43245,5)</f>
        <v>11.43245</v>
      </c>
      <c r="G200" s="28"/>
      <c r="H200" s="38"/>
    </row>
    <row r="201" spans="1:8" ht="12.75" customHeight="1">
      <c r="A201" s="26">
        <v>44413</v>
      </c>
      <c r="B201" s="27"/>
      <c r="C201" s="30">
        <f>ROUND(10.74,5)</f>
        <v>10.74</v>
      </c>
      <c r="D201" s="30">
        <f>F201</f>
        <v>11.65373</v>
      </c>
      <c r="E201" s="30">
        <f>F201</f>
        <v>11.65373</v>
      </c>
      <c r="F201" s="30">
        <f>ROUND(11.65373,5)</f>
        <v>11.65373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44049</v>
      </c>
      <c r="B203" s="27"/>
      <c r="C203" s="30">
        <f>ROUND(4.09,5)</f>
        <v>4.09</v>
      </c>
      <c r="D203" s="30">
        <f>F203</f>
        <v>186.56431</v>
      </c>
      <c r="E203" s="30">
        <f>F203</f>
        <v>186.56431</v>
      </c>
      <c r="F203" s="30">
        <f>ROUND(186.56431,5)</f>
        <v>186.56431</v>
      </c>
      <c r="G203" s="28"/>
      <c r="H203" s="38"/>
    </row>
    <row r="204" spans="1:8" ht="12.75" customHeight="1">
      <c r="A204" s="26">
        <v>44140</v>
      </c>
      <c r="B204" s="27"/>
      <c r="C204" s="30">
        <f>ROUND(4.09,5)</f>
        <v>4.09</v>
      </c>
      <c r="D204" s="30">
        <f>F204</f>
        <v>185.90137</v>
      </c>
      <c r="E204" s="30">
        <f>F204</f>
        <v>185.90137</v>
      </c>
      <c r="F204" s="30">
        <f>ROUND(185.90137,5)</f>
        <v>185.90137</v>
      </c>
      <c r="G204" s="28"/>
      <c r="H204" s="38"/>
    </row>
    <row r="205" spans="1:8" ht="12.75" customHeight="1">
      <c r="A205" s="26">
        <v>44231</v>
      </c>
      <c r="B205" s="27"/>
      <c r="C205" s="30">
        <f>ROUND(4.09,5)</f>
        <v>4.09</v>
      </c>
      <c r="D205" s="30">
        <f>F205</f>
        <v>188.10027</v>
      </c>
      <c r="E205" s="30">
        <f>F205</f>
        <v>188.10027</v>
      </c>
      <c r="F205" s="30">
        <f>ROUND(188.10027,5)</f>
        <v>188.10027</v>
      </c>
      <c r="G205" s="28"/>
      <c r="H205" s="38"/>
    </row>
    <row r="206" spans="1:8" ht="12.75" customHeight="1">
      <c r="A206" s="26">
        <v>44322</v>
      </c>
      <c r="B206" s="27"/>
      <c r="C206" s="30">
        <f>ROUND(4.09,5)</f>
        <v>4.09</v>
      </c>
      <c r="D206" s="30">
        <f>F206</f>
        <v>187.63717</v>
      </c>
      <c r="E206" s="30">
        <f>F206</f>
        <v>187.63717</v>
      </c>
      <c r="F206" s="30">
        <f>ROUND(187.63717,5)</f>
        <v>187.63717</v>
      </c>
      <c r="G206" s="28"/>
      <c r="H206" s="38"/>
    </row>
    <row r="207" spans="1:8" ht="12.75" customHeight="1">
      <c r="A207" s="26">
        <v>44413</v>
      </c>
      <c r="B207" s="27"/>
      <c r="C207" s="30">
        <f>ROUND(4.09,5)</f>
        <v>4.09</v>
      </c>
      <c r="D207" s="30">
        <f>F207</f>
        <v>189.75079</v>
      </c>
      <c r="E207" s="30">
        <f>F207</f>
        <v>189.75079</v>
      </c>
      <c r="F207" s="30">
        <f>ROUND(189.75079,5)</f>
        <v>189.75079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44049</v>
      </c>
      <c r="B209" s="27"/>
      <c r="C209" s="30">
        <f>ROUND(2.4,5)</f>
        <v>2.4</v>
      </c>
      <c r="D209" s="30">
        <f>F209</f>
        <v>166.21995</v>
      </c>
      <c r="E209" s="30">
        <f>F209</f>
        <v>166.21995</v>
      </c>
      <c r="F209" s="30">
        <f>ROUND(166.21995,5)</f>
        <v>166.21995</v>
      </c>
      <c r="G209" s="28"/>
      <c r="H209" s="38"/>
    </row>
    <row r="210" spans="1:8" ht="12.75" customHeight="1">
      <c r="A210" s="26">
        <v>44140</v>
      </c>
      <c r="B210" s="27"/>
      <c r="C210" s="30">
        <f>ROUND(2.4,5)</f>
        <v>2.4</v>
      </c>
      <c r="D210" s="30">
        <f>F210</f>
        <v>168.04067</v>
      </c>
      <c r="E210" s="30">
        <f>F210</f>
        <v>168.04067</v>
      </c>
      <c r="F210" s="30">
        <f>ROUND(168.04067,5)</f>
        <v>168.04067</v>
      </c>
      <c r="G210" s="28"/>
      <c r="H210" s="38"/>
    </row>
    <row r="211" spans="1:8" ht="12.75" customHeight="1">
      <c r="A211" s="26">
        <v>44231</v>
      </c>
      <c r="B211" s="27"/>
      <c r="C211" s="30">
        <f>ROUND(2.4,5)</f>
        <v>2.4</v>
      </c>
      <c r="D211" s="30">
        <f>F211</f>
        <v>167.70699</v>
      </c>
      <c r="E211" s="30">
        <f>F211</f>
        <v>167.70699</v>
      </c>
      <c r="F211" s="30">
        <f>ROUND(167.70699,5)</f>
        <v>167.70699</v>
      </c>
      <c r="G211" s="28"/>
      <c r="H211" s="38"/>
    </row>
    <row r="212" spans="1:8" ht="12.75" customHeight="1">
      <c r="A212" s="26">
        <v>44322</v>
      </c>
      <c r="B212" s="27"/>
      <c r="C212" s="30">
        <f>ROUND(2.4,5)</f>
        <v>2.4</v>
      </c>
      <c r="D212" s="30">
        <f>F212</f>
        <v>169.7385</v>
      </c>
      <c r="E212" s="30">
        <f>F212</f>
        <v>169.7385</v>
      </c>
      <c r="F212" s="30">
        <f>ROUND(169.7385,5)</f>
        <v>169.7385</v>
      </c>
      <c r="G212" s="28"/>
      <c r="H212" s="38"/>
    </row>
    <row r="213" spans="1:8" ht="12.75" customHeight="1">
      <c r="A213" s="26">
        <v>44413</v>
      </c>
      <c r="B213" s="27"/>
      <c r="C213" s="30">
        <f>ROUND(2.4,5)</f>
        <v>2.4</v>
      </c>
      <c r="D213" s="30">
        <f>F213</f>
        <v>169.27017</v>
      </c>
      <c r="E213" s="30">
        <f>F213</f>
        <v>169.27017</v>
      </c>
      <c r="F213" s="30">
        <f>ROUND(169.27017,5)</f>
        <v>169.27017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44049</v>
      </c>
      <c r="B215" s="27"/>
      <c r="C215" s="30">
        <f>ROUND(9.64,5)</f>
        <v>9.64</v>
      </c>
      <c r="D215" s="30">
        <f>F215</f>
        <v>9.74674</v>
      </c>
      <c r="E215" s="30">
        <f>F215</f>
        <v>9.74674</v>
      </c>
      <c r="F215" s="30">
        <f>ROUND(9.74674,5)</f>
        <v>9.74674</v>
      </c>
      <c r="G215" s="28"/>
      <c r="H215" s="38"/>
    </row>
    <row r="216" spans="1:8" ht="12.75" customHeight="1">
      <c r="A216" s="26">
        <v>44140</v>
      </c>
      <c r="B216" s="27"/>
      <c r="C216" s="30">
        <f>ROUND(9.64,5)</f>
        <v>9.64</v>
      </c>
      <c r="D216" s="30">
        <f>F216</f>
        <v>9.94009</v>
      </c>
      <c r="E216" s="30">
        <f>F216</f>
        <v>9.94009</v>
      </c>
      <c r="F216" s="30">
        <f>ROUND(9.94009,5)</f>
        <v>9.94009</v>
      </c>
      <c r="G216" s="28"/>
      <c r="H216" s="38"/>
    </row>
    <row r="217" spans="1:8" ht="12.75" customHeight="1">
      <c r="A217" s="26">
        <v>44231</v>
      </c>
      <c r="B217" s="27"/>
      <c r="C217" s="30">
        <f>ROUND(9.64,5)</f>
        <v>9.64</v>
      </c>
      <c r="D217" s="30">
        <f>F217</f>
        <v>10.13926</v>
      </c>
      <c r="E217" s="30">
        <f>F217</f>
        <v>10.13926</v>
      </c>
      <c r="F217" s="30">
        <f>ROUND(10.13926,5)</f>
        <v>10.13926</v>
      </c>
      <c r="G217" s="28"/>
      <c r="H217" s="38"/>
    </row>
    <row r="218" spans="1:8" ht="12.75" customHeight="1">
      <c r="A218" s="26">
        <v>44322</v>
      </c>
      <c r="B218" s="27"/>
      <c r="C218" s="30">
        <f>ROUND(9.64,5)</f>
        <v>9.64</v>
      </c>
      <c r="D218" s="30">
        <f>F218</f>
        <v>10.33768</v>
      </c>
      <c r="E218" s="30">
        <f>F218</f>
        <v>10.33768</v>
      </c>
      <c r="F218" s="30">
        <f>ROUND(10.33768,5)</f>
        <v>10.33768</v>
      </c>
      <c r="G218" s="28"/>
      <c r="H218" s="38"/>
    </row>
    <row r="219" spans="1:8" ht="12.75" customHeight="1">
      <c r="A219" s="26">
        <v>44413</v>
      </c>
      <c r="B219" s="27"/>
      <c r="C219" s="30">
        <f>ROUND(9.64,5)</f>
        <v>9.64</v>
      </c>
      <c r="D219" s="30">
        <f>F219</f>
        <v>10.56725</v>
      </c>
      <c r="E219" s="30">
        <f>F219</f>
        <v>10.56725</v>
      </c>
      <c r="F219" s="30">
        <f>ROUND(10.56725,5)</f>
        <v>10.56725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44049</v>
      </c>
      <c r="B221" s="27"/>
      <c r="C221" s="30">
        <f>ROUND(11.08,5)</f>
        <v>11.08</v>
      </c>
      <c r="D221" s="30">
        <f>F221</f>
        <v>11.18623</v>
      </c>
      <c r="E221" s="30">
        <f>F221</f>
        <v>11.18623</v>
      </c>
      <c r="F221" s="30">
        <f>ROUND(11.18623,5)</f>
        <v>11.18623</v>
      </c>
      <c r="G221" s="28"/>
      <c r="H221" s="38"/>
    </row>
    <row r="222" spans="1:8" ht="12.75" customHeight="1">
      <c r="A222" s="26">
        <v>44140</v>
      </c>
      <c r="B222" s="27"/>
      <c r="C222" s="30">
        <f>ROUND(11.08,5)</f>
        <v>11.08</v>
      </c>
      <c r="D222" s="30">
        <f>F222</f>
        <v>11.37819</v>
      </c>
      <c r="E222" s="30">
        <f>F222</f>
        <v>11.37819</v>
      </c>
      <c r="F222" s="30">
        <f>ROUND(11.37819,5)</f>
        <v>11.37819</v>
      </c>
      <c r="G222" s="28"/>
      <c r="H222" s="38"/>
    </row>
    <row r="223" spans="1:8" ht="12.75" customHeight="1">
      <c r="A223" s="26">
        <v>44231</v>
      </c>
      <c r="B223" s="27"/>
      <c r="C223" s="30">
        <f>ROUND(11.08,5)</f>
        <v>11.08</v>
      </c>
      <c r="D223" s="30">
        <f>F223</f>
        <v>11.57591</v>
      </c>
      <c r="E223" s="30">
        <f>F223</f>
        <v>11.57591</v>
      </c>
      <c r="F223" s="30">
        <f>ROUND(11.57591,5)</f>
        <v>11.57591</v>
      </c>
      <c r="G223" s="28"/>
      <c r="H223" s="38"/>
    </row>
    <row r="224" spans="1:8" ht="12.75" customHeight="1">
      <c r="A224" s="26">
        <v>44322</v>
      </c>
      <c r="B224" s="27"/>
      <c r="C224" s="30">
        <f>ROUND(11.08,5)</f>
        <v>11.08</v>
      </c>
      <c r="D224" s="30">
        <f>F224</f>
        <v>11.77089</v>
      </c>
      <c r="E224" s="30">
        <f>F224</f>
        <v>11.77089</v>
      </c>
      <c r="F224" s="30">
        <f>ROUND(11.77089,5)</f>
        <v>11.77089</v>
      </c>
      <c r="G224" s="28"/>
      <c r="H224" s="38"/>
    </row>
    <row r="225" spans="1:8" ht="12.75" customHeight="1">
      <c r="A225" s="26">
        <v>44413</v>
      </c>
      <c r="B225" s="27"/>
      <c r="C225" s="30">
        <f>ROUND(11.08,5)</f>
        <v>11.08</v>
      </c>
      <c r="D225" s="30">
        <f>F225</f>
        <v>11.99085</v>
      </c>
      <c r="E225" s="30">
        <f>F225</f>
        <v>11.99085</v>
      </c>
      <c r="F225" s="30">
        <f>ROUND(11.99085,5)</f>
        <v>11.99085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44049</v>
      </c>
      <c r="B227" s="27"/>
      <c r="C227" s="30">
        <f>ROUND(11.3,5)</f>
        <v>11.3</v>
      </c>
      <c r="D227" s="30">
        <f>F227</f>
        <v>11.41242</v>
      </c>
      <c r="E227" s="30">
        <f>F227</f>
        <v>11.41242</v>
      </c>
      <c r="F227" s="30">
        <f>ROUND(11.41242,5)</f>
        <v>11.41242</v>
      </c>
      <c r="G227" s="28"/>
      <c r="H227" s="38"/>
    </row>
    <row r="228" spans="1:8" ht="12.75" customHeight="1">
      <c r="A228" s="26">
        <v>44140</v>
      </c>
      <c r="B228" s="27"/>
      <c r="C228" s="30">
        <f>ROUND(11.3,5)</f>
        <v>11.3</v>
      </c>
      <c r="D228" s="30">
        <f>F228</f>
        <v>11.61592</v>
      </c>
      <c r="E228" s="30">
        <f>F228</f>
        <v>11.61592</v>
      </c>
      <c r="F228" s="30">
        <f>ROUND(11.61592,5)</f>
        <v>11.61592</v>
      </c>
      <c r="G228" s="28"/>
      <c r="H228" s="38"/>
    </row>
    <row r="229" spans="1:8" ht="12.75" customHeight="1">
      <c r="A229" s="26">
        <v>44231</v>
      </c>
      <c r="B229" s="27"/>
      <c r="C229" s="30">
        <f>ROUND(11.3,5)</f>
        <v>11.3</v>
      </c>
      <c r="D229" s="30">
        <f>F229</f>
        <v>11.82667</v>
      </c>
      <c r="E229" s="30">
        <f>F229</f>
        <v>11.82667</v>
      </c>
      <c r="F229" s="30">
        <f>ROUND(11.82667,5)</f>
        <v>11.82667</v>
      </c>
      <c r="G229" s="28"/>
      <c r="H229" s="38"/>
    </row>
    <row r="230" spans="1:8" ht="12.75" customHeight="1">
      <c r="A230" s="26">
        <v>44322</v>
      </c>
      <c r="B230" s="27"/>
      <c r="C230" s="30">
        <f>ROUND(11.3,5)</f>
        <v>11.3</v>
      </c>
      <c r="D230" s="30">
        <f>F230</f>
        <v>12.03506</v>
      </c>
      <c r="E230" s="30">
        <f>F230</f>
        <v>12.03506</v>
      </c>
      <c r="F230" s="30">
        <f>ROUND(12.03506,5)</f>
        <v>12.03506</v>
      </c>
      <c r="G230" s="28"/>
      <c r="H230" s="38"/>
    </row>
    <row r="231" spans="1:8" ht="12.75" customHeight="1">
      <c r="A231" s="26">
        <v>44413</v>
      </c>
      <c r="B231" s="27"/>
      <c r="C231" s="30">
        <f>ROUND(11.3,5)</f>
        <v>11.3</v>
      </c>
      <c r="D231" s="30">
        <f>F231</f>
        <v>12.27083</v>
      </c>
      <c r="E231" s="30">
        <f>F231</f>
        <v>12.27083</v>
      </c>
      <c r="F231" s="30">
        <f>ROUND(12.27083,5)</f>
        <v>12.27083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44049</v>
      </c>
      <c r="B233" s="27"/>
      <c r="C233" s="31">
        <f>ROUND(717.72,3)</f>
        <v>717.72</v>
      </c>
      <c r="D233" s="31">
        <f>F233</f>
        <v>721.466</v>
      </c>
      <c r="E233" s="31">
        <f>F233</f>
        <v>721.466</v>
      </c>
      <c r="F233" s="31">
        <f>ROUND(721.466,3)</f>
        <v>721.466</v>
      </c>
      <c r="G233" s="28"/>
      <c r="H233" s="38"/>
    </row>
    <row r="234" spans="1:8" ht="12.75" customHeight="1">
      <c r="A234" s="26">
        <v>44140</v>
      </c>
      <c r="B234" s="27"/>
      <c r="C234" s="31">
        <f>ROUND(717.72,3)</f>
        <v>717.72</v>
      </c>
      <c r="D234" s="31">
        <f>F234</f>
        <v>729.269</v>
      </c>
      <c r="E234" s="31">
        <f>F234</f>
        <v>729.269</v>
      </c>
      <c r="F234" s="31">
        <f>ROUND(729.269,3)</f>
        <v>729.269</v>
      </c>
      <c r="G234" s="28"/>
      <c r="H234" s="38"/>
    </row>
    <row r="235" spans="1:8" ht="12.75" customHeight="1">
      <c r="A235" s="26">
        <v>44231</v>
      </c>
      <c r="B235" s="27"/>
      <c r="C235" s="31">
        <f>ROUND(717.72,3)</f>
        <v>717.72</v>
      </c>
      <c r="D235" s="31">
        <f>F235</f>
        <v>737.715</v>
      </c>
      <c r="E235" s="31">
        <f>F235</f>
        <v>737.715</v>
      </c>
      <c r="F235" s="31">
        <f>ROUND(737.715,3)</f>
        <v>737.715</v>
      </c>
      <c r="G235" s="28"/>
      <c r="H235" s="38"/>
    </row>
    <row r="236" spans="1:8" ht="12.75" customHeight="1">
      <c r="A236" s="26">
        <v>44322</v>
      </c>
      <c r="B236" s="27"/>
      <c r="C236" s="31">
        <f>ROUND(717.72,3)</f>
        <v>717.72</v>
      </c>
      <c r="D236" s="31">
        <f>F236</f>
        <v>746.472</v>
      </c>
      <c r="E236" s="31">
        <f>F236</f>
        <v>746.472</v>
      </c>
      <c r="F236" s="31">
        <f>ROUND(746.472,3)</f>
        <v>746.472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44049</v>
      </c>
      <c r="B238" s="27"/>
      <c r="C238" s="31">
        <f>ROUND(725.804,3)</f>
        <v>725.804</v>
      </c>
      <c r="D238" s="31">
        <f>F238</f>
        <v>729.592</v>
      </c>
      <c r="E238" s="31">
        <f>F238</f>
        <v>729.592</v>
      </c>
      <c r="F238" s="31">
        <f>ROUND(729.592,3)</f>
        <v>729.592</v>
      </c>
      <c r="G238" s="28"/>
      <c r="H238" s="38"/>
    </row>
    <row r="239" spans="1:8" ht="12.75" customHeight="1">
      <c r="A239" s="26">
        <v>44140</v>
      </c>
      <c r="B239" s="27"/>
      <c r="C239" s="31">
        <f>ROUND(725.804,3)</f>
        <v>725.804</v>
      </c>
      <c r="D239" s="31">
        <f>F239</f>
        <v>737.483</v>
      </c>
      <c r="E239" s="31">
        <f>F239</f>
        <v>737.483</v>
      </c>
      <c r="F239" s="31">
        <f>ROUND(737.483,3)</f>
        <v>737.483</v>
      </c>
      <c r="G239" s="28"/>
      <c r="H239" s="38"/>
    </row>
    <row r="240" spans="1:8" ht="12.75" customHeight="1">
      <c r="A240" s="26">
        <v>44231</v>
      </c>
      <c r="B240" s="27"/>
      <c r="C240" s="31">
        <f>ROUND(725.804,3)</f>
        <v>725.804</v>
      </c>
      <c r="D240" s="31">
        <f>F240</f>
        <v>746.025</v>
      </c>
      <c r="E240" s="31">
        <f>F240</f>
        <v>746.025</v>
      </c>
      <c r="F240" s="31">
        <f>ROUND(746.025,3)</f>
        <v>746.025</v>
      </c>
      <c r="G240" s="28"/>
      <c r="H240" s="38"/>
    </row>
    <row r="241" spans="1:8" ht="12.75" customHeight="1">
      <c r="A241" s="26">
        <v>44322</v>
      </c>
      <c r="B241" s="27"/>
      <c r="C241" s="31">
        <f>ROUND(725.804,3)</f>
        <v>725.804</v>
      </c>
      <c r="D241" s="31">
        <f>F241</f>
        <v>754.88</v>
      </c>
      <c r="E241" s="31">
        <f>F241</f>
        <v>754.88</v>
      </c>
      <c r="F241" s="31">
        <f>ROUND(754.88,3)</f>
        <v>754.88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44049</v>
      </c>
      <c r="B243" s="27"/>
      <c r="C243" s="31">
        <f>ROUND(801.329,3)</f>
        <v>801.329</v>
      </c>
      <c r="D243" s="31">
        <f>F243</f>
        <v>805.511</v>
      </c>
      <c r="E243" s="31">
        <f>F243</f>
        <v>805.511</v>
      </c>
      <c r="F243" s="31">
        <f>ROUND(805.511,3)</f>
        <v>805.511</v>
      </c>
      <c r="G243" s="28"/>
      <c r="H243" s="38"/>
    </row>
    <row r="244" spans="1:8" ht="12.75" customHeight="1">
      <c r="A244" s="26">
        <v>44140</v>
      </c>
      <c r="B244" s="27"/>
      <c r="C244" s="31">
        <f>ROUND(801.329,3)</f>
        <v>801.329</v>
      </c>
      <c r="D244" s="31">
        <f>F244</f>
        <v>814.224</v>
      </c>
      <c r="E244" s="31">
        <f>F244</f>
        <v>814.224</v>
      </c>
      <c r="F244" s="31">
        <f>ROUND(814.224,3)</f>
        <v>814.224</v>
      </c>
      <c r="G244" s="28"/>
      <c r="H244" s="38"/>
    </row>
    <row r="245" spans="1:8" ht="12.75" customHeight="1">
      <c r="A245" s="26">
        <v>44231</v>
      </c>
      <c r="B245" s="27"/>
      <c r="C245" s="31">
        <f>ROUND(801.329,3)</f>
        <v>801.329</v>
      </c>
      <c r="D245" s="31">
        <f>F245</f>
        <v>823.654</v>
      </c>
      <c r="E245" s="31">
        <f>F245</f>
        <v>823.654</v>
      </c>
      <c r="F245" s="31">
        <f>ROUND(823.654,3)</f>
        <v>823.654</v>
      </c>
      <c r="G245" s="28"/>
      <c r="H245" s="38"/>
    </row>
    <row r="246" spans="1:8" ht="12.75" customHeight="1">
      <c r="A246" s="26">
        <v>44322</v>
      </c>
      <c r="B246" s="27"/>
      <c r="C246" s="31">
        <f>ROUND(801.329,3)</f>
        <v>801.329</v>
      </c>
      <c r="D246" s="31">
        <f>F246</f>
        <v>833.431</v>
      </c>
      <c r="E246" s="31">
        <f>F246</f>
        <v>833.431</v>
      </c>
      <c r="F246" s="31">
        <f>ROUND(833.431,3)</f>
        <v>833.431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44049</v>
      </c>
      <c r="B248" s="27"/>
      <c r="C248" s="31">
        <f>ROUND(699.42,3)</f>
        <v>699.42</v>
      </c>
      <c r="D248" s="31">
        <f>F248</f>
        <v>703.07</v>
      </c>
      <c r="E248" s="31">
        <f>F248</f>
        <v>703.07</v>
      </c>
      <c r="F248" s="31">
        <f>ROUND(703.07,3)</f>
        <v>703.07</v>
      </c>
      <c r="G248" s="28"/>
      <c r="H248" s="38"/>
    </row>
    <row r="249" spans="1:8" ht="12.75" customHeight="1">
      <c r="A249" s="26">
        <v>44140</v>
      </c>
      <c r="B249" s="27"/>
      <c r="C249" s="31">
        <f>ROUND(699.42,3)</f>
        <v>699.42</v>
      </c>
      <c r="D249" s="31">
        <f>F249</f>
        <v>710.675</v>
      </c>
      <c r="E249" s="31">
        <f>F249</f>
        <v>710.675</v>
      </c>
      <c r="F249" s="31">
        <f>ROUND(710.675,3)</f>
        <v>710.675</v>
      </c>
      <c r="G249" s="28"/>
      <c r="H249" s="38"/>
    </row>
    <row r="250" spans="1:8" ht="12.75" customHeight="1">
      <c r="A250" s="26">
        <v>44231</v>
      </c>
      <c r="B250" s="27"/>
      <c r="C250" s="31">
        <f>ROUND(699.42,3)</f>
        <v>699.42</v>
      </c>
      <c r="D250" s="31">
        <f>F250</f>
        <v>718.905</v>
      </c>
      <c r="E250" s="31">
        <f>F250</f>
        <v>718.905</v>
      </c>
      <c r="F250" s="31">
        <f>ROUND(718.905,3)</f>
        <v>718.905</v>
      </c>
      <c r="G250" s="28"/>
      <c r="H250" s="38"/>
    </row>
    <row r="251" spans="1:8" ht="12.75" customHeight="1">
      <c r="A251" s="26">
        <v>44322</v>
      </c>
      <c r="B251" s="27"/>
      <c r="C251" s="31">
        <f>ROUND(699.42,3)</f>
        <v>699.42</v>
      </c>
      <c r="D251" s="31">
        <f>F251</f>
        <v>727.439</v>
      </c>
      <c r="E251" s="31">
        <f>F251</f>
        <v>727.439</v>
      </c>
      <c r="F251" s="31">
        <f>ROUND(727.439,3)</f>
        <v>727.439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44049</v>
      </c>
      <c r="B253" s="27"/>
      <c r="C253" s="31">
        <f>ROUND(254.493811077271,3)</f>
        <v>254.494</v>
      </c>
      <c r="D253" s="31">
        <f>F253</f>
        <v>255.855</v>
      </c>
      <c r="E253" s="31">
        <f>F253</f>
        <v>255.855</v>
      </c>
      <c r="F253" s="31">
        <f>ROUND(255.855,3)</f>
        <v>255.855</v>
      </c>
      <c r="G253" s="28"/>
      <c r="H253" s="38"/>
    </row>
    <row r="254" spans="1:8" ht="12.75" customHeight="1">
      <c r="A254" s="26">
        <v>44140</v>
      </c>
      <c r="B254" s="27"/>
      <c r="C254" s="31">
        <f>ROUND(254.493811077271,3)</f>
        <v>254.494</v>
      </c>
      <c r="D254" s="31">
        <f>F254</f>
        <v>258.686</v>
      </c>
      <c r="E254" s="31">
        <f>F254</f>
        <v>258.686</v>
      </c>
      <c r="F254" s="31">
        <f>ROUND(258.686,3)</f>
        <v>258.686</v>
      </c>
      <c r="G254" s="28"/>
      <c r="H254" s="38"/>
    </row>
    <row r="255" spans="1:8" ht="12.75" customHeight="1">
      <c r="A255" s="26">
        <v>44231</v>
      </c>
      <c r="B255" s="27"/>
      <c r="C255" s="31">
        <f>ROUND(254.493811077271,3)</f>
        <v>254.494</v>
      </c>
      <c r="D255" s="31">
        <f>F255</f>
        <v>261.744</v>
      </c>
      <c r="E255" s="31">
        <f>F255</f>
        <v>261.744</v>
      </c>
      <c r="F255" s="31">
        <f>ROUND(261.744,3)</f>
        <v>261.744</v>
      </c>
      <c r="G255" s="28"/>
      <c r="H255" s="38"/>
    </row>
    <row r="256" spans="1:8" ht="12.75" customHeight="1">
      <c r="A256" s="26">
        <v>44322</v>
      </c>
      <c r="B256" s="27"/>
      <c r="C256" s="31">
        <f>ROUND(254.493811077271,3)</f>
        <v>254.494</v>
      </c>
      <c r="D256" s="31">
        <f>F256</f>
        <v>264.913</v>
      </c>
      <c r="E256" s="31">
        <f>F256</f>
        <v>264.913</v>
      </c>
      <c r="F256" s="31">
        <f>ROUND(264.913,3)</f>
        <v>264.913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44049</v>
      </c>
      <c r="B258" s="27"/>
      <c r="C258" s="31">
        <f>ROUND(691.645,3)</f>
        <v>691.645</v>
      </c>
      <c r="D258" s="31">
        <f>F258</f>
        <v>695.255</v>
      </c>
      <c r="E258" s="31">
        <f>F258</f>
        <v>695.255</v>
      </c>
      <c r="F258" s="31">
        <f>ROUND(695.255,3)</f>
        <v>695.255</v>
      </c>
      <c r="G258" s="28"/>
      <c r="H258" s="38"/>
    </row>
    <row r="259" spans="1:8" ht="12.75" customHeight="1">
      <c r="A259" s="26">
        <v>44140</v>
      </c>
      <c r="B259" s="27"/>
      <c r="C259" s="31">
        <f>ROUND(691.645,3)</f>
        <v>691.645</v>
      </c>
      <c r="D259" s="31">
        <f>F259</f>
        <v>702.775</v>
      </c>
      <c r="E259" s="31">
        <f>F259</f>
        <v>702.775</v>
      </c>
      <c r="F259" s="31">
        <f>ROUND(702.775,3)</f>
        <v>702.775</v>
      </c>
      <c r="G259" s="28"/>
      <c r="H259" s="38"/>
    </row>
    <row r="260" spans="1:8" ht="12.75" customHeight="1">
      <c r="A260" s="26">
        <v>44231</v>
      </c>
      <c r="B260" s="27"/>
      <c r="C260" s="31">
        <f>ROUND(691.645,3)</f>
        <v>691.645</v>
      </c>
      <c r="D260" s="31">
        <f>F260</f>
        <v>710.914</v>
      </c>
      <c r="E260" s="31">
        <f>F260</f>
        <v>710.914</v>
      </c>
      <c r="F260" s="31">
        <f>ROUND(710.914,3)</f>
        <v>710.914</v>
      </c>
      <c r="G260" s="28"/>
      <c r="H260" s="38"/>
    </row>
    <row r="261" spans="1:8" ht="12.75" customHeight="1">
      <c r="A261" s="26">
        <v>44322</v>
      </c>
      <c r="B261" s="27"/>
      <c r="C261" s="31">
        <f>ROUND(691.645,3)</f>
        <v>691.645</v>
      </c>
      <c r="D261" s="31">
        <f>F261</f>
        <v>719.353</v>
      </c>
      <c r="E261" s="31">
        <f>F261</f>
        <v>719.353</v>
      </c>
      <c r="F261" s="31">
        <f>ROUND(719.353,3)</f>
        <v>719.353</v>
      </c>
      <c r="G261" s="28"/>
      <c r="H261" s="38"/>
    </row>
    <row r="262" spans="1:8" ht="12.75" customHeight="1">
      <c r="A262" s="40" t="s">
        <v>86</v>
      </c>
      <c r="B262" s="41"/>
      <c r="C262" s="42"/>
      <c r="D262" s="42"/>
      <c r="E262" s="42"/>
      <c r="F262" s="42"/>
      <c r="G262" s="43"/>
      <c r="H262" s="44"/>
    </row>
    <row r="263" spans="1:8" ht="12.75" customHeight="1">
      <c r="A263" s="45">
        <v>44027</v>
      </c>
      <c r="B263" s="46"/>
      <c r="C263" s="47">
        <v>3.925</v>
      </c>
      <c r="D263" s="47">
        <v>3.905</v>
      </c>
      <c r="E263" s="47">
        <v>3.855</v>
      </c>
      <c r="F263" s="47">
        <v>3.88</v>
      </c>
      <c r="G263" s="43"/>
      <c r="H263" s="44"/>
    </row>
    <row r="264" spans="1:8" ht="12.75" customHeight="1">
      <c r="A264" s="45">
        <v>44062</v>
      </c>
      <c r="B264" s="46"/>
      <c r="C264" s="47">
        <v>3.925</v>
      </c>
      <c r="D264" s="47">
        <v>3.735</v>
      </c>
      <c r="E264" s="47">
        <v>3.685</v>
      </c>
      <c r="F264" s="47">
        <v>3.71</v>
      </c>
      <c r="G264" s="43"/>
      <c r="H264" s="44"/>
    </row>
    <row r="265" spans="1:8" ht="12.75" customHeight="1">
      <c r="A265" s="45">
        <v>44090</v>
      </c>
      <c r="B265" s="46"/>
      <c r="C265" s="47">
        <v>3.925</v>
      </c>
      <c r="D265" s="47">
        <v>3.725</v>
      </c>
      <c r="E265" s="47">
        <v>3.675</v>
      </c>
      <c r="F265" s="47">
        <v>3.7</v>
      </c>
      <c r="G265" s="43"/>
      <c r="H265" s="44"/>
    </row>
    <row r="266" spans="1:8" ht="12.75" customHeight="1">
      <c r="A266" s="45">
        <v>44125</v>
      </c>
      <c r="B266" s="46"/>
      <c r="C266" s="47">
        <v>3.925</v>
      </c>
      <c r="D266" s="47">
        <v>3.615</v>
      </c>
      <c r="E266" s="47">
        <v>3.565</v>
      </c>
      <c r="F266" s="47">
        <v>3.59</v>
      </c>
      <c r="G266" s="43"/>
      <c r="H266" s="44"/>
    </row>
    <row r="267" spans="1:8" ht="12.75" customHeight="1">
      <c r="A267" s="45">
        <v>44153</v>
      </c>
      <c r="B267" s="46">
        <v>44153</v>
      </c>
      <c r="C267" s="47">
        <v>3.925</v>
      </c>
      <c r="D267" s="47">
        <v>3.605</v>
      </c>
      <c r="E267" s="47">
        <v>3.555</v>
      </c>
      <c r="F267" s="47">
        <v>3.58</v>
      </c>
      <c r="G267" s="43"/>
      <c r="H267" s="44"/>
    </row>
    <row r="268" spans="1:8" ht="12.75" customHeight="1">
      <c r="A268" s="45">
        <v>44180</v>
      </c>
      <c r="B268" s="46"/>
      <c r="C268" s="47">
        <v>3.925</v>
      </c>
      <c r="D268" s="47">
        <v>3.585</v>
      </c>
      <c r="E268" s="47">
        <v>3.535</v>
      </c>
      <c r="F268" s="47">
        <v>3.56</v>
      </c>
      <c r="G268" s="43"/>
      <c r="H268" s="44"/>
    </row>
    <row r="269" spans="1:8" ht="12.75" customHeight="1">
      <c r="A269" s="45">
        <v>44272</v>
      </c>
      <c r="B269" s="46"/>
      <c r="C269" s="47">
        <v>3.925</v>
      </c>
      <c r="D269" s="47">
        <v>3.635</v>
      </c>
      <c r="E269" s="47">
        <v>3.585</v>
      </c>
      <c r="F269" s="47">
        <v>3.61</v>
      </c>
      <c r="G269" s="43"/>
      <c r="H269" s="44"/>
    </row>
    <row r="270" spans="1:8" ht="12.75" customHeight="1">
      <c r="A270" s="45">
        <v>44362</v>
      </c>
      <c r="B270" s="46"/>
      <c r="C270" s="47">
        <v>3.925</v>
      </c>
      <c r="D270" s="47">
        <v>3.795</v>
      </c>
      <c r="E270" s="47">
        <v>3.745</v>
      </c>
      <c r="F270" s="47">
        <v>3.77</v>
      </c>
      <c r="G270" s="43"/>
      <c r="H270" s="44"/>
    </row>
    <row r="271" spans="1:8" ht="12.75" customHeight="1">
      <c r="A271" s="45">
        <v>44454</v>
      </c>
      <c r="B271" s="46"/>
      <c r="C271" s="47">
        <v>3.925</v>
      </c>
      <c r="D271" s="47">
        <v>3.955</v>
      </c>
      <c r="E271" s="47">
        <v>3.895</v>
      </c>
      <c r="F271" s="47">
        <v>3.925</v>
      </c>
      <c r="G271" s="43"/>
      <c r="H271" s="44"/>
    </row>
    <row r="272" spans="1:8" ht="12.75" customHeight="1">
      <c r="A272" s="45">
        <v>44545</v>
      </c>
      <c r="B272" s="46"/>
      <c r="C272" s="47">
        <v>3.925</v>
      </c>
      <c r="D272" s="47">
        <v>4.105</v>
      </c>
      <c r="E272" s="47">
        <v>4.045</v>
      </c>
      <c r="F272" s="47">
        <v>4.075</v>
      </c>
      <c r="G272" s="43"/>
      <c r="H272" s="44"/>
    </row>
    <row r="273" spans="1:8" ht="12.75" customHeight="1">
      <c r="A273" s="45">
        <v>44636</v>
      </c>
      <c r="B273" s="46"/>
      <c r="C273" s="47">
        <v>3.925</v>
      </c>
      <c r="D273" s="47">
        <v>4.315</v>
      </c>
      <c r="E273" s="47">
        <v>4.235</v>
      </c>
      <c r="F273" s="47">
        <v>4.275</v>
      </c>
      <c r="G273" s="43"/>
      <c r="H273" s="44"/>
    </row>
    <row r="274" spans="1:8" ht="12.75" customHeight="1">
      <c r="A274" s="45">
        <v>44727</v>
      </c>
      <c r="B274" s="46"/>
      <c r="C274" s="47">
        <v>3.925</v>
      </c>
      <c r="D274" s="47">
        <v>4.585</v>
      </c>
      <c r="E274" s="47">
        <v>4.485</v>
      </c>
      <c r="F274" s="47">
        <v>4.535</v>
      </c>
      <c r="G274" s="43"/>
      <c r="H274" s="44"/>
    </row>
    <row r="275" spans="1:8" ht="12.75" customHeight="1">
      <c r="A275" s="26" t="s">
        <v>13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45007</v>
      </c>
      <c r="B276" s="27"/>
      <c r="C276" s="28">
        <f>ROUND(92.2565819563454,2)</f>
        <v>92.26</v>
      </c>
      <c r="D276" s="28">
        <f>F276</f>
        <v>86.66</v>
      </c>
      <c r="E276" s="28">
        <f>F276</f>
        <v>86.66</v>
      </c>
      <c r="F276" s="28">
        <f>ROUND(86.6606004992165,2)</f>
        <v>86.66</v>
      </c>
      <c r="G276" s="28"/>
      <c r="H276" s="38"/>
    </row>
    <row r="277" spans="1:8" ht="12.75" customHeight="1">
      <c r="A277" s="26" t="s">
        <v>14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46834</v>
      </c>
      <c r="B278" s="27"/>
      <c r="C278" s="28">
        <f>ROUND(90.713186159227,2)</f>
        <v>90.71</v>
      </c>
      <c r="D278" s="28">
        <f>F278</f>
        <v>82.86</v>
      </c>
      <c r="E278" s="28">
        <f>F278</f>
        <v>82.86</v>
      </c>
      <c r="F278" s="28">
        <f>ROUND(82.8567282299959,2)</f>
        <v>82.86</v>
      </c>
      <c r="G278" s="28"/>
      <c r="H278" s="38"/>
    </row>
    <row r="279" spans="1:8" ht="12.75" customHeight="1">
      <c r="A279" s="26" t="s">
        <v>64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44004</v>
      </c>
      <c r="B280" s="27"/>
      <c r="C280" s="28">
        <f>ROUND(101.764443358702,2)</f>
        <v>101.76</v>
      </c>
      <c r="D280" s="28">
        <f>F280</f>
        <v>101.76</v>
      </c>
      <c r="E280" s="28">
        <f>F280</f>
        <v>101.76</v>
      </c>
      <c r="F280" s="28">
        <f>ROUND(101.764443358702,2)</f>
        <v>101.76</v>
      </c>
      <c r="G280" s="28"/>
      <c r="H280" s="38"/>
    </row>
    <row r="281" spans="1:8" ht="12.75" customHeight="1">
      <c r="A281" s="26" t="s">
        <v>65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44095</v>
      </c>
      <c r="B282" s="27"/>
      <c r="C282" s="28">
        <f>ROUND(101.764443358702,2)</f>
        <v>101.76</v>
      </c>
      <c r="D282" s="28">
        <f>F282</f>
        <v>98.76</v>
      </c>
      <c r="E282" s="28">
        <f>F282</f>
        <v>98.76</v>
      </c>
      <c r="F282" s="28">
        <f>ROUND(98.7647459740003,2)</f>
        <v>98.76</v>
      </c>
      <c r="G282" s="28"/>
      <c r="H282" s="38"/>
    </row>
    <row r="283" spans="1:8" ht="12.75" customHeight="1">
      <c r="A283" s="26" t="s">
        <v>66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44182</v>
      </c>
      <c r="B284" s="27"/>
      <c r="C284" s="30">
        <f>ROUND(92.2565819563454,5)</f>
        <v>92.25658</v>
      </c>
      <c r="D284" s="30">
        <f>F284</f>
        <v>94.05101</v>
      </c>
      <c r="E284" s="30">
        <f>F284</f>
        <v>94.05101</v>
      </c>
      <c r="F284" s="30">
        <f>ROUND(94.051007496542,5)</f>
        <v>94.05101</v>
      </c>
      <c r="G284" s="28"/>
      <c r="H284" s="38"/>
    </row>
    <row r="285" spans="1:8" ht="12.75" customHeight="1">
      <c r="A285" s="26" t="s">
        <v>67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44271</v>
      </c>
      <c r="B286" s="27"/>
      <c r="C286" s="30">
        <f>ROUND(92.2565819563454,5)</f>
        <v>92.25658</v>
      </c>
      <c r="D286" s="30">
        <f>F286</f>
        <v>92.30961</v>
      </c>
      <c r="E286" s="30">
        <f>F286</f>
        <v>92.30961</v>
      </c>
      <c r="F286" s="30">
        <f>ROUND(92.3096082758679,5)</f>
        <v>92.30961</v>
      </c>
      <c r="G286" s="28"/>
      <c r="H286" s="38"/>
    </row>
    <row r="287" spans="1:8" ht="12.75" customHeight="1">
      <c r="A287" s="26" t="s">
        <v>68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44362</v>
      </c>
      <c r="B288" s="27"/>
      <c r="C288" s="30">
        <f>ROUND(92.2565819563454,5)</f>
        <v>92.25658</v>
      </c>
      <c r="D288" s="30">
        <f>F288</f>
        <v>90.50692</v>
      </c>
      <c r="E288" s="30">
        <f>F288</f>
        <v>90.50692</v>
      </c>
      <c r="F288" s="30">
        <f>ROUND(90.506915406402,5)</f>
        <v>90.50692</v>
      </c>
      <c r="G288" s="28"/>
      <c r="H288" s="38"/>
    </row>
    <row r="289" spans="1:8" ht="12.75" customHeight="1">
      <c r="A289" s="26" t="s">
        <v>69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44460</v>
      </c>
      <c r="B290" s="27"/>
      <c r="C290" s="30">
        <f>ROUND(92.2565819563454,5)</f>
        <v>92.25658</v>
      </c>
      <c r="D290" s="30">
        <f>F290</f>
        <v>89.51025</v>
      </c>
      <c r="E290" s="30">
        <f>F290</f>
        <v>89.51025</v>
      </c>
      <c r="F290" s="30">
        <f>ROUND(89.5102531438515,5)</f>
        <v>89.51025</v>
      </c>
      <c r="G290" s="28"/>
      <c r="H290" s="38"/>
    </row>
    <row r="291" spans="1:8" ht="12.75" customHeight="1">
      <c r="A291" s="26" t="s">
        <v>70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44551</v>
      </c>
      <c r="B292" s="27"/>
      <c r="C292" s="30">
        <f>ROUND(92.2565819563454,5)</f>
        <v>92.25658</v>
      </c>
      <c r="D292" s="30">
        <f>F292</f>
        <v>90.83359</v>
      </c>
      <c r="E292" s="30">
        <f>F292</f>
        <v>90.83359</v>
      </c>
      <c r="F292" s="30">
        <f>ROUND(90.8335888721043,5)</f>
        <v>90.83359</v>
      </c>
      <c r="G292" s="28"/>
      <c r="H292" s="38"/>
    </row>
    <row r="293" spans="1:8" ht="12.75" customHeight="1">
      <c r="A293" s="26" t="s">
        <v>71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44635</v>
      </c>
      <c r="B294" s="27"/>
      <c r="C294" s="30">
        <f>ROUND(92.2565819563454,5)</f>
        <v>92.25658</v>
      </c>
      <c r="D294" s="30">
        <f>F294</f>
        <v>90.30104</v>
      </c>
      <c r="E294" s="30">
        <f>F294</f>
        <v>90.30104</v>
      </c>
      <c r="F294" s="30">
        <f>ROUND(90.3010386828891,5)</f>
        <v>90.30104</v>
      </c>
      <c r="G294" s="28"/>
      <c r="H294" s="38"/>
    </row>
    <row r="295" spans="1:8" ht="12.75" customHeight="1">
      <c r="A295" s="26" t="s">
        <v>72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44733</v>
      </c>
      <c r="B296" s="27"/>
      <c r="C296" s="30">
        <f>ROUND(92.2565819563454,5)</f>
        <v>92.25658</v>
      </c>
      <c r="D296" s="30">
        <f>F296</f>
        <v>90.46296</v>
      </c>
      <c r="E296" s="30">
        <f>F296</f>
        <v>90.46296</v>
      </c>
      <c r="F296" s="30">
        <f>ROUND(90.4629633493522,5)</f>
        <v>90.46296</v>
      </c>
      <c r="G296" s="28"/>
      <c r="H296" s="38"/>
    </row>
    <row r="297" spans="1:8" ht="12.75" customHeight="1">
      <c r="A297" s="26" t="s">
        <v>73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44824</v>
      </c>
      <c r="B298" s="27"/>
      <c r="C298" s="30">
        <f>ROUND(92.2565819563454,5)</f>
        <v>92.25658</v>
      </c>
      <c r="D298" s="30">
        <f>F298</f>
        <v>93.64818</v>
      </c>
      <c r="E298" s="30">
        <f>F298</f>
        <v>93.64818</v>
      </c>
      <c r="F298" s="30">
        <f>ROUND(93.6481838479836,5)</f>
        <v>93.64818</v>
      </c>
      <c r="G298" s="28"/>
      <c r="H298" s="38"/>
    </row>
    <row r="299" spans="1:8" ht="12.75" customHeight="1">
      <c r="A299" s="26" t="s">
        <v>74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45097</v>
      </c>
      <c r="B300" s="27"/>
      <c r="C300" s="28">
        <f>ROUND(92.2565819563454,2)</f>
        <v>92.26</v>
      </c>
      <c r="D300" s="28">
        <f>F300</f>
        <v>92.26</v>
      </c>
      <c r="E300" s="28">
        <f>F300</f>
        <v>92.26</v>
      </c>
      <c r="F300" s="28">
        <f>ROUND(92.2565819563454,2)</f>
        <v>92.26</v>
      </c>
      <c r="G300" s="28"/>
      <c r="H300" s="38"/>
    </row>
    <row r="301" spans="1:8" ht="12.75" customHeight="1">
      <c r="A301" s="26" t="s">
        <v>75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45188</v>
      </c>
      <c r="B302" s="27"/>
      <c r="C302" s="28">
        <f>ROUND(92.2565819563454,2)</f>
        <v>92.26</v>
      </c>
      <c r="D302" s="28">
        <f>F302</f>
        <v>94.88</v>
      </c>
      <c r="E302" s="28">
        <f>F302</f>
        <v>94.88</v>
      </c>
      <c r="F302" s="28">
        <f>ROUND(94.8834749903298,2)</f>
        <v>94.88</v>
      </c>
      <c r="G302" s="28"/>
      <c r="H302" s="38"/>
    </row>
    <row r="303" spans="1:8" ht="12.75" customHeight="1">
      <c r="A303" s="26" t="s">
        <v>76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46008</v>
      </c>
      <c r="B304" s="27"/>
      <c r="C304" s="30">
        <f>ROUND(90.713186159227,5)</f>
        <v>90.71319</v>
      </c>
      <c r="D304" s="30">
        <f>F304</f>
        <v>81.0775</v>
      </c>
      <c r="E304" s="30">
        <f>F304</f>
        <v>81.0775</v>
      </c>
      <c r="F304" s="30">
        <f>ROUND(81.0774974398368,5)</f>
        <v>81.0775</v>
      </c>
      <c r="G304" s="28"/>
      <c r="H304" s="38"/>
    </row>
    <row r="305" spans="1:8" ht="12.75" customHeight="1">
      <c r="A305" s="26" t="s">
        <v>77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46097</v>
      </c>
      <c r="B306" s="27"/>
      <c r="C306" s="30">
        <f>ROUND(90.713186159227,5)</f>
        <v>90.71319</v>
      </c>
      <c r="D306" s="30">
        <f>F306</f>
        <v>77.73429</v>
      </c>
      <c r="E306" s="30">
        <f>F306</f>
        <v>77.73429</v>
      </c>
      <c r="F306" s="30">
        <f>ROUND(77.7342850611799,5)</f>
        <v>77.73429</v>
      </c>
      <c r="G306" s="28"/>
      <c r="H306" s="38"/>
    </row>
    <row r="307" spans="1:8" ht="12.75" customHeight="1">
      <c r="A307" s="26" t="s">
        <v>78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46188</v>
      </c>
      <c r="B308" s="27"/>
      <c r="C308" s="30">
        <f>ROUND(90.713186159227,5)</f>
        <v>90.71319</v>
      </c>
      <c r="D308" s="30">
        <f>F308</f>
        <v>76.27422</v>
      </c>
      <c r="E308" s="30">
        <f>F308</f>
        <v>76.27422</v>
      </c>
      <c r="F308" s="30">
        <f>ROUND(76.2742185353614,5)</f>
        <v>76.27422</v>
      </c>
      <c r="G308" s="28"/>
      <c r="H308" s="38"/>
    </row>
    <row r="309" spans="1:8" ht="12.75" customHeight="1">
      <c r="A309" s="26" t="s">
        <v>79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46286</v>
      </c>
      <c r="B310" s="27"/>
      <c r="C310" s="30">
        <f>ROUND(90.713186159227,5)</f>
        <v>90.71319</v>
      </c>
      <c r="D310" s="30">
        <f>F310</f>
        <v>78.43087</v>
      </c>
      <c r="E310" s="30">
        <f>F310</f>
        <v>78.43087</v>
      </c>
      <c r="F310" s="30">
        <f>ROUND(78.4308717000823,5)</f>
        <v>78.43087</v>
      </c>
      <c r="G310" s="28"/>
      <c r="H310" s="38"/>
    </row>
    <row r="311" spans="1:8" ht="12.75" customHeight="1">
      <c r="A311" s="26" t="s">
        <v>80</v>
      </c>
      <c r="B311" s="27"/>
      <c r="C311" s="29"/>
      <c r="D311" s="29"/>
      <c r="E311" s="29"/>
      <c r="F311" s="29"/>
      <c r="G311" s="28"/>
      <c r="H311" s="38"/>
    </row>
    <row r="312" spans="1:8" ht="12.75" customHeight="1">
      <c r="A312" s="26">
        <v>46377</v>
      </c>
      <c r="B312" s="27"/>
      <c r="C312" s="30">
        <f>ROUND(90.713186159227,5)</f>
        <v>90.71319</v>
      </c>
      <c r="D312" s="30">
        <f>F312</f>
        <v>82.57842</v>
      </c>
      <c r="E312" s="30">
        <f>F312</f>
        <v>82.57842</v>
      </c>
      <c r="F312" s="30">
        <f>ROUND(82.5784207854239,5)</f>
        <v>82.57842</v>
      </c>
      <c r="G312" s="28"/>
      <c r="H312" s="38"/>
    </row>
    <row r="313" spans="1:8" ht="12.75" customHeight="1">
      <c r="A313" s="26" t="s">
        <v>81</v>
      </c>
      <c r="B313" s="27"/>
      <c r="C313" s="29"/>
      <c r="D313" s="29"/>
      <c r="E313" s="29"/>
      <c r="F313" s="29"/>
      <c r="G313" s="28"/>
      <c r="H313" s="38"/>
    </row>
    <row r="314" spans="1:8" ht="12.75" customHeight="1">
      <c r="A314" s="26">
        <v>46461</v>
      </c>
      <c r="B314" s="27"/>
      <c r="C314" s="30">
        <f>ROUND(90.713186159227,5)</f>
        <v>90.71319</v>
      </c>
      <c r="D314" s="30">
        <f>F314</f>
        <v>81.22988</v>
      </c>
      <c r="E314" s="30">
        <f>F314</f>
        <v>81.22988</v>
      </c>
      <c r="F314" s="30">
        <f>ROUND(81.2298838652703,5)</f>
        <v>81.22988</v>
      </c>
      <c r="G314" s="28"/>
      <c r="H314" s="38"/>
    </row>
    <row r="315" spans="1:8" ht="12.75" customHeight="1">
      <c r="A315" s="26" t="s">
        <v>82</v>
      </c>
      <c r="B315" s="27"/>
      <c r="C315" s="29"/>
      <c r="D315" s="29"/>
      <c r="E315" s="29"/>
      <c r="F315" s="29"/>
      <c r="G315" s="28"/>
      <c r="H315" s="38"/>
    </row>
    <row r="316" spans="1:8" ht="12.75" customHeight="1">
      <c r="A316" s="26">
        <v>46559</v>
      </c>
      <c r="B316" s="27"/>
      <c r="C316" s="30">
        <f>ROUND(90.713186159227,5)</f>
        <v>90.71319</v>
      </c>
      <c r="D316" s="30">
        <f>F316</f>
        <v>83.41378</v>
      </c>
      <c r="E316" s="30">
        <f>F316</f>
        <v>83.41378</v>
      </c>
      <c r="F316" s="30">
        <f>ROUND(83.4137763813004,5)</f>
        <v>83.41378</v>
      </c>
      <c r="G316" s="28"/>
      <c r="H316" s="38"/>
    </row>
    <row r="317" spans="1:8" ht="12.75" customHeight="1">
      <c r="A317" s="26" t="s">
        <v>83</v>
      </c>
      <c r="B317" s="27"/>
      <c r="C317" s="29"/>
      <c r="D317" s="29"/>
      <c r="E317" s="29"/>
      <c r="F317" s="29"/>
      <c r="G317" s="28"/>
      <c r="H317" s="38"/>
    </row>
    <row r="318" spans="1:8" ht="12.75" customHeight="1">
      <c r="A318" s="26">
        <v>46650</v>
      </c>
      <c r="B318" s="27"/>
      <c r="C318" s="30">
        <f>ROUND(90.713186159227,5)</f>
        <v>90.71319</v>
      </c>
      <c r="D318" s="30">
        <f>F318</f>
        <v>89.27685</v>
      </c>
      <c r="E318" s="30">
        <f>F318</f>
        <v>89.27685</v>
      </c>
      <c r="F318" s="30">
        <f>ROUND(89.2768475054335,5)</f>
        <v>89.27685</v>
      </c>
      <c r="G318" s="28"/>
      <c r="H318" s="38"/>
    </row>
    <row r="319" spans="1:8" ht="12.75" customHeight="1">
      <c r="A319" s="26" t="s">
        <v>84</v>
      </c>
      <c r="B319" s="27"/>
      <c r="C319" s="29"/>
      <c r="D319" s="29"/>
      <c r="E319" s="29"/>
      <c r="F319" s="29"/>
      <c r="G319" s="28"/>
      <c r="H319" s="38"/>
    </row>
    <row r="320" spans="1:8" ht="12.75" customHeight="1">
      <c r="A320" s="26">
        <v>46924</v>
      </c>
      <c r="B320" s="27"/>
      <c r="C320" s="28">
        <f>ROUND(90.713186159227,2)</f>
        <v>90.71</v>
      </c>
      <c r="D320" s="28">
        <f>F320</f>
        <v>90.71</v>
      </c>
      <c r="E320" s="28">
        <f>F320</f>
        <v>90.71</v>
      </c>
      <c r="F320" s="28">
        <f>ROUND(90.713186159227,2)</f>
        <v>90.71</v>
      </c>
      <c r="G320" s="28"/>
      <c r="H320" s="38"/>
    </row>
    <row r="321" spans="1:8" ht="12.75" customHeight="1">
      <c r="A321" s="26" t="s">
        <v>85</v>
      </c>
      <c r="B321" s="27"/>
      <c r="C321" s="29"/>
      <c r="D321" s="29"/>
      <c r="E321" s="29"/>
      <c r="F321" s="29"/>
      <c r="G321" s="28"/>
      <c r="H321" s="38"/>
    </row>
    <row r="322" spans="1:8" ht="12.75" customHeight="1" thickBot="1">
      <c r="A322" s="48">
        <v>47015</v>
      </c>
      <c r="B322" s="49"/>
      <c r="C322" s="36">
        <f>ROUND(90.713186159227,2)</f>
        <v>90.71</v>
      </c>
      <c r="D322" s="36">
        <f>F322</f>
        <v>92.02</v>
      </c>
      <c r="E322" s="36">
        <f>F322</f>
        <v>92.02</v>
      </c>
      <c r="F322" s="36">
        <f>ROUND(92.0234002002477,2)</f>
        <v>92.02</v>
      </c>
      <c r="G322" s="36"/>
      <c r="H322" s="39"/>
    </row>
  </sheetData>
  <sheetProtection/>
  <mergeCells count="321">
    <mergeCell ref="A272:B272"/>
    <mergeCell ref="A273:B273"/>
    <mergeCell ref="A274:B274"/>
    <mergeCell ref="A319:B319"/>
    <mergeCell ref="A320:B320"/>
    <mergeCell ref="A321:B321"/>
    <mergeCell ref="A322:B322"/>
    <mergeCell ref="A262:B262"/>
    <mergeCell ref="A263:B263"/>
    <mergeCell ref="A264:B264"/>
    <mergeCell ref="A265:B265"/>
    <mergeCell ref="A266:B266"/>
    <mergeCell ref="A267:B267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59:B259"/>
    <mergeCell ref="A260:B260"/>
    <mergeCell ref="A261:B261"/>
    <mergeCell ref="A275:B275"/>
    <mergeCell ref="A276:B276"/>
    <mergeCell ref="A268:B268"/>
    <mergeCell ref="A269:B269"/>
    <mergeCell ref="A270:B270"/>
    <mergeCell ref="A271:B27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32:B232"/>
    <mergeCell ref="A233:B233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2020-06-19T16:15:27Z</dcterms:modified>
  <cp:category/>
  <cp:version/>
  <cp:contentType/>
  <cp:contentStatus/>
</cp:coreProperties>
</file>