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'Jerry'!$A$1:$H$323</definedName>
  </definedNames>
  <calcPr fullCalcOnLoad="1"/>
</workbook>
</file>

<file path=xl/sharedStrings.xml><?xml version="1.0" encoding="utf-8"?>
<sst xmlns="http://schemas.openxmlformats.org/spreadsheetml/2006/main" count="89" uniqueCount="87">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</sst>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SheetLayoutView="75" zoomScalePageLayoutView="0" workbookViewId="0" topLeftCell="A1">
      <selection activeCell="J17" sqref="J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44004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ROUND(101.764442878442,2)</f>
        <v>101.76</v>
      </c>
      <c r="D6" s="28">
        <f>F6</f>
        <v>101.76</v>
      </c>
      <c r="E6" s="28">
        <f>F6</f>
        <v>101.76</v>
      </c>
      <c r="F6" s="28">
        <f>ROUND(101.764442878442,2)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ROUND(101.764442878442,2)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ROUND(92.1333276457435,2)</f>
        <v>92.13</v>
      </c>
      <c r="D9" s="28">
        <f>F9</f>
        <v>94.04</v>
      </c>
      <c r="E9" s="28">
        <f>F9</f>
        <v>94.04</v>
      </c>
      <c r="F9" s="28">
        <f>ROUND(94.0434229643153,2)</f>
        <v>94.04</v>
      </c>
      <c r="G9" s="28"/>
      <c r="H9" s="38"/>
    </row>
    <row r="10" spans="1:8" ht="12.75" customHeight="1">
      <c r="A10" s="26">
        <v>44271</v>
      </c>
      <c r="B10" s="27"/>
      <c r="C10" s="28">
        <f>ROUND(92.1333276457435,2)</f>
        <v>92.13</v>
      </c>
      <c r="D10" s="28">
        <f>F10</f>
        <v>92.29</v>
      </c>
      <c r="E10" s="28">
        <f>F10</f>
        <v>92.29</v>
      </c>
      <c r="F10" s="28">
        <f>ROUND(92.2933027905621,2)</f>
        <v>92.29</v>
      </c>
      <c r="G10" s="28"/>
      <c r="H10" s="38"/>
    </row>
    <row r="11" spans="1:8" ht="12.75" customHeight="1">
      <c r="A11" s="26">
        <v>44362</v>
      </c>
      <c r="B11" s="27"/>
      <c r="C11" s="28">
        <f>ROUND(92.1333276457435,2)</f>
        <v>92.13</v>
      </c>
      <c r="D11" s="28">
        <f>F11</f>
        <v>90.49</v>
      </c>
      <c r="E11" s="28">
        <f>F11</f>
        <v>90.49</v>
      </c>
      <c r="F11" s="28">
        <f>ROUND(90.4879451280173,2)</f>
        <v>90.49</v>
      </c>
      <c r="G11" s="28"/>
      <c r="H11" s="38"/>
    </row>
    <row r="12" spans="1:8" ht="12.75" customHeight="1">
      <c r="A12" s="26">
        <v>44460</v>
      </c>
      <c r="B12" s="27"/>
      <c r="C12" s="28">
        <f>ROUND(92.1333276457435,2)</f>
        <v>92.13</v>
      </c>
      <c r="D12" s="28">
        <f>F12</f>
        <v>89.48</v>
      </c>
      <c r="E12" s="28">
        <f>F12</f>
        <v>89.48</v>
      </c>
      <c r="F12" s="28">
        <f>ROUND(89.4807394711252,2)</f>
        <v>89.48</v>
      </c>
      <c r="G12" s="28"/>
      <c r="H12" s="38"/>
    </row>
    <row r="13" spans="1:8" ht="12.75" customHeight="1">
      <c r="A13" s="26">
        <v>44551</v>
      </c>
      <c r="B13" s="27"/>
      <c r="C13" s="28">
        <f>ROUND(92.1333276457435,2)</f>
        <v>92.13</v>
      </c>
      <c r="D13" s="28">
        <f>F13</f>
        <v>90.8</v>
      </c>
      <c r="E13" s="28">
        <f>F13</f>
        <v>90.8</v>
      </c>
      <c r="F13" s="28">
        <f>ROUND(90.8007218717712,2)</f>
        <v>90.8</v>
      </c>
      <c r="G13" s="28"/>
      <c r="H13" s="38"/>
    </row>
    <row r="14" spans="1:8" ht="12.75" customHeight="1">
      <c r="A14" s="26">
        <v>44635</v>
      </c>
      <c r="B14" s="27"/>
      <c r="C14" s="28">
        <f>ROUND(92.1333276457435,2)</f>
        <v>92.13</v>
      </c>
      <c r="D14" s="28">
        <f>F14</f>
        <v>90.27</v>
      </c>
      <c r="E14" s="28">
        <f>F14</f>
        <v>90.27</v>
      </c>
      <c r="F14" s="28">
        <f>ROUND(90.2740891716953,2)</f>
        <v>90.27</v>
      </c>
      <c r="G14" s="28"/>
      <c r="H14" s="38"/>
    </row>
    <row r="15" spans="1:8" ht="12.75" customHeight="1">
      <c r="A15" s="26">
        <v>44733</v>
      </c>
      <c r="B15" s="27"/>
      <c r="C15" s="28">
        <f>ROUND(92.1333276457435,2)</f>
        <v>92.13</v>
      </c>
      <c r="D15" s="28">
        <f>F15</f>
        <v>90.42</v>
      </c>
      <c r="E15" s="28">
        <f>F15</f>
        <v>90.42</v>
      </c>
      <c r="F15" s="28">
        <f>ROUND(90.4239212994923,2)</f>
        <v>90.42</v>
      </c>
      <c r="G15" s="28"/>
      <c r="H15" s="38"/>
    </row>
    <row r="16" spans="1:8" ht="12.75" customHeight="1">
      <c r="A16" s="26">
        <v>44824</v>
      </c>
      <c r="B16" s="27"/>
      <c r="C16" s="28">
        <f>ROUND(92.1333276457435,2)</f>
        <v>92.13</v>
      </c>
      <c r="D16" s="28">
        <f>F16</f>
        <v>93.59</v>
      </c>
      <c r="E16" s="28">
        <f>F16</f>
        <v>93.59</v>
      </c>
      <c r="F16" s="28">
        <f>ROUND(93.5917228402465,2)</f>
        <v>93.59</v>
      </c>
      <c r="G16" s="28"/>
      <c r="H16" s="38"/>
    </row>
    <row r="17" spans="1:8" ht="12.75" customHeight="1">
      <c r="A17" s="26">
        <v>44915</v>
      </c>
      <c r="B17" s="27"/>
      <c r="C17" s="28">
        <f>ROUND(92.1333276457435,2)</f>
        <v>92.13</v>
      </c>
      <c r="D17" s="28">
        <f>F17</f>
        <v>94.11</v>
      </c>
      <c r="E17" s="28">
        <f>F17</f>
        <v>94.11</v>
      </c>
      <c r="F17" s="28">
        <f>ROUND(94.1142157086069,2)</f>
        <v>94.11</v>
      </c>
      <c r="G17" s="28"/>
      <c r="H17" s="38"/>
    </row>
    <row r="18" spans="1:8" ht="12.75" customHeight="1">
      <c r="A18" s="26">
        <v>45007</v>
      </c>
      <c r="B18" s="27"/>
      <c r="C18" s="28">
        <f>ROUND(92.1333276457435,2)</f>
        <v>92.13</v>
      </c>
      <c r="D18" s="28">
        <f>F18</f>
        <v>86.55</v>
      </c>
      <c r="E18" s="28">
        <f>F18</f>
        <v>86.55</v>
      </c>
      <c r="F18" s="28">
        <f>ROUND(86.550790815506,2)</f>
        <v>86.55</v>
      </c>
      <c r="G18" s="28"/>
      <c r="H18" s="38"/>
    </row>
    <row r="19" spans="1:8" ht="12.75" customHeight="1">
      <c r="A19" s="26">
        <v>45097</v>
      </c>
      <c r="B19" s="27"/>
      <c r="C19" s="28">
        <f>ROUND(92.1333276457435,2)</f>
        <v>92.13</v>
      </c>
      <c r="D19" s="28">
        <f>F19</f>
        <v>92.13</v>
      </c>
      <c r="E19" s="28">
        <f>F19</f>
        <v>92.13</v>
      </c>
      <c r="F19" s="28">
        <f>ROUND(92.1333276457435,2)</f>
        <v>92.13</v>
      </c>
      <c r="G19" s="28"/>
      <c r="H19" s="38"/>
    </row>
    <row r="20" spans="1:8" ht="12.75" customHeight="1">
      <c r="A20" s="26">
        <v>45188</v>
      </c>
      <c r="B20" s="27"/>
      <c r="C20" s="28">
        <f>ROUND(92.1333276457435,2)</f>
        <v>92.13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ROUND(90.5992825074108,2)</f>
        <v>90.6</v>
      </c>
      <c r="D22" s="28">
        <f>F22</f>
        <v>80.91</v>
      </c>
      <c r="E22" s="28">
        <f>F22</f>
        <v>80.91</v>
      </c>
      <c r="F22" s="28">
        <f>ROUND(80.9137791286167,2)</f>
        <v>80.91</v>
      </c>
      <c r="G22" s="28"/>
      <c r="H22" s="38"/>
    </row>
    <row r="23" spans="1:8" ht="12.75" customHeight="1">
      <c r="A23" s="26">
        <v>46097</v>
      </c>
      <c r="B23" s="27"/>
      <c r="C23" s="28">
        <f>ROUND(90.5992825074108,2)</f>
        <v>90.6</v>
      </c>
      <c r="D23" s="28">
        <f>F23</f>
        <v>77.58</v>
      </c>
      <c r="E23" s="28">
        <f>F23</f>
        <v>77.58</v>
      </c>
      <c r="F23" s="28">
        <f>ROUND(77.5753233158522,2)</f>
        <v>77.58</v>
      </c>
      <c r="G23" s="28"/>
      <c r="H23" s="38"/>
    </row>
    <row r="24" spans="1:8" ht="12.75" customHeight="1">
      <c r="A24" s="26">
        <v>46188</v>
      </c>
      <c r="B24" s="27"/>
      <c r="C24" s="28">
        <f>ROUND(90.5992825074108,2)</f>
        <v>90.6</v>
      </c>
      <c r="D24" s="28">
        <f>F24</f>
        <v>76.12</v>
      </c>
      <c r="E24" s="28">
        <f>F24</f>
        <v>76.12</v>
      </c>
      <c r="F24" s="28">
        <f>ROUND(76.1231810472178,2)</f>
        <v>76.12</v>
      </c>
      <c r="G24" s="28"/>
      <c r="H24" s="38"/>
    </row>
    <row r="25" spans="1:8" ht="12.75" customHeight="1">
      <c r="A25" s="26">
        <v>46286</v>
      </c>
      <c r="B25" s="27"/>
      <c r="C25" s="28">
        <f>ROUND(90.5992825074108,2)</f>
        <v>90.6</v>
      </c>
      <c r="D25" s="28">
        <f>F25</f>
        <v>78.29</v>
      </c>
      <c r="E25" s="28">
        <f>F25</f>
        <v>78.29</v>
      </c>
      <c r="F25" s="28">
        <f>ROUND(78.2895616982868,2)</f>
        <v>78.29</v>
      </c>
      <c r="G25" s="28"/>
      <c r="H25" s="38"/>
    </row>
    <row r="26" spans="1:8" ht="12.75" customHeight="1">
      <c r="A26" s="26">
        <v>46377</v>
      </c>
      <c r="B26" s="27"/>
      <c r="C26" s="28">
        <f>ROUND(90.5992825074108,2)</f>
        <v>90.6</v>
      </c>
      <c r="D26" s="28">
        <f>F26</f>
        <v>82.46</v>
      </c>
      <c r="E26" s="28">
        <f>F26</f>
        <v>82.46</v>
      </c>
      <c r="F26" s="28">
        <f>ROUND(82.4566599887713,2)</f>
        <v>82.46</v>
      </c>
      <c r="G26" s="28"/>
      <c r="H26" s="38"/>
    </row>
    <row r="27" spans="1:8" ht="12.75" customHeight="1">
      <c r="A27" s="26">
        <v>46461</v>
      </c>
      <c r="B27" s="27"/>
      <c r="C27" s="28">
        <f>ROUND(90.5992825074108,2)</f>
        <v>90.6</v>
      </c>
      <c r="D27" s="28">
        <f>F27</f>
        <v>81.13</v>
      </c>
      <c r="E27" s="28">
        <f>F27</f>
        <v>81.13</v>
      </c>
      <c r="F27" s="28">
        <f>ROUND(81.1262299508923,2)</f>
        <v>81.13</v>
      </c>
      <c r="G27" s="28"/>
      <c r="H27" s="38"/>
    </row>
    <row r="28" spans="1:8" ht="12.75" customHeight="1">
      <c r="A28" s="26">
        <v>46559</v>
      </c>
      <c r="B28" s="27"/>
      <c r="C28" s="28">
        <f>ROUND(90.5992825074108,2)</f>
        <v>90.6</v>
      </c>
      <c r="D28" s="28">
        <f>F28</f>
        <v>83.32</v>
      </c>
      <c r="E28" s="28">
        <f>F28</f>
        <v>83.32</v>
      </c>
      <c r="F28" s="28">
        <f>ROUND(83.317328453448,2)</f>
        <v>83.32</v>
      </c>
      <c r="G28" s="28"/>
      <c r="H28" s="38"/>
    </row>
    <row r="29" spans="1:8" ht="12.75" customHeight="1">
      <c r="A29" s="26">
        <v>46650</v>
      </c>
      <c r="B29" s="27"/>
      <c r="C29" s="28">
        <f>ROUND(90.5992825074108,2)</f>
        <v>90.6</v>
      </c>
      <c r="D29" s="28">
        <f>F29</f>
        <v>89.18</v>
      </c>
      <c r="E29" s="28">
        <f>F29</f>
        <v>89.18</v>
      </c>
      <c r="F29" s="28">
        <f>ROUND(89.1841745581577,2)</f>
        <v>89.18</v>
      </c>
      <c r="G29" s="28"/>
      <c r="H29" s="38"/>
    </row>
    <row r="30" spans="1:8" ht="12.75" customHeight="1">
      <c r="A30" s="26">
        <v>46741</v>
      </c>
      <c r="B30" s="27"/>
      <c r="C30" s="28">
        <f>ROUND(90.5992825074108,2)</f>
        <v>90.6</v>
      </c>
      <c r="D30" s="28">
        <f>F30</f>
        <v>89.64</v>
      </c>
      <c r="E30" s="28">
        <f>F30</f>
        <v>89.64</v>
      </c>
      <c r="F30" s="28">
        <f>ROUND(89.6405977620884,2)</f>
        <v>89.64</v>
      </c>
      <c r="G30" s="28"/>
      <c r="H30" s="38"/>
    </row>
    <row r="31" spans="1:8" ht="12.75" customHeight="1">
      <c r="A31" s="26">
        <v>46834</v>
      </c>
      <c r="B31" s="27"/>
      <c r="C31" s="28">
        <f>ROUND(90.5992825074108,2)</f>
        <v>90.6</v>
      </c>
      <c r="D31" s="28">
        <f>F31</f>
        <v>82.75</v>
      </c>
      <c r="E31" s="28">
        <f>F31</f>
        <v>82.75</v>
      </c>
      <c r="F31" s="28">
        <f>ROUND(82.7473342794263,2)</f>
        <v>82.75</v>
      </c>
      <c r="G31" s="28"/>
      <c r="H31" s="38"/>
    </row>
    <row r="32" spans="1:8" ht="12.75" customHeight="1">
      <c r="A32" s="26">
        <v>46924</v>
      </c>
      <c r="B32" s="27"/>
      <c r="C32" s="28">
        <f>ROUND(90.5992825074108,2)</f>
        <v>90.6</v>
      </c>
      <c r="D32" s="28">
        <f>F32</f>
        <v>90.6</v>
      </c>
      <c r="E32" s="28">
        <f>F32</f>
        <v>90.6</v>
      </c>
      <c r="F32" s="28">
        <f>ROUND(90.5992825074108,2)</f>
        <v>90.6</v>
      </c>
      <c r="G32" s="28"/>
      <c r="H32" s="38"/>
    </row>
    <row r="33" spans="1:8" ht="12.75" customHeight="1">
      <c r="A33" s="26">
        <v>47015</v>
      </c>
      <c r="B33" s="27"/>
      <c r="C33" s="28">
        <f>ROUND(90.5992825074108,2)</f>
        <v>90.6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ROUND(3.78,5)</f>
        <v>3.78</v>
      </c>
      <c r="D35" s="30">
        <f>F35</f>
        <v>3.78</v>
      </c>
      <c r="E35" s="30">
        <f>F35</f>
        <v>3.78</v>
      </c>
      <c r="F35" s="30">
        <f>ROUND(3.78,5)</f>
        <v>3.78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ROUND(4.55,5)</f>
        <v>4.55</v>
      </c>
      <c r="D37" s="30">
        <f>F37</f>
        <v>4.55</v>
      </c>
      <c r="E37" s="30">
        <f>F37</f>
        <v>4.55</v>
      </c>
      <c r="F37" s="30">
        <f>ROUND(4.55,5)</f>
        <v>4.55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ROUND(4.59,5)</f>
        <v>4.59</v>
      </c>
      <c r="D39" s="30">
        <f>F39</f>
        <v>4.59</v>
      </c>
      <c r="E39" s="30">
        <f>F39</f>
        <v>4.59</v>
      </c>
      <c r="F39" s="30">
        <f>ROUND(4.59,5)</f>
        <v>4.59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ROUND(5.14,5)</f>
        <v>5.14</v>
      </c>
      <c r="D41" s="30">
        <f>F41</f>
        <v>5.14</v>
      </c>
      <c r="E41" s="30">
        <f>F41</f>
        <v>5.14</v>
      </c>
      <c r="F41" s="30">
        <f>ROUND(5.14,5)</f>
        <v>5.14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ROUND(11.875,5)</f>
        <v>11.875</v>
      </c>
      <c r="D43" s="30">
        <f>F43</f>
        <v>11.875</v>
      </c>
      <c r="E43" s="30">
        <f>F43</f>
        <v>11.875</v>
      </c>
      <c r="F43" s="30">
        <f>ROUND(11.875,5)</f>
        <v>11.875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ROUND(5.06,5)</f>
        <v>5.06</v>
      </c>
      <c r="D45" s="30">
        <f>F45</f>
        <v>5.06</v>
      </c>
      <c r="E45" s="30">
        <f>F45</f>
        <v>5.06</v>
      </c>
      <c r="F45" s="30">
        <f>ROUND(5.06,5)</f>
        <v>5.06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ROUND(7.6,3)</f>
        <v>7.6</v>
      </c>
      <c r="D47" s="31">
        <f>F47</f>
        <v>7.6</v>
      </c>
      <c r="E47" s="31">
        <f>F47</f>
        <v>7.6</v>
      </c>
      <c r="F47" s="31">
        <f>ROUND(7.6,3)</f>
        <v>7.6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ROUND(2.795,3)</f>
        <v>2.795</v>
      </c>
      <c r="D49" s="31">
        <f>F49</f>
        <v>2.795</v>
      </c>
      <c r="E49" s="31">
        <f>F49</f>
        <v>2.795</v>
      </c>
      <c r="F49" s="31">
        <f>ROUND(2.795,3)</f>
        <v>2.795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ROUND(4.45,3)</f>
        <v>4.45</v>
      </c>
      <c r="D51" s="31">
        <f>F51</f>
        <v>4.45</v>
      </c>
      <c r="E51" s="31">
        <f>F51</f>
        <v>4.45</v>
      </c>
      <c r="F51" s="31">
        <f>ROUND(4.45,3)</f>
        <v>4.45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ROUND(3.675,3)</f>
        <v>3.675</v>
      </c>
      <c r="D53" s="31">
        <f>F53</f>
        <v>3.675</v>
      </c>
      <c r="E53" s="31">
        <f>F53</f>
        <v>3.675</v>
      </c>
      <c r="F53" s="31">
        <f>ROUND(3.675,3)</f>
        <v>3.675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ROUND(10.805,3)</f>
        <v>10.805</v>
      </c>
      <c r="D55" s="31">
        <f>F55</f>
        <v>10.805</v>
      </c>
      <c r="E55" s="31">
        <f>F55</f>
        <v>10.805</v>
      </c>
      <c r="F55" s="31">
        <f>ROUND(10.805,3)</f>
        <v>10.805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ROUND(4.09,3)</f>
        <v>4.09</v>
      </c>
      <c r="D57" s="31">
        <f>F57</f>
        <v>4.09</v>
      </c>
      <c r="E57" s="31">
        <f>F57</f>
        <v>4.09</v>
      </c>
      <c r="F57" s="31">
        <f>ROUND(4.09,3)</f>
        <v>4.09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ROUND(2.38,3)</f>
        <v>2.38</v>
      </c>
      <c r="D59" s="31">
        <f>F59</f>
        <v>2.38</v>
      </c>
      <c r="E59" s="31">
        <f>F59</f>
        <v>2.38</v>
      </c>
      <c r="F59" s="31">
        <f>ROUND(2.38,3)</f>
        <v>2.38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ROUND(9.7,3)</f>
        <v>9.7</v>
      </c>
      <c r="D61" s="31">
        <f>F61</f>
        <v>9.7</v>
      </c>
      <c r="E61" s="31">
        <f>F61</f>
        <v>9.7</v>
      </c>
      <c r="F61" s="31">
        <f>ROUND(9.7,3)</f>
        <v>9.7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ROUND(3.78,5)</f>
        <v>3.78</v>
      </c>
      <c r="D63" s="30">
        <f>F63</f>
        <v>138.1606</v>
      </c>
      <c r="E63" s="30">
        <f>F63</f>
        <v>138.1606</v>
      </c>
      <c r="F63" s="30">
        <f>ROUND(138.1606,5)</f>
        <v>138.1606</v>
      </c>
      <c r="G63" s="28"/>
      <c r="H63" s="38"/>
    </row>
    <row r="64" spans="1:8" ht="12.75" customHeight="1">
      <c r="A64" s="26">
        <v>44140</v>
      </c>
      <c r="B64" s="27"/>
      <c r="C64" s="30">
        <f>ROUND(3.78,5)</f>
        <v>3.78</v>
      </c>
      <c r="D64" s="30">
        <f>F64</f>
        <v>139.67303</v>
      </c>
      <c r="E64" s="30">
        <f>F64</f>
        <v>139.67303</v>
      </c>
      <c r="F64" s="30">
        <f>ROUND(139.67303,5)</f>
        <v>139.67303</v>
      </c>
      <c r="G64" s="28"/>
      <c r="H64" s="38"/>
    </row>
    <row r="65" spans="1:8" ht="12.75" customHeight="1">
      <c r="A65" s="26">
        <v>44231</v>
      </c>
      <c r="B65" s="27"/>
      <c r="C65" s="30">
        <f>ROUND(3.78,5)</f>
        <v>3.78</v>
      </c>
      <c r="D65" s="30">
        <f>F65</f>
        <v>139.80094</v>
      </c>
      <c r="E65" s="30">
        <f>F65</f>
        <v>139.80094</v>
      </c>
      <c r="F65" s="30">
        <f>ROUND(139.80094,5)</f>
        <v>139.80094</v>
      </c>
      <c r="G65" s="28"/>
      <c r="H65" s="38"/>
    </row>
    <row r="66" spans="1:8" ht="12.75" customHeight="1">
      <c r="A66" s="26">
        <v>44322</v>
      </c>
      <c r="B66" s="27"/>
      <c r="C66" s="30">
        <f>ROUND(3.78,5)</f>
        <v>3.78</v>
      </c>
      <c r="D66" s="30">
        <f>F66</f>
        <v>141.4939</v>
      </c>
      <c r="E66" s="30">
        <f>F66</f>
        <v>141.4939</v>
      </c>
      <c r="F66" s="30">
        <f>ROUND(141.4939,5)</f>
        <v>141.4939</v>
      </c>
      <c r="G66" s="28"/>
      <c r="H66" s="38"/>
    </row>
    <row r="67" spans="1:8" ht="12.75" customHeight="1">
      <c r="A67" s="26">
        <v>44413</v>
      </c>
      <c r="B67" s="27"/>
      <c r="C67" s="30">
        <f>ROUND(3.78,5)</f>
        <v>3.78</v>
      </c>
      <c r="D67" s="30">
        <f>F67</f>
        <v>141.52595</v>
      </c>
      <c r="E67" s="30">
        <f>F67</f>
        <v>141.52595</v>
      </c>
      <c r="F67" s="30">
        <f>ROUND(141.52595,5)</f>
        <v>141.52595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ROUND(99.5367,5)</f>
        <v>99.5367</v>
      </c>
      <c r="D69" s="30">
        <f>F69</f>
        <v>100.06928</v>
      </c>
      <c r="E69" s="30">
        <f>F69</f>
        <v>100.06928</v>
      </c>
      <c r="F69" s="30">
        <f>ROUND(100.06928,5)</f>
        <v>100.06928</v>
      </c>
      <c r="G69" s="28"/>
      <c r="H69" s="38"/>
    </row>
    <row r="70" spans="1:8" ht="12.75" customHeight="1">
      <c r="A70" s="26">
        <v>44140</v>
      </c>
      <c r="B70" s="27"/>
      <c r="C70" s="30">
        <f>ROUND(99.5367,5)</f>
        <v>99.5367</v>
      </c>
      <c r="D70" s="30">
        <f>F70</f>
        <v>100.02854</v>
      </c>
      <c r="E70" s="30">
        <f>F70</f>
        <v>100.02854</v>
      </c>
      <c r="F70" s="30">
        <f>ROUND(100.02854,5)</f>
        <v>100.02854</v>
      </c>
      <c r="G70" s="28"/>
      <c r="H70" s="38"/>
    </row>
    <row r="71" spans="1:8" ht="12.75" customHeight="1">
      <c r="A71" s="26">
        <v>44231</v>
      </c>
      <c r="B71" s="27"/>
      <c r="C71" s="30">
        <f>ROUND(99.5367,5)</f>
        <v>99.5367</v>
      </c>
      <c r="D71" s="30">
        <f>F71</f>
        <v>101.21116</v>
      </c>
      <c r="E71" s="30">
        <f>F71</f>
        <v>101.21116</v>
      </c>
      <c r="F71" s="30">
        <f>ROUND(101.21116,5)</f>
        <v>101.21116</v>
      </c>
      <c r="G71" s="28"/>
      <c r="H71" s="38"/>
    </row>
    <row r="72" spans="1:8" ht="12.75" customHeight="1">
      <c r="A72" s="26">
        <v>44322</v>
      </c>
      <c r="B72" s="27"/>
      <c r="C72" s="30">
        <f>ROUND(99.5367,5)</f>
        <v>99.5367</v>
      </c>
      <c r="D72" s="30">
        <f>F72</f>
        <v>101.28582</v>
      </c>
      <c r="E72" s="30">
        <f>F72</f>
        <v>101.28582</v>
      </c>
      <c r="F72" s="30">
        <f>ROUND(101.28582,5)</f>
        <v>101.28582</v>
      </c>
      <c r="G72" s="28"/>
      <c r="H72" s="38"/>
    </row>
    <row r="73" spans="1:8" ht="12.75" customHeight="1">
      <c r="A73" s="26">
        <v>44413</v>
      </c>
      <c r="B73" s="27"/>
      <c r="C73" s="30">
        <f>ROUND(99.5367,5)</f>
        <v>99.5367</v>
      </c>
      <c r="D73" s="30">
        <f>F73</f>
        <v>102.42705</v>
      </c>
      <c r="E73" s="30">
        <f>F73</f>
        <v>102.42705</v>
      </c>
      <c r="F73" s="30">
        <f>ROUND(102.42705,5)</f>
        <v>102.42705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ROUND(9.25,5)</f>
        <v>9.25</v>
      </c>
      <c r="D75" s="30">
        <f>F75</f>
        <v>9.3584</v>
      </c>
      <c r="E75" s="30">
        <f>F75</f>
        <v>9.3584</v>
      </c>
      <c r="F75" s="30">
        <f>ROUND(9.3584,5)</f>
        <v>9.3584</v>
      </c>
      <c r="G75" s="28"/>
      <c r="H75" s="38"/>
    </row>
    <row r="76" spans="1:8" ht="12.75" customHeight="1">
      <c r="A76" s="26">
        <v>44140</v>
      </c>
      <c r="B76" s="27"/>
      <c r="C76" s="30">
        <f>ROUND(9.25,5)</f>
        <v>9.25</v>
      </c>
      <c r="D76" s="30">
        <f>F76</f>
        <v>9.54989</v>
      </c>
      <c r="E76" s="30">
        <f>F76</f>
        <v>9.54989</v>
      </c>
      <c r="F76" s="30">
        <f>ROUND(9.54989,5)</f>
        <v>9.54989</v>
      </c>
      <c r="G76" s="28"/>
      <c r="H76" s="38"/>
    </row>
    <row r="77" spans="1:8" ht="12.75" customHeight="1">
      <c r="A77" s="26">
        <v>44231</v>
      </c>
      <c r="B77" s="27"/>
      <c r="C77" s="30">
        <f>ROUND(9.25,5)</f>
        <v>9.25</v>
      </c>
      <c r="D77" s="30">
        <f>F77</f>
        <v>9.74682</v>
      </c>
      <c r="E77" s="30">
        <f>F77</f>
        <v>9.74682</v>
      </c>
      <c r="F77" s="30">
        <f>ROUND(9.74682,5)</f>
        <v>9.74682</v>
      </c>
      <c r="G77" s="28"/>
      <c r="H77" s="38"/>
    </row>
    <row r="78" spans="1:8" ht="12.75" customHeight="1">
      <c r="A78" s="26">
        <v>44322</v>
      </c>
      <c r="B78" s="27"/>
      <c r="C78" s="30">
        <f>ROUND(9.25,5)</f>
        <v>9.25</v>
      </c>
      <c r="D78" s="30">
        <f>F78</f>
        <v>9.95347</v>
      </c>
      <c r="E78" s="30">
        <f>F78</f>
        <v>9.95347</v>
      </c>
      <c r="F78" s="30">
        <f>ROUND(9.95347,5)</f>
        <v>9.95347</v>
      </c>
      <c r="G78" s="28"/>
      <c r="H78" s="38"/>
    </row>
    <row r="79" spans="1:8" ht="12.75" customHeight="1">
      <c r="A79" s="26">
        <v>44413</v>
      </c>
      <c r="B79" s="27"/>
      <c r="C79" s="30">
        <f>ROUND(9.25,5)</f>
        <v>9.25</v>
      </c>
      <c r="D79" s="30">
        <f>F79</f>
        <v>10.19691</v>
      </c>
      <c r="E79" s="30">
        <f>F79</f>
        <v>10.19691</v>
      </c>
      <c r="F79" s="30">
        <f>ROUND(10.19691,5)</f>
        <v>10.19691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ROUND(10.155,5)</f>
        <v>10.155</v>
      </c>
      <c r="D81" s="30">
        <f>F81</f>
        <v>10.26969</v>
      </c>
      <c r="E81" s="30">
        <f>F81</f>
        <v>10.26969</v>
      </c>
      <c r="F81" s="30">
        <f>ROUND(10.26969,5)</f>
        <v>10.26969</v>
      </c>
      <c r="G81" s="28"/>
      <c r="H81" s="38"/>
    </row>
    <row r="82" spans="1:8" ht="12.75" customHeight="1">
      <c r="A82" s="26">
        <v>44140</v>
      </c>
      <c r="B82" s="27"/>
      <c r="C82" s="30">
        <f>ROUND(10.155,5)</f>
        <v>10.155</v>
      </c>
      <c r="D82" s="30">
        <f>F82</f>
        <v>10.48024</v>
      </c>
      <c r="E82" s="30">
        <f>F82</f>
        <v>10.48024</v>
      </c>
      <c r="F82" s="30">
        <f>ROUND(10.48024,5)</f>
        <v>10.48024</v>
      </c>
      <c r="G82" s="28"/>
      <c r="H82" s="38"/>
    </row>
    <row r="83" spans="1:8" ht="12.75" customHeight="1">
      <c r="A83" s="26">
        <v>44231</v>
      </c>
      <c r="B83" s="27"/>
      <c r="C83" s="30">
        <f>ROUND(10.155,5)</f>
        <v>10.155</v>
      </c>
      <c r="D83" s="30">
        <f>F83</f>
        <v>10.69363</v>
      </c>
      <c r="E83" s="30">
        <f>F83</f>
        <v>10.69363</v>
      </c>
      <c r="F83" s="30">
        <f>ROUND(10.69363,5)</f>
        <v>10.69363</v>
      </c>
      <c r="G83" s="28"/>
      <c r="H83" s="38"/>
    </row>
    <row r="84" spans="1:8" ht="12.75" customHeight="1">
      <c r="A84" s="26">
        <v>44322</v>
      </c>
      <c r="B84" s="27"/>
      <c r="C84" s="30">
        <f>ROUND(10.155,5)</f>
        <v>10.155</v>
      </c>
      <c r="D84" s="30">
        <f>F84</f>
        <v>10.91389</v>
      </c>
      <c r="E84" s="30">
        <f>F84</f>
        <v>10.91389</v>
      </c>
      <c r="F84" s="30">
        <f>ROUND(10.91389,5)</f>
        <v>10.91389</v>
      </c>
      <c r="G84" s="28"/>
      <c r="H84" s="38"/>
    </row>
    <row r="85" spans="1:8" ht="12.75" customHeight="1">
      <c r="A85" s="26">
        <v>44413</v>
      </c>
      <c r="B85" s="27"/>
      <c r="C85" s="30">
        <f>ROUND(10.155,5)</f>
        <v>10.155</v>
      </c>
      <c r="D85" s="30">
        <f>F85</f>
        <v>11.16298</v>
      </c>
      <c r="E85" s="30">
        <f>F85</f>
        <v>11.16298</v>
      </c>
      <c r="F85" s="30">
        <f>ROUND(11.16298,5)</f>
        <v>11.16298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ROUND(96.32262,5)</f>
        <v>96.32262</v>
      </c>
      <c r="D87" s="30">
        <f>F87</f>
        <v>96.83794</v>
      </c>
      <c r="E87" s="30">
        <f>F87</f>
        <v>96.83794</v>
      </c>
      <c r="F87" s="30">
        <f>ROUND(96.83794,5)</f>
        <v>96.83794</v>
      </c>
      <c r="G87" s="28"/>
      <c r="H87" s="38"/>
    </row>
    <row r="88" spans="1:8" ht="12.75" customHeight="1">
      <c r="A88" s="26">
        <v>44140</v>
      </c>
      <c r="B88" s="27"/>
      <c r="C88" s="30">
        <f>ROUND(96.32262,5)</f>
        <v>96.32262</v>
      </c>
      <c r="D88" s="30">
        <f>F88</f>
        <v>96.68705</v>
      </c>
      <c r="E88" s="30">
        <f>F88</f>
        <v>96.68705</v>
      </c>
      <c r="F88" s="30">
        <f>ROUND(96.68705,5)</f>
        <v>96.68705</v>
      </c>
      <c r="G88" s="28"/>
      <c r="H88" s="38"/>
    </row>
    <row r="89" spans="1:8" ht="12.75" customHeight="1">
      <c r="A89" s="26">
        <v>44231</v>
      </c>
      <c r="B89" s="27"/>
      <c r="C89" s="30">
        <f>ROUND(96.32262,5)</f>
        <v>96.32262</v>
      </c>
      <c r="D89" s="30">
        <f>F89</f>
        <v>97.83002</v>
      </c>
      <c r="E89" s="30">
        <f>F89</f>
        <v>97.83002</v>
      </c>
      <c r="F89" s="30">
        <f>ROUND(97.83002,5)</f>
        <v>97.83002</v>
      </c>
      <c r="G89" s="28"/>
      <c r="H89" s="38"/>
    </row>
    <row r="90" spans="1:8" ht="12.75" customHeight="1">
      <c r="A90" s="26">
        <v>44322</v>
      </c>
      <c r="B90" s="27"/>
      <c r="C90" s="30">
        <f>ROUND(96.32262,5)</f>
        <v>96.32262</v>
      </c>
      <c r="D90" s="30">
        <f>F90</f>
        <v>97.78617</v>
      </c>
      <c r="E90" s="30">
        <f>F90</f>
        <v>97.78617</v>
      </c>
      <c r="F90" s="30">
        <f>ROUND(97.78617,5)</f>
        <v>97.78617</v>
      </c>
      <c r="G90" s="28"/>
      <c r="H90" s="38"/>
    </row>
    <row r="91" spans="1:8" ht="12.75" customHeight="1">
      <c r="A91" s="26">
        <v>44413</v>
      </c>
      <c r="B91" s="27"/>
      <c r="C91" s="30">
        <f>ROUND(96.32262,5)</f>
        <v>96.32262</v>
      </c>
      <c r="D91" s="30">
        <f>F91</f>
        <v>98.88804</v>
      </c>
      <c r="E91" s="30">
        <f>F91</f>
        <v>98.88804</v>
      </c>
      <c r="F91" s="30">
        <f>ROUND(98.88804,5)</f>
        <v>98.88804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ROUND(11.115,5)</f>
        <v>11.115</v>
      </c>
      <c r="D93" s="30">
        <f>F93</f>
        <v>11.23471</v>
      </c>
      <c r="E93" s="30">
        <f>F93</f>
        <v>11.23471</v>
      </c>
      <c r="F93" s="30">
        <f>ROUND(11.23471,5)</f>
        <v>11.23471</v>
      </c>
      <c r="G93" s="28"/>
      <c r="H93" s="38"/>
    </row>
    <row r="94" spans="1:8" ht="12.75" customHeight="1">
      <c r="A94" s="26">
        <v>44140</v>
      </c>
      <c r="B94" s="27"/>
      <c r="C94" s="30">
        <f>ROUND(11.115,5)</f>
        <v>11.115</v>
      </c>
      <c r="D94" s="30">
        <f>F94</f>
        <v>11.44767</v>
      </c>
      <c r="E94" s="30">
        <f>F94</f>
        <v>11.44767</v>
      </c>
      <c r="F94" s="30">
        <f>ROUND(11.44767,5)</f>
        <v>11.44767</v>
      </c>
      <c r="G94" s="28"/>
      <c r="H94" s="38"/>
    </row>
    <row r="95" spans="1:8" ht="12.75" customHeight="1">
      <c r="A95" s="26">
        <v>44231</v>
      </c>
      <c r="B95" s="27"/>
      <c r="C95" s="30">
        <f>ROUND(11.115,5)</f>
        <v>11.115</v>
      </c>
      <c r="D95" s="30">
        <f>F95</f>
        <v>11.66806</v>
      </c>
      <c r="E95" s="30">
        <f>F95</f>
        <v>11.66806</v>
      </c>
      <c r="F95" s="30">
        <f>ROUND(11.66806,5)</f>
        <v>11.66806</v>
      </c>
      <c r="G95" s="28"/>
      <c r="H95" s="38"/>
    </row>
    <row r="96" spans="1:8" ht="12.75" customHeight="1">
      <c r="A96" s="26">
        <v>44322</v>
      </c>
      <c r="B96" s="27"/>
      <c r="C96" s="30">
        <f>ROUND(11.115,5)</f>
        <v>11.115</v>
      </c>
      <c r="D96" s="30">
        <f>F96</f>
        <v>11.89552</v>
      </c>
      <c r="E96" s="30">
        <f>F96</f>
        <v>11.89552</v>
      </c>
      <c r="F96" s="30">
        <f>ROUND(11.89552,5)</f>
        <v>11.89552</v>
      </c>
      <c r="G96" s="28"/>
      <c r="H96" s="38"/>
    </row>
    <row r="97" spans="1:8" ht="12.75" customHeight="1">
      <c r="A97" s="26">
        <v>44413</v>
      </c>
      <c r="B97" s="27"/>
      <c r="C97" s="30">
        <f>ROUND(11.115,5)</f>
        <v>11.115</v>
      </c>
      <c r="D97" s="30">
        <f>F97</f>
        <v>12.15534</v>
      </c>
      <c r="E97" s="30">
        <f>F97</f>
        <v>12.15534</v>
      </c>
      <c r="F97" s="30">
        <f>ROUND(12.15534,5)</f>
        <v>12.15534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ROUND(4.55,5)</f>
        <v>4.55</v>
      </c>
      <c r="D99" s="30">
        <f>F99</f>
        <v>107.90311</v>
      </c>
      <c r="E99" s="30">
        <f>F99</f>
        <v>107.90311</v>
      </c>
      <c r="F99" s="30">
        <f>ROUND(107.90311,5)</f>
        <v>107.90311</v>
      </c>
      <c r="G99" s="28"/>
      <c r="H99" s="38"/>
    </row>
    <row r="100" spans="1:8" ht="12.75" customHeight="1">
      <c r="A100" s="26">
        <v>44140</v>
      </c>
      <c r="B100" s="27"/>
      <c r="C100" s="30">
        <f>ROUND(4.55,5)</f>
        <v>4.55</v>
      </c>
      <c r="D100" s="30">
        <f>F100</f>
        <v>109.08449</v>
      </c>
      <c r="E100" s="30">
        <f>F100</f>
        <v>109.08449</v>
      </c>
      <c r="F100" s="30">
        <f>ROUND(109.08449,5)</f>
        <v>109.08449</v>
      </c>
      <c r="G100" s="28"/>
      <c r="H100" s="38"/>
    </row>
    <row r="101" spans="1:8" ht="12.75" customHeight="1">
      <c r="A101" s="26">
        <v>44231</v>
      </c>
      <c r="B101" s="27"/>
      <c r="C101" s="30">
        <f>ROUND(4.55,5)</f>
        <v>4.55</v>
      </c>
      <c r="D101" s="30">
        <f>F101</f>
        <v>108.66055</v>
      </c>
      <c r="E101" s="30">
        <f>F101</f>
        <v>108.66055</v>
      </c>
      <c r="F101" s="30">
        <f>ROUND(108.66055,5)</f>
        <v>108.66055</v>
      </c>
      <c r="G101" s="28"/>
      <c r="H101" s="38"/>
    </row>
    <row r="102" spans="1:8" ht="12.75" customHeight="1">
      <c r="A102" s="26">
        <v>44322</v>
      </c>
      <c r="B102" s="27"/>
      <c r="C102" s="30">
        <f>ROUND(4.55,5)</f>
        <v>4.55</v>
      </c>
      <c r="D102" s="30">
        <f>F102</f>
        <v>109.97671</v>
      </c>
      <c r="E102" s="30">
        <f>F102</f>
        <v>109.97671</v>
      </c>
      <c r="F102" s="30">
        <f>ROUND(109.97671,5)</f>
        <v>109.97671</v>
      </c>
      <c r="G102" s="28"/>
      <c r="H102" s="38"/>
    </row>
    <row r="103" spans="1:8" ht="12.75" customHeight="1">
      <c r="A103" s="26">
        <v>44413</v>
      </c>
      <c r="B103" s="27"/>
      <c r="C103" s="30">
        <f>ROUND(4.55,5)</f>
        <v>4.55</v>
      </c>
      <c r="D103" s="30">
        <f>F103</f>
        <v>109.45798</v>
      </c>
      <c r="E103" s="30">
        <f>F103</f>
        <v>109.45798</v>
      </c>
      <c r="F103" s="30">
        <f>ROUND(109.45798,5)</f>
        <v>109.45798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ROUND(11.33,5)</f>
        <v>11.33</v>
      </c>
      <c r="D105" s="30">
        <f>F105</f>
        <v>11.45012</v>
      </c>
      <c r="E105" s="30">
        <f>F105</f>
        <v>11.45012</v>
      </c>
      <c r="F105" s="30">
        <f>ROUND(11.45012,5)</f>
        <v>11.45012</v>
      </c>
      <c r="G105" s="28"/>
      <c r="H105" s="38"/>
    </row>
    <row r="106" spans="1:8" ht="12.75" customHeight="1">
      <c r="A106" s="26">
        <v>44140</v>
      </c>
      <c r="B106" s="27"/>
      <c r="C106" s="30">
        <f>ROUND(11.33,5)</f>
        <v>11.33</v>
      </c>
      <c r="D106" s="30">
        <f>F106</f>
        <v>11.66387</v>
      </c>
      <c r="E106" s="30">
        <f>F106</f>
        <v>11.66387</v>
      </c>
      <c r="F106" s="30">
        <f>ROUND(11.66387,5)</f>
        <v>11.66387</v>
      </c>
      <c r="G106" s="28"/>
      <c r="H106" s="38"/>
    </row>
    <row r="107" spans="1:8" ht="12.75" customHeight="1">
      <c r="A107" s="26">
        <v>44231</v>
      </c>
      <c r="B107" s="27"/>
      <c r="C107" s="30">
        <f>ROUND(11.33,5)</f>
        <v>11.33</v>
      </c>
      <c r="D107" s="30">
        <f>F107</f>
        <v>11.88539</v>
      </c>
      <c r="E107" s="30">
        <f>F107</f>
        <v>11.88539</v>
      </c>
      <c r="F107" s="30">
        <f>ROUND(11.88539,5)</f>
        <v>11.88539</v>
      </c>
      <c r="G107" s="28"/>
      <c r="H107" s="38"/>
    </row>
    <row r="108" spans="1:8" ht="12.75" customHeight="1">
      <c r="A108" s="26">
        <v>44322</v>
      </c>
      <c r="B108" s="27"/>
      <c r="C108" s="30">
        <f>ROUND(11.33,5)</f>
        <v>11.33</v>
      </c>
      <c r="D108" s="30">
        <f>F108</f>
        <v>12.11367</v>
      </c>
      <c r="E108" s="30">
        <f>F108</f>
        <v>12.11367</v>
      </c>
      <c r="F108" s="30">
        <f>ROUND(12.11367,5)</f>
        <v>12.11367</v>
      </c>
      <c r="G108" s="28"/>
      <c r="H108" s="38"/>
    </row>
    <row r="109" spans="1:8" ht="12.75" customHeight="1">
      <c r="A109" s="26">
        <v>44413</v>
      </c>
      <c r="B109" s="27"/>
      <c r="C109" s="30">
        <f>ROUND(11.33,5)</f>
        <v>11.33</v>
      </c>
      <c r="D109" s="30">
        <f>F109</f>
        <v>12.37408</v>
      </c>
      <c r="E109" s="30">
        <f>F109</f>
        <v>12.37408</v>
      </c>
      <c r="F109" s="30">
        <f>ROUND(12.37408,5)</f>
        <v>12.37408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ROUND(11.425,5)</f>
        <v>11.425</v>
      </c>
      <c r="D111" s="30">
        <f>F111</f>
        <v>11.54228</v>
      </c>
      <c r="E111" s="30">
        <f>F111</f>
        <v>11.54228</v>
      </c>
      <c r="F111" s="30">
        <f>ROUND(11.54228,5)</f>
        <v>11.54228</v>
      </c>
      <c r="G111" s="28"/>
      <c r="H111" s="38"/>
    </row>
    <row r="112" spans="1:8" ht="12.75" customHeight="1">
      <c r="A112" s="26">
        <v>44140</v>
      </c>
      <c r="B112" s="27"/>
      <c r="C112" s="30">
        <f>ROUND(11.425,5)</f>
        <v>11.425</v>
      </c>
      <c r="D112" s="30">
        <f>F112</f>
        <v>11.75094</v>
      </c>
      <c r="E112" s="30">
        <f>F112</f>
        <v>11.75094</v>
      </c>
      <c r="F112" s="30">
        <f>ROUND(11.75094,5)</f>
        <v>11.75094</v>
      </c>
      <c r="G112" s="28"/>
      <c r="H112" s="38"/>
    </row>
    <row r="113" spans="1:8" ht="12.75" customHeight="1">
      <c r="A113" s="26">
        <v>44231</v>
      </c>
      <c r="B113" s="27"/>
      <c r="C113" s="30">
        <f>ROUND(11.425,5)</f>
        <v>11.425</v>
      </c>
      <c r="D113" s="30">
        <f>F113</f>
        <v>11.9672</v>
      </c>
      <c r="E113" s="30">
        <f>F113</f>
        <v>11.9672</v>
      </c>
      <c r="F113" s="30">
        <f>ROUND(11.9672,5)</f>
        <v>11.9672</v>
      </c>
      <c r="G113" s="28"/>
      <c r="H113" s="38"/>
    </row>
    <row r="114" spans="1:8" ht="12.75" customHeight="1">
      <c r="A114" s="26">
        <v>44322</v>
      </c>
      <c r="B114" s="27"/>
      <c r="C114" s="30">
        <f>ROUND(11.425,5)</f>
        <v>11.425</v>
      </c>
      <c r="D114" s="30">
        <f>F114</f>
        <v>12.18981</v>
      </c>
      <c r="E114" s="30">
        <f>F114</f>
        <v>12.18981</v>
      </c>
      <c r="F114" s="30">
        <f>ROUND(12.18981,5)</f>
        <v>12.18981</v>
      </c>
      <c r="G114" s="28"/>
      <c r="H114" s="38"/>
    </row>
    <row r="115" spans="1:8" ht="12.75" customHeight="1">
      <c r="A115" s="26">
        <v>44413</v>
      </c>
      <c r="B115" s="27"/>
      <c r="C115" s="30">
        <f>ROUND(11.425,5)</f>
        <v>11.425</v>
      </c>
      <c r="D115" s="30">
        <f>F115</f>
        <v>12.44358</v>
      </c>
      <c r="E115" s="30">
        <f>F115</f>
        <v>12.44358</v>
      </c>
      <c r="F115" s="30">
        <f>ROUND(12.44358,5)</f>
        <v>12.44358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ROUND(97.37839,5)</f>
        <v>97.37839</v>
      </c>
      <c r="D117" s="30">
        <f>F117</f>
        <v>97.89947</v>
      </c>
      <c r="E117" s="30">
        <f>F117</f>
        <v>97.89947</v>
      </c>
      <c r="F117" s="30">
        <f>ROUND(97.89947,5)</f>
        <v>97.89947</v>
      </c>
      <c r="G117" s="28"/>
      <c r="H117" s="38"/>
    </row>
    <row r="118" spans="1:8" ht="12.75" customHeight="1">
      <c r="A118" s="26">
        <v>44140</v>
      </c>
      <c r="B118" s="27"/>
      <c r="C118" s="30">
        <f>ROUND(97.37839,5)</f>
        <v>97.37839</v>
      </c>
      <c r="D118" s="30">
        <f>F118</f>
        <v>97.18591</v>
      </c>
      <c r="E118" s="30">
        <f>F118</f>
        <v>97.18591</v>
      </c>
      <c r="F118" s="30">
        <f>ROUND(97.18591,5)</f>
        <v>97.18591</v>
      </c>
      <c r="G118" s="28"/>
      <c r="H118" s="38"/>
    </row>
    <row r="119" spans="1:8" ht="12.75" customHeight="1">
      <c r="A119" s="26">
        <v>44231</v>
      </c>
      <c r="B119" s="27"/>
      <c r="C119" s="30">
        <f>ROUND(97.37839,5)</f>
        <v>97.37839</v>
      </c>
      <c r="D119" s="30">
        <f>F119</f>
        <v>98.33515</v>
      </c>
      <c r="E119" s="30">
        <f>F119</f>
        <v>98.33515</v>
      </c>
      <c r="F119" s="30">
        <f>ROUND(98.33515,5)</f>
        <v>98.33515</v>
      </c>
      <c r="G119" s="28"/>
      <c r="H119" s="38"/>
    </row>
    <row r="120" spans="1:8" ht="12.75" customHeight="1">
      <c r="A120" s="26">
        <v>44322</v>
      </c>
      <c r="B120" s="27"/>
      <c r="C120" s="30">
        <f>ROUND(97.37839,5)</f>
        <v>97.37839</v>
      </c>
      <c r="D120" s="30">
        <f>F120</f>
        <v>97.7178</v>
      </c>
      <c r="E120" s="30">
        <f>F120</f>
        <v>97.7178</v>
      </c>
      <c r="F120" s="30">
        <f>ROUND(97.7178,5)</f>
        <v>97.7178</v>
      </c>
      <c r="G120" s="28"/>
      <c r="H120" s="38"/>
    </row>
    <row r="121" spans="1:8" ht="12.75" customHeight="1">
      <c r="A121" s="26">
        <v>44413</v>
      </c>
      <c r="B121" s="27"/>
      <c r="C121" s="30">
        <f>ROUND(97.37839,5)</f>
        <v>97.37839</v>
      </c>
      <c r="D121" s="30">
        <f>F121</f>
        <v>98.81846</v>
      </c>
      <c r="E121" s="30">
        <f>F121</f>
        <v>98.81846</v>
      </c>
      <c r="F121" s="30">
        <f>ROUND(98.81846,5)</f>
        <v>98.81846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ROUND(4.59,5)</f>
        <v>4.59</v>
      </c>
      <c r="D123" s="30">
        <f>F123</f>
        <v>98.40157</v>
      </c>
      <c r="E123" s="30">
        <f>F123</f>
        <v>98.40157</v>
      </c>
      <c r="F123" s="30">
        <f>ROUND(98.40157,5)</f>
        <v>98.40157</v>
      </c>
      <c r="G123" s="28"/>
      <c r="H123" s="38"/>
    </row>
    <row r="124" spans="1:8" ht="12.75" customHeight="1">
      <c r="A124" s="26">
        <v>44140</v>
      </c>
      <c r="B124" s="27"/>
      <c r="C124" s="30">
        <f>ROUND(4.59,5)</f>
        <v>4.59</v>
      </c>
      <c r="D124" s="30">
        <f>F124</f>
        <v>99.47851</v>
      </c>
      <c r="E124" s="30">
        <f>F124</f>
        <v>99.47851</v>
      </c>
      <c r="F124" s="30">
        <f>ROUND(99.47851,5)</f>
        <v>99.47851</v>
      </c>
      <c r="G124" s="28"/>
      <c r="H124" s="38"/>
    </row>
    <row r="125" spans="1:8" ht="12.75" customHeight="1">
      <c r="A125" s="26">
        <v>44231</v>
      </c>
      <c r="B125" s="27"/>
      <c r="C125" s="30">
        <f>ROUND(4.59,5)</f>
        <v>4.59</v>
      </c>
      <c r="D125" s="30">
        <f>F125</f>
        <v>98.745</v>
      </c>
      <c r="E125" s="30">
        <f>F125</f>
        <v>98.745</v>
      </c>
      <c r="F125" s="30">
        <f>ROUND(98.745,5)</f>
        <v>98.745</v>
      </c>
      <c r="G125" s="28"/>
      <c r="H125" s="38"/>
    </row>
    <row r="126" spans="1:8" ht="12.75" customHeight="1">
      <c r="A126" s="26">
        <v>44322</v>
      </c>
      <c r="B126" s="27"/>
      <c r="C126" s="30">
        <f>ROUND(4.59,5)</f>
        <v>4.59</v>
      </c>
      <c r="D126" s="30">
        <f>F126</f>
        <v>99.94095</v>
      </c>
      <c r="E126" s="30">
        <f>F126</f>
        <v>99.94095</v>
      </c>
      <c r="F126" s="30">
        <f>ROUND(99.94095,5)</f>
        <v>99.94095</v>
      </c>
      <c r="G126" s="28"/>
      <c r="H126" s="38"/>
    </row>
    <row r="127" spans="1:8" ht="12.75" customHeight="1">
      <c r="A127" s="26">
        <v>44413</v>
      </c>
      <c r="B127" s="27"/>
      <c r="C127" s="30">
        <f>ROUND(4.59,5)</f>
        <v>4.59</v>
      </c>
      <c r="D127" s="30">
        <f>F127</f>
        <v>99.12034</v>
      </c>
      <c r="E127" s="30">
        <f>F127</f>
        <v>99.12034</v>
      </c>
      <c r="F127" s="30">
        <f>ROUND(99.12034,5)</f>
        <v>99.12034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ROUND(5.14,5)</f>
        <v>5.14</v>
      </c>
      <c r="D129" s="30">
        <f>F129</f>
        <v>127.48848</v>
      </c>
      <c r="E129" s="30">
        <f>F129</f>
        <v>127.48848</v>
      </c>
      <c r="F129" s="30">
        <f>ROUND(127.48848,5)</f>
        <v>127.48848</v>
      </c>
      <c r="G129" s="28"/>
      <c r="H129" s="38"/>
    </row>
    <row r="130" spans="1:8" ht="12.75" customHeight="1">
      <c r="A130" s="26">
        <v>44140</v>
      </c>
      <c r="B130" s="27"/>
      <c r="C130" s="30">
        <f>ROUND(5.14,5)</f>
        <v>5.14</v>
      </c>
      <c r="D130" s="30">
        <f>F130</f>
        <v>126.91993</v>
      </c>
      <c r="E130" s="30">
        <f>F130</f>
        <v>126.91993</v>
      </c>
      <c r="F130" s="30">
        <f>ROUND(126.91993,5)</f>
        <v>126.91993</v>
      </c>
      <c r="G130" s="28"/>
      <c r="H130" s="38"/>
    </row>
    <row r="131" spans="1:8" ht="12.75" customHeight="1">
      <c r="A131" s="26">
        <v>44231</v>
      </c>
      <c r="B131" s="27"/>
      <c r="C131" s="30">
        <f>ROUND(5.14,5)</f>
        <v>5.14</v>
      </c>
      <c r="D131" s="30">
        <f>F131</f>
        <v>128.42094</v>
      </c>
      <c r="E131" s="30">
        <f>F131</f>
        <v>128.42094</v>
      </c>
      <c r="F131" s="30">
        <f>ROUND(128.42094,5)</f>
        <v>128.42094</v>
      </c>
      <c r="G131" s="28"/>
      <c r="H131" s="38"/>
    </row>
    <row r="132" spans="1:8" ht="12.75" customHeight="1">
      <c r="A132" s="26">
        <v>44322</v>
      </c>
      <c r="B132" s="27"/>
      <c r="C132" s="30">
        <f>ROUND(5.14,5)</f>
        <v>5.14</v>
      </c>
      <c r="D132" s="30">
        <f>F132</f>
        <v>127.98852</v>
      </c>
      <c r="E132" s="30">
        <f>F132</f>
        <v>127.98852</v>
      </c>
      <c r="F132" s="30">
        <f>ROUND(127.98852,5)</f>
        <v>127.98852</v>
      </c>
      <c r="G132" s="28"/>
      <c r="H132" s="38"/>
    </row>
    <row r="133" spans="1:8" ht="12.75" customHeight="1">
      <c r="A133" s="26">
        <v>44413</v>
      </c>
      <c r="B133" s="27"/>
      <c r="C133" s="30">
        <f>ROUND(5.14,5)</f>
        <v>5.14</v>
      </c>
      <c r="D133" s="30">
        <f>F133</f>
        <v>129.43013</v>
      </c>
      <c r="E133" s="30">
        <f>F133</f>
        <v>129.43013</v>
      </c>
      <c r="F133" s="30">
        <f>ROUND(129.43013,5)</f>
        <v>129.43013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ROUND(11.875,5)</f>
        <v>11.875</v>
      </c>
      <c r="D135" s="30">
        <f>F135</f>
        <v>12.01738</v>
      </c>
      <c r="E135" s="30">
        <f>F135</f>
        <v>12.01738</v>
      </c>
      <c r="F135" s="30">
        <f>ROUND(12.01738,5)</f>
        <v>12.01738</v>
      </c>
      <c r="G135" s="28"/>
      <c r="H135" s="38"/>
    </row>
    <row r="136" spans="1:8" ht="12.75" customHeight="1">
      <c r="A136" s="26">
        <v>44140</v>
      </c>
      <c r="B136" s="27"/>
      <c r="C136" s="30">
        <f>ROUND(11.875,5)</f>
        <v>11.875</v>
      </c>
      <c r="D136" s="30">
        <f>F136</f>
        <v>12.28254</v>
      </c>
      <c r="E136" s="30">
        <f>F136</f>
        <v>12.28254</v>
      </c>
      <c r="F136" s="30">
        <f>ROUND(12.28254,5)</f>
        <v>12.28254</v>
      </c>
      <c r="G136" s="28"/>
      <c r="H136" s="38"/>
    </row>
    <row r="137" spans="1:8" ht="12.75" customHeight="1">
      <c r="A137" s="26">
        <v>44231</v>
      </c>
      <c r="B137" s="27"/>
      <c r="C137" s="30">
        <f>ROUND(11.875,5)</f>
        <v>11.875</v>
      </c>
      <c r="D137" s="30">
        <f>F137</f>
        <v>12.55791</v>
      </c>
      <c r="E137" s="30">
        <f>F137</f>
        <v>12.55791</v>
      </c>
      <c r="F137" s="30">
        <f>ROUND(12.55791,5)</f>
        <v>12.55791</v>
      </c>
      <c r="G137" s="28"/>
      <c r="H137" s="38"/>
    </row>
    <row r="138" spans="1:8" ht="12.75" customHeight="1">
      <c r="A138" s="26">
        <v>44322</v>
      </c>
      <c r="B138" s="27"/>
      <c r="C138" s="30">
        <f>ROUND(11.875,5)</f>
        <v>11.875</v>
      </c>
      <c r="D138" s="30">
        <f>F138</f>
        <v>12.83696</v>
      </c>
      <c r="E138" s="30">
        <f>F138</f>
        <v>12.83696</v>
      </c>
      <c r="F138" s="30">
        <f>ROUND(12.83696,5)</f>
        <v>12.83696</v>
      </c>
      <c r="G138" s="28"/>
      <c r="H138" s="38"/>
    </row>
    <row r="139" spans="1:8" ht="12.75" customHeight="1">
      <c r="A139" s="26">
        <v>44413</v>
      </c>
      <c r="B139" s="27"/>
      <c r="C139" s="30">
        <f>ROUND(11.875,5)</f>
        <v>11.875</v>
      </c>
      <c r="D139" s="30">
        <f>F139</f>
        <v>13.1487</v>
      </c>
      <c r="E139" s="30">
        <f>F139</f>
        <v>13.1487</v>
      </c>
      <c r="F139" s="30">
        <f>ROUND(13.1487,5)</f>
        <v>13.1487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ROUND(12.33,5)</f>
        <v>12.33</v>
      </c>
      <c r="D141" s="30">
        <f>F141</f>
        <v>12.46744</v>
      </c>
      <c r="E141" s="30">
        <f>F141</f>
        <v>12.46744</v>
      </c>
      <c r="F141" s="30">
        <f>ROUND(12.46744,5)</f>
        <v>12.46744</v>
      </c>
      <c r="G141" s="28"/>
      <c r="H141" s="38"/>
    </row>
    <row r="142" spans="1:8" ht="12.75" customHeight="1">
      <c r="A142" s="26">
        <v>44140</v>
      </c>
      <c r="B142" s="27"/>
      <c r="C142" s="30">
        <f>ROUND(12.33,5)</f>
        <v>12.33</v>
      </c>
      <c r="D142" s="30">
        <f>F142</f>
        <v>12.72628</v>
      </c>
      <c r="E142" s="30">
        <f>F142</f>
        <v>12.72628</v>
      </c>
      <c r="F142" s="30">
        <f>ROUND(12.72628,5)</f>
        <v>12.72628</v>
      </c>
      <c r="G142" s="28"/>
      <c r="H142" s="38"/>
    </row>
    <row r="143" spans="1:8" ht="12.75" customHeight="1">
      <c r="A143" s="26">
        <v>44231</v>
      </c>
      <c r="B143" s="27"/>
      <c r="C143" s="30">
        <f>ROUND(12.33,5)</f>
        <v>12.33</v>
      </c>
      <c r="D143" s="30">
        <f>F143</f>
        <v>12.98684</v>
      </c>
      <c r="E143" s="30">
        <f>F143</f>
        <v>12.98684</v>
      </c>
      <c r="F143" s="30">
        <f>ROUND(12.98684,5)</f>
        <v>12.98684</v>
      </c>
      <c r="G143" s="28"/>
      <c r="H143" s="38"/>
    </row>
    <row r="144" spans="1:8" ht="12.75" customHeight="1">
      <c r="A144" s="26">
        <v>44322</v>
      </c>
      <c r="B144" s="27"/>
      <c r="C144" s="30">
        <f>ROUND(12.33,5)</f>
        <v>12.33</v>
      </c>
      <c r="D144" s="30">
        <f>F144</f>
        <v>13.26156</v>
      </c>
      <c r="E144" s="30">
        <f>F144</f>
        <v>13.26156</v>
      </c>
      <c r="F144" s="30">
        <f>ROUND(13.26156,5)</f>
        <v>13.26156</v>
      </c>
      <c r="G144" s="28"/>
      <c r="H144" s="38"/>
    </row>
    <row r="145" spans="1:8" ht="12.75" customHeight="1">
      <c r="A145" s="26">
        <v>44413</v>
      </c>
      <c r="B145" s="27"/>
      <c r="C145" s="30">
        <f>ROUND(12.33,5)</f>
        <v>12.33</v>
      </c>
      <c r="D145" s="30">
        <f>F145</f>
        <v>13.5597</v>
      </c>
      <c r="E145" s="30">
        <f>F145</f>
        <v>13.5597</v>
      </c>
      <c r="F145" s="30">
        <f>ROUND(13.5597,5)</f>
        <v>13.5597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ROUND(5.06,5)</f>
        <v>5.06</v>
      </c>
      <c r="D147" s="30">
        <f>F147</f>
        <v>5.11705</v>
      </c>
      <c r="E147" s="30">
        <f>F147</f>
        <v>5.11705</v>
      </c>
      <c r="F147" s="30">
        <f>ROUND(5.11705,5)</f>
        <v>5.11705</v>
      </c>
      <c r="G147" s="28"/>
      <c r="H147" s="38"/>
    </row>
    <row r="148" spans="1:8" ht="12.75" customHeight="1">
      <c r="A148" s="26">
        <v>44140</v>
      </c>
      <c r="B148" s="27"/>
      <c r="C148" s="30">
        <f>ROUND(5.06,5)</f>
        <v>5.06</v>
      </c>
      <c r="D148" s="30">
        <f>F148</f>
        <v>5.20688</v>
      </c>
      <c r="E148" s="30">
        <f>F148</f>
        <v>5.20688</v>
      </c>
      <c r="F148" s="30">
        <f>ROUND(5.20688,5)</f>
        <v>5.20688</v>
      </c>
      <c r="G148" s="28"/>
      <c r="H148" s="38"/>
    </row>
    <row r="149" spans="1:8" ht="12.75" customHeight="1">
      <c r="A149" s="26">
        <v>44231</v>
      </c>
      <c r="B149" s="27"/>
      <c r="C149" s="30">
        <f>ROUND(5.06,5)</f>
        <v>5.06</v>
      </c>
      <c r="D149" s="30">
        <f>F149</f>
        <v>5.28342</v>
      </c>
      <c r="E149" s="30">
        <f>F149</f>
        <v>5.28342</v>
      </c>
      <c r="F149" s="30">
        <f>ROUND(5.28342,5)</f>
        <v>5.28342</v>
      </c>
      <c r="G149" s="28"/>
      <c r="H149" s="38"/>
    </row>
    <row r="150" spans="1:8" ht="12.75" customHeight="1">
      <c r="A150" s="26">
        <v>44322</v>
      </c>
      <c r="B150" s="27"/>
      <c r="C150" s="30">
        <f>ROUND(5.06,5)</f>
        <v>5.06</v>
      </c>
      <c r="D150" s="30">
        <f>F150</f>
        <v>5.35184</v>
      </c>
      <c r="E150" s="30">
        <f>F150</f>
        <v>5.35184</v>
      </c>
      <c r="F150" s="30">
        <f>ROUND(5.35184,5)</f>
        <v>5.35184</v>
      </c>
      <c r="G150" s="28"/>
      <c r="H150" s="38"/>
    </row>
    <row r="151" spans="1:8" ht="12.75" customHeight="1">
      <c r="A151" s="26">
        <v>44413</v>
      </c>
      <c r="B151" s="27"/>
      <c r="C151" s="30">
        <f>ROUND(5.06,5)</f>
        <v>5.06</v>
      </c>
      <c r="D151" s="30">
        <f>F151</f>
        <v>5.51072</v>
      </c>
      <c r="E151" s="30">
        <f>F151</f>
        <v>5.51072</v>
      </c>
      <c r="F151" s="30">
        <f>ROUND(5.51072,5)</f>
        <v>5.51072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ROUND(10.845,5)</f>
        <v>10.845</v>
      </c>
      <c r="D153" s="30">
        <f>F153</f>
        <v>10.9632</v>
      </c>
      <c r="E153" s="30">
        <f>F153</f>
        <v>10.9632</v>
      </c>
      <c r="F153" s="30">
        <f>ROUND(10.9632,5)</f>
        <v>10.9632</v>
      </c>
      <c r="G153" s="28"/>
      <c r="H153" s="38"/>
    </row>
    <row r="154" spans="1:8" ht="12.75" customHeight="1">
      <c r="A154" s="26">
        <v>44140</v>
      </c>
      <c r="B154" s="27"/>
      <c r="C154" s="30">
        <f>ROUND(10.845,5)</f>
        <v>10.845</v>
      </c>
      <c r="D154" s="30">
        <f>F154</f>
        <v>11.18205</v>
      </c>
      <c r="E154" s="30">
        <f>F154</f>
        <v>11.18205</v>
      </c>
      <c r="F154" s="30">
        <f>ROUND(11.18205,5)</f>
        <v>11.18205</v>
      </c>
      <c r="G154" s="28"/>
      <c r="H154" s="38"/>
    </row>
    <row r="155" spans="1:8" ht="12.75" customHeight="1">
      <c r="A155" s="26">
        <v>44231</v>
      </c>
      <c r="B155" s="27"/>
      <c r="C155" s="30">
        <f>ROUND(10.845,5)</f>
        <v>10.845</v>
      </c>
      <c r="D155" s="30">
        <f>F155</f>
        <v>11.40878</v>
      </c>
      <c r="E155" s="30">
        <f>F155</f>
        <v>11.40878</v>
      </c>
      <c r="F155" s="30">
        <f>ROUND(11.40878,5)</f>
        <v>11.40878</v>
      </c>
      <c r="G155" s="28"/>
      <c r="H155" s="38"/>
    </row>
    <row r="156" spans="1:8" ht="12.75" customHeight="1">
      <c r="A156" s="26">
        <v>44322</v>
      </c>
      <c r="B156" s="27"/>
      <c r="C156" s="30">
        <f>ROUND(10.845,5)</f>
        <v>10.845</v>
      </c>
      <c r="D156" s="30">
        <f>F156</f>
        <v>11.63384</v>
      </c>
      <c r="E156" s="30">
        <f>F156</f>
        <v>11.63384</v>
      </c>
      <c r="F156" s="30">
        <f>ROUND(11.63384,5)</f>
        <v>11.63384</v>
      </c>
      <c r="G156" s="28"/>
      <c r="H156" s="38"/>
    </row>
    <row r="157" spans="1:8" ht="12.75" customHeight="1">
      <c r="A157" s="26">
        <v>44413</v>
      </c>
      <c r="B157" s="27"/>
      <c r="C157" s="30">
        <f>ROUND(10.845,5)</f>
        <v>10.845</v>
      </c>
      <c r="D157" s="30">
        <f>F157</f>
        <v>11.8899</v>
      </c>
      <c r="E157" s="30">
        <f>F157</f>
        <v>11.8899</v>
      </c>
      <c r="F157" s="30">
        <f>ROUND(11.8899,5)</f>
        <v>11.8899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ROUND(7.6,5)</f>
        <v>7.6</v>
      </c>
      <c r="D159" s="30">
        <f>F159</f>
        <v>7.69805</v>
      </c>
      <c r="E159" s="30">
        <f>F159</f>
        <v>7.69805</v>
      </c>
      <c r="F159" s="30">
        <f>ROUND(7.69805,5)</f>
        <v>7.69805</v>
      </c>
      <c r="G159" s="28"/>
      <c r="H159" s="38"/>
    </row>
    <row r="160" spans="1:8" ht="12.75" customHeight="1">
      <c r="A160" s="26">
        <v>44140</v>
      </c>
      <c r="B160" s="27"/>
      <c r="C160" s="30">
        <f>ROUND(7.6,5)</f>
        <v>7.6</v>
      </c>
      <c r="D160" s="30">
        <f>F160</f>
        <v>7.87735</v>
      </c>
      <c r="E160" s="30">
        <f>F160</f>
        <v>7.87735</v>
      </c>
      <c r="F160" s="30">
        <f>ROUND(7.87735,5)</f>
        <v>7.87735</v>
      </c>
      <c r="G160" s="28"/>
      <c r="H160" s="38"/>
    </row>
    <row r="161" spans="1:8" ht="12.75" customHeight="1">
      <c r="A161" s="26">
        <v>44231</v>
      </c>
      <c r="B161" s="27"/>
      <c r="C161" s="30">
        <f>ROUND(7.6,5)</f>
        <v>7.6</v>
      </c>
      <c r="D161" s="30">
        <f>F161</f>
        <v>8.05809</v>
      </c>
      <c r="E161" s="30">
        <f>F161</f>
        <v>8.05809</v>
      </c>
      <c r="F161" s="30">
        <f>ROUND(8.05809,5)</f>
        <v>8.05809</v>
      </c>
      <c r="G161" s="28"/>
      <c r="H161" s="38"/>
    </row>
    <row r="162" spans="1:8" ht="12.75" customHeight="1">
      <c r="A162" s="26">
        <v>44322</v>
      </c>
      <c r="B162" s="27"/>
      <c r="C162" s="30">
        <f>ROUND(7.6,5)</f>
        <v>7.6</v>
      </c>
      <c r="D162" s="30">
        <f>F162</f>
        <v>8.25045</v>
      </c>
      <c r="E162" s="30">
        <f>F162</f>
        <v>8.25045</v>
      </c>
      <c r="F162" s="30">
        <f>ROUND(8.25045,5)</f>
        <v>8.25045</v>
      </c>
      <c r="G162" s="28"/>
      <c r="H162" s="38"/>
    </row>
    <row r="163" spans="1:8" ht="12.75" customHeight="1">
      <c r="A163" s="26">
        <v>44413</v>
      </c>
      <c r="B163" s="27"/>
      <c r="C163" s="30">
        <f>ROUND(7.6,5)</f>
        <v>7.6</v>
      </c>
      <c r="D163" s="30">
        <f>F163</f>
        <v>8.48716</v>
      </c>
      <c r="E163" s="30">
        <f>F163</f>
        <v>8.48716</v>
      </c>
      <c r="F163" s="30">
        <f>ROUND(8.48716,5)</f>
        <v>8.48716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ROUND(2.795,5)</f>
        <v>2.795</v>
      </c>
      <c r="D165" s="30">
        <f>F165</f>
        <v>307.77014</v>
      </c>
      <c r="E165" s="30">
        <f>F165</f>
        <v>307.77014</v>
      </c>
      <c r="F165" s="30">
        <f>ROUND(307.77014,5)</f>
        <v>307.77014</v>
      </c>
      <c r="G165" s="28"/>
      <c r="H165" s="38"/>
    </row>
    <row r="166" spans="1:8" ht="12.75" customHeight="1">
      <c r="A166" s="26">
        <v>44140</v>
      </c>
      <c r="B166" s="27"/>
      <c r="C166" s="30">
        <f>ROUND(2.795,5)</f>
        <v>2.795</v>
      </c>
      <c r="D166" s="30">
        <f>F166</f>
        <v>311.13863</v>
      </c>
      <c r="E166" s="30">
        <f>F166</f>
        <v>311.13863</v>
      </c>
      <c r="F166" s="30">
        <f>ROUND(311.13863,5)</f>
        <v>311.13863</v>
      </c>
      <c r="G166" s="28"/>
      <c r="H166" s="38"/>
    </row>
    <row r="167" spans="1:8" ht="12.75" customHeight="1">
      <c r="A167" s="26">
        <v>44231</v>
      </c>
      <c r="B167" s="27"/>
      <c r="C167" s="30">
        <f>ROUND(2.795,5)</f>
        <v>2.795</v>
      </c>
      <c r="D167" s="30">
        <f>F167</f>
        <v>306.88216</v>
      </c>
      <c r="E167" s="30">
        <f>F167</f>
        <v>306.88216</v>
      </c>
      <c r="F167" s="30">
        <f>ROUND(306.88216,5)</f>
        <v>306.88216</v>
      </c>
      <c r="G167" s="28"/>
      <c r="H167" s="38"/>
    </row>
    <row r="168" spans="1:8" ht="12.75" customHeight="1">
      <c r="A168" s="26">
        <v>44322</v>
      </c>
      <c r="B168" s="27"/>
      <c r="C168" s="30">
        <f>ROUND(2.795,5)</f>
        <v>2.795</v>
      </c>
      <c r="D168" s="30">
        <f>F168</f>
        <v>310.59937</v>
      </c>
      <c r="E168" s="30">
        <f>F168</f>
        <v>310.59937</v>
      </c>
      <c r="F168" s="30">
        <f>ROUND(310.59937,5)</f>
        <v>310.59937</v>
      </c>
      <c r="G168" s="28"/>
      <c r="H168" s="38"/>
    </row>
    <row r="169" spans="1:8" ht="12.75" customHeight="1">
      <c r="A169" s="26">
        <v>44413</v>
      </c>
      <c r="B169" s="27"/>
      <c r="C169" s="30">
        <f>ROUND(2.795,5)</f>
        <v>2.795</v>
      </c>
      <c r="D169" s="30">
        <f>F169</f>
        <v>306.01366</v>
      </c>
      <c r="E169" s="30">
        <f>F169</f>
        <v>306.01366</v>
      </c>
      <c r="F169" s="30">
        <f>ROUND(306.01366,5)</f>
        <v>306.01366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ROUND(4.45,5)</f>
        <v>4.45</v>
      </c>
      <c r="D171" s="30">
        <f>F171</f>
        <v>215.27252</v>
      </c>
      <c r="E171" s="30">
        <f>F171</f>
        <v>215.27252</v>
      </c>
      <c r="F171" s="30">
        <f>ROUND(215.27252,5)</f>
        <v>215.27252</v>
      </c>
      <c r="G171" s="28"/>
      <c r="H171" s="38"/>
    </row>
    <row r="172" spans="1:8" ht="12.75" customHeight="1">
      <c r="A172" s="26">
        <v>44140</v>
      </c>
      <c r="B172" s="27"/>
      <c r="C172" s="30">
        <f>ROUND(4.45,5)</f>
        <v>4.45</v>
      </c>
      <c r="D172" s="30">
        <f>F172</f>
        <v>217.62869</v>
      </c>
      <c r="E172" s="30">
        <f>F172</f>
        <v>217.62869</v>
      </c>
      <c r="F172" s="30">
        <f>ROUND(217.62869,5)</f>
        <v>217.62869</v>
      </c>
      <c r="G172" s="28"/>
      <c r="H172" s="38"/>
    </row>
    <row r="173" spans="1:8" ht="12.75" customHeight="1">
      <c r="A173" s="26">
        <v>44231</v>
      </c>
      <c r="B173" s="27"/>
      <c r="C173" s="30">
        <f>ROUND(4.45,5)</f>
        <v>4.45</v>
      </c>
      <c r="D173" s="30">
        <f>F173</f>
        <v>215.98664</v>
      </c>
      <c r="E173" s="30">
        <f>F173</f>
        <v>215.98664</v>
      </c>
      <c r="F173" s="30">
        <f>ROUND(215.98664,5)</f>
        <v>215.98664</v>
      </c>
      <c r="G173" s="28"/>
      <c r="H173" s="38"/>
    </row>
    <row r="174" spans="1:8" ht="12.75" customHeight="1">
      <c r="A174" s="26">
        <v>44322</v>
      </c>
      <c r="B174" s="27"/>
      <c r="C174" s="30">
        <f>ROUND(4.45,5)</f>
        <v>4.45</v>
      </c>
      <c r="D174" s="30">
        <f>F174</f>
        <v>218.6023</v>
      </c>
      <c r="E174" s="30">
        <f>F174</f>
        <v>218.6023</v>
      </c>
      <c r="F174" s="30">
        <f>ROUND(218.6023,5)</f>
        <v>218.6023</v>
      </c>
      <c r="G174" s="28"/>
      <c r="H174" s="38"/>
    </row>
    <row r="175" spans="1:8" ht="12.75" customHeight="1">
      <c r="A175" s="26">
        <v>44413</v>
      </c>
      <c r="B175" s="27"/>
      <c r="C175" s="30">
        <f>ROUND(4.45,5)</f>
        <v>4.45</v>
      </c>
      <c r="D175" s="30">
        <f>F175</f>
        <v>216.77119</v>
      </c>
      <c r="E175" s="30">
        <f>F175</f>
        <v>216.77119</v>
      </c>
      <c r="F175" s="30">
        <f>ROUND(216.77119,5)</f>
        <v>216.77119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ROUND(3.675,5)</f>
        <v>3.675</v>
      </c>
      <c r="D191" s="30">
        <f>F191</f>
        <v>3.60421</v>
      </c>
      <c r="E191" s="30">
        <f>F191</f>
        <v>3.60421</v>
      </c>
      <c r="F191" s="30">
        <f>ROUND(3.60421,5)</f>
        <v>3.60421</v>
      </c>
      <c r="G191" s="28"/>
      <c r="H191" s="38"/>
    </row>
    <row r="192" spans="1:8" ht="12.75" customHeight="1">
      <c r="A192" s="26">
        <v>44140</v>
      </c>
      <c r="B192" s="27"/>
      <c r="C192" s="30">
        <f>ROUND(3.675,5)</f>
        <v>3.675</v>
      </c>
      <c r="D192" s="30">
        <f>F192</f>
        <v>3.11496</v>
      </c>
      <c r="E192" s="30">
        <f>F192</f>
        <v>3.11496</v>
      </c>
      <c r="F192" s="30">
        <f>ROUND(3.11496,5)</f>
        <v>3.11496</v>
      </c>
      <c r="G192" s="28"/>
      <c r="H192" s="38"/>
    </row>
    <row r="193" spans="1:8" ht="12.75" customHeight="1">
      <c r="A193" s="26">
        <v>44231</v>
      </c>
      <c r="B193" s="27"/>
      <c r="C193" s="30">
        <f>ROUND(3.675,5)</f>
        <v>3.675</v>
      </c>
      <c r="D193" s="30">
        <f>F193</f>
        <v>0.31953</v>
      </c>
      <c r="E193" s="30">
        <f>F193</f>
        <v>0.31953</v>
      </c>
      <c r="F193" s="30">
        <f>ROUND(0.31953,5)</f>
        <v>0.31953</v>
      </c>
      <c r="G193" s="28"/>
      <c r="H193" s="38"/>
    </row>
    <row r="194" spans="1:8" ht="12.75" customHeight="1">
      <c r="A194" s="26">
        <v>44322</v>
      </c>
      <c r="B194" s="27"/>
      <c r="C194" s="30">
        <f>ROUND(3.675,5)</f>
        <v>3.675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ROUND(3.675,5)</f>
        <v>3.675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ROUND(10.805,5)</f>
        <v>10.805</v>
      </c>
      <c r="D197" s="30">
        <f>F197</f>
        <v>10.91135</v>
      </c>
      <c r="E197" s="30">
        <f>F197</f>
        <v>10.91135</v>
      </c>
      <c r="F197" s="30">
        <f>ROUND(10.91135,5)</f>
        <v>10.91135</v>
      </c>
      <c r="G197" s="28"/>
      <c r="H197" s="38"/>
    </row>
    <row r="198" spans="1:8" ht="12.75" customHeight="1">
      <c r="A198" s="26">
        <v>44140</v>
      </c>
      <c r="B198" s="27"/>
      <c r="C198" s="30">
        <f>ROUND(10.805,5)</f>
        <v>10.805</v>
      </c>
      <c r="D198" s="30">
        <f>F198</f>
        <v>11.10632</v>
      </c>
      <c r="E198" s="30">
        <f>F198</f>
        <v>11.10632</v>
      </c>
      <c r="F198" s="30">
        <f>ROUND(11.10632,5)</f>
        <v>11.10632</v>
      </c>
      <c r="G198" s="28"/>
      <c r="H198" s="38"/>
    </row>
    <row r="199" spans="1:8" ht="12.75" customHeight="1">
      <c r="A199" s="26">
        <v>44231</v>
      </c>
      <c r="B199" s="27"/>
      <c r="C199" s="30">
        <f>ROUND(10.805,5)</f>
        <v>10.805</v>
      </c>
      <c r="D199" s="30">
        <f>F199</f>
        <v>11.30296</v>
      </c>
      <c r="E199" s="30">
        <f>F199</f>
        <v>11.30296</v>
      </c>
      <c r="F199" s="30">
        <f>ROUND(11.30296,5)</f>
        <v>11.30296</v>
      </c>
      <c r="G199" s="28"/>
      <c r="H199" s="38"/>
    </row>
    <row r="200" spans="1:8" ht="12.75" customHeight="1">
      <c r="A200" s="26">
        <v>44322</v>
      </c>
      <c r="B200" s="27"/>
      <c r="C200" s="30">
        <f>ROUND(10.805,5)</f>
        <v>10.805</v>
      </c>
      <c r="D200" s="30">
        <f>F200</f>
        <v>11.50429</v>
      </c>
      <c r="E200" s="30">
        <f>F200</f>
        <v>11.50429</v>
      </c>
      <c r="F200" s="30">
        <f>ROUND(11.50429,5)</f>
        <v>11.50429</v>
      </c>
      <c r="G200" s="28"/>
      <c r="H200" s="38"/>
    </row>
    <row r="201" spans="1:8" ht="12.75" customHeight="1">
      <c r="A201" s="26">
        <v>44413</v>
      </c>
      <c r="B201" s="27"/>
      <c r="C201" s="30">
        <f>ROUND(10.805,5)</f>
        <v>10.805</v>
      </c>
      <c r="D201" s="30">
        <f>F201</f>
        <v>11.72841</v>
      </c>
      <c r="E201" s="30">
        <f>F201</f>
        <v>11.72841</v>
      </c>
      <c r="F201" s="30">
        <f>ROUND(11.72841,5)</f>
        <v>11.72841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ROUND(4.09,5)</f>
        <v>4.09</v>
      </c>
      <c r="D203" s="30">
        <f>F203</f>
        <v>186.58586</v>
      </c>
      <c r="E203" s="30">
        <f>F203</f>
        <v>186.58586</v>
      </c>
      <c r="F203" s="30">
        <f>ROUND(186.58586,5)</f>
        <v>186.58586</v>
      </c>
      <c r="G203" s="28"/>
      <c r="H203" s="38"/>
    </row>
    <row r="204" spans="1:8" ht="12.75" customHeight="1">
      <c r="A204" s="26">
        <v>44140</v>
      </c>
      <c r="B204" s="27"/>
      <c r="C204" s="30">
        <f>ROUND(4.09,5)</f>
        <v>4.09</v>
      </c>
      <c r="D204" s="30">
        <f>F204</f>
        <v>185.9221</v>
      </c>
      <c r="E204" s="30">
        <f>F204</f>
        <v>185.9221</v>
      </c>
      <c r="F204" s="30">
        <f>ROUND(185.9221,5)</f>
        <v>185.9221</v>
      </c>
      <c r="G204" s="28"/>
      <c r="H204" s="38"/>
    </row>
    <row r="205" spans="1:8" ht="12.75" customHeight="1">
      <c r="A205" s="26">
        <v>44231</v>
      </c>
      <c r="B205" s="27"/>
      <c r="C205" s="30">
        <f>ROUND(4.09,5)</f>
        <v>4.09</v>
      </c>
      <c r="D205" s="30">
        <f>F205</f>
        <v>188.12045</v>
      </c>
      <c r="E205" s="30">
        <f>F205</f>
        <v>188.12045</v>
      </c>
      <c r="F205" s="30">
        <f>ROUND(188.12045,5)</f>
        <v>188.12045</v>
      </c>
      <c r="G205" s="28"/>
      <c r="H205" s="38"/>
    </row>
    <row r="206" spans="1:8" ht="12.75" customHeight="1">
      <c r="A206" s="26">
        <v>44322</v>
      </c>
      <c r="B206" s="27"/>
      <c r="C206" s="30">
        <f>ROUND(4.09,5)</f>
        <v>4.09</v>
      </c>
      <c r="D206" s="30">
        <f>F206</f>
        <v>187.65724</v>
      </c>
      <c r="E206" s="30">
        <f>F206</f>
        <v>187.65724</v>
      </c>
      <c r="F206" s="30">
        <f>ROUND(187.65724,5)</f>
        <v>187.65724</v>
      </c>
      <c r="G206" s="28"/>
      <c r="H206" s="38"/>
    </row>
    <row r="207" spans="1:8" ht="12.75" customHeight="1">
      <c r="A207" s="26">
        <v>44413</v>
      </c>
      <c r="B207" s="27"/>
      <c r="C207" s="30">
        <f>ROUND(4.09,5)</f>
        <v>4.09</v>
      </c>
      <c r="D207" s="30">
        <f>F207</f>
        <v>189.77124</v>
      </c>
      <c r="E207" s="30">
        <f>F207</f>
        <v>189.77124</v>
      </c>
      <c r="F207" s="30">
        <f>ROUND(189.77124,5)</f>
        <v>189.77124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ROUND(2.38,5)</f>
        <v>2.38</v>
      </c>
      <c r="D209" s="30">
        <f>F209</f>
        <v>166.28368</v>
      </c>
      <c r="E209" s="30">
        <f>F209</f>
        <v>166.28368</v>
      </c>
      <c r="F209" s="30">
        <f>ROUND(166.28368,5)</f>
        <v>166.28368</v>
      </c>
      <c r="G209" s="28"/>
      <c r="H209" s="38"/>
    </row>
    <row r="210" spans="1:8" ht="12.75" customHeight="1">
      <c r="A210" s="26">
        <v>44140</v>
      </c>
      <c r="B210" s="27"/>
      <c r="C210" s="30">
        <f>ROUND(2.38,5)</f>
        <v>2.38</v>
      </c>
      <c r="D210" s="30">
        <f>F210</f>
        <v>168.10412</v>
      </c>
      <c r="E210" s="30">
        <f>F210</f>
        <v>168.10412</v>
      </c>
      <c r="F210" s="30">
        <f>ROUND(168.10412,5)</f>
        <v>168.10412</v>
      </c>
      <c r="G210" s="28"/>
      <c r="H210" s="38"/>
    </row>
    <row r="211" spans="1:8" ht="12.75" customHeight="1">
      <c r="A211" s="26">
        <v>44231</v>
      </c>
      <c r="B211" s="27"/>
      <c r="C211" s="30">
        <f>ROUND(2.38,5)</f>
        <v>2.38</v>
      </c>
      <c r="D211" s="30">
        <f>F211</f>
        <v>167.77053</v>
      </c>
      <c r="E211" s="30">
        <f>F211</f>
        <v>167.77053</v>
      </c>
      <c r="F211" s="30">
        <f>ROUND(167.77053,5)</f>
        <v>167.77053</v>
      </c>
      <c r="G211" s="28"/>
      <c r="H211" s="38"/>
    </row>
    <row r="212" spans="1:8" ht="12.75" customHeight="1">
      <c r="A212" s="26">
        <v>44322</v>
      </c>
      <c r="B212" s="27"/>
      <c r="C212" s="30">
        <f>ROUND(2.38,5)</f>
        <v>2.38</v>
      </c>
      <c r="D212" s="30">
        <f>F212</f>
        <v>169.80245</v>
      </c>
      <c r="E212" s="30">
        <f>F212</f>
        <v>169.80245</v>
      </c>
      <c r="F212" s="30">
        <f>ROUND(169.80245,5)</f>
        <v>169.80245</v>
      </c>
      <c r="G212" s="28"/>
      <c r="H212" s="38"/>
    </row>
    <row r="213" spans="1:8" ht="12.75" customHeight="1">
      <c r="A213" s="26">
        <v>44413</v>
      </c>
      <c r="B213" s="27"/>
      <c r="C213" s="30">
        <f>ROUND(2.38,5)</f>
        <v>2.38</v>
      </c>
      <c r="D213" s="30">
        <f>F213</f>
        <v>169.33509</v>
      </c>
      <c r="E213" s="30">
        <f>F213</f>
        <v>169.33509</v>
      </c>
      <c r="F213" s="30">
        <f>ROUND(169.33509,5)</f>
        <v>169.33509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ROUND(9.7,5)</f>
        <v>9.7</v>
      </c>
      <c r="D215" s="30">
        <f>F215</f>
        <v>9.80582</v>
      </c>
      <c r="E215" s="30">
        <f>F215</f>
        <v>9.80582</v>
      </c>
      <c r="F215" s="30">
        <f>ROUND(9.80582,5)</f>
        <v>9.80582</v>
      </c>
      <c r="G215" s="28"/>
      <c r="H215" s="38"/>
    </row>
    <row r="216" spans="1:8" ht="12.75" customHeight="1">
      <c r="A216" s="26">
        <v>44140</v>
      </c>
      <c r="B216" s="27"/>
      <c r="C216" s="30">
        <f>ROUND(9.7,5)</f>
        <v>9.7</v>
      </c>
      <c r="D216" s="30">
        <f>F216</f>
        <v>10.00163</v>
      </c>
      <c r="E216" s="30">
        <f>F216</f>
        <v>10.00163</v>
      </c>
      <c r="F216" s="30">
        <f>ROUND(10.00163,5)</f>
        <v>10.00163</v>
      </c>
      <c r="G216" s="28"/>
      <c r="H216" s="38"/>
    </row>
    <row r="217" spans="1:8" ht="12.75" customHeight="1">
      <c r="A217" s="26">
        <v>44231</v>
      </c>
      <c r="B217" s="27"/>
      <c r="C217" s="30">
        <f>ROUND(9.7,5)</f>
        <v>9.7</v>
      </c>
      <c r="D217" s="30">
        <f>F217</f>
        <v>10.20344</v>
      </c>
      <c r="E217" s="30">
        <f>F217</f>
        <v>10.20344</v>
      </c>
      <c r="F217" s="30">
        <f>ROUND(10.20344,5)</f>
        <v>10.20344</v>
      </c>
      <c r="G217" s="28"/>
      <c r="H217" s="38"/>
    </row>
    <row r="218" spans="1:8" ht="12.75" customHeight="1">
      <c r="A218" s="26">
        <v>44322</v>
      </c>
      <c r="B218" s="27"/>
      <c r="C218" s="30">
        <f>ROUND(9.7,5)</f>
        <v>9.7</v>
      </c>
      <c r="D218" s="30">
        <f>F218</f>
        <v>10.40455</v>
      </c>
      <c r="E218" s="30">
        <f>F218</f>
        <v>10.40455</v>
      </c>
      <c r="F218" s="30">
        <f>ROUND(10.40455,5)</f>
        <v>10.40455</v>
      </c>
      <c r="G218" s="28"/>
      <c r="H218" s="38"/>
    </row>
    <row r="219" spans="1:8" ht="12.75" customHeight="1">
      <c r="A219" s="26">
        <v>44413</v>
      </c>
      <c r="B219" s="27"/>
      <c r="C219" s="30">
        <f>ROUND(9.7,5)</f>
        <v>9.7</v>
      </c>
      <c r="D219" s="30">
        <f>F219</f>
        <v>10.63702</v>
      </c>
      <c r="E219" s="30">
        <f>F219</f>
        <v>10.63702</v>
      </c>
      <c r="F219" s="30">
        <f>ROUND(10.63702,5)</f>
        <v>10.63702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ROUND(11.13,5)</f>
        <v>11.13</v>
      </c>
      <c r="D221" s="30">
        <f>F221</f>
        <v>11.23509</v>
      </c>
      <c r="E221" s="30">
        <f>F221</f>
        <v>11.23509</v>
      </c>
      <c r="F221" s="30">
        <f>ROUND(11.23509,5)</f>
        <v>11.23509</v>
      </c>
      <c r="G221" s="28"/>
      <c r="H221" s="38"/>
    </row>
    <row r="222" spans="1:8" ht="12.75" customHeight="1">
      <c r="A222" s="26">
        <v>44140</v>
      </c>
      <c r="B222" s="27"/>
      <c r="C222" s="30">
        <f>ROUND(11.13,5)</f>
        <v>11.13</v>
      </c>
      <c r="D222" s="30">
        <f>F222</f>
        <v>11.42902</v>
      </c>
      <c r="E222" s="30">
        <f>F222</f>
        <v>11.42902</v>
      </c>
      <c r="F222" s="30">
        <f>ROUND(11.42902,5)</f>
        <v>11.42902</v>
      </c>
      <c r="G222" s="28"/>
      <c r="H222" s="38"/>
    </row>
    <row r="223" spans="1:8" ht="12.75" customHeight="1">
      <c r="A223" s="26">
        <v>44231</v>
      </c>
      <c r="B223" s="27"/>
      <c r="C223" s="30">
        <f>ROUND(11.13,5)</f>
        <v>11.13</v>
      </c>
      <c r="D223" s="30">
        <f>F223</f>
        <v>11.62885</v>
      </c>
      <c r="E223" s="30">
        <f>F223</f>
        <v>11.62885</v>
      </c>
      <c r="F223" s="30">
        <f>ROUND(11.62885,5)</f>
        <v>11.62885</v>
      </c>
      <c r="G223" s="28"/>
      <c r="H223" s="38"/>
    </row>
    <row r="224" spans="1:8" ht="12.75" customHeight="1">
      <c r="A224" s="26">
        <v>44322</v>
      </c>
      <c r="B224" s="27"/>
      <c r="C224" s="30">
        <f>ROUND(11.13,5)</f>
        <v>11.13</v>
      </c>
      <c r="D224" s="30">
        <f>F224</f>
        <v>11.82595</v>
      </c>
      <c r="E224" s="30">
        <f>F224</f>
        <v>11.82595</v>
      </c>
      <c r="F224" s="30">
        <f>ROUND(11.82595,5)</f>
        <v>11.82595</v>
      </c>
      <c r="G224" s="28"/>
      <c r="H224" s="38"/>
    </row>
    <row r="225" spans="1:8" ht="12.75" customHeight="1">
      <c r="A225" s="26">
        <v>44413</v>
      </c>
      <c r="B225" s="27"/>
      <c r="C225" s="30">
        <f>ROUND(11.13,5)</f>
        <v>11.13</v>
      </c>
      <c r="D225" s="30">
        <f>F225</f>
        <v>12.04822</v>
      </c>
      <c r="E225" s="30">
        <f>F225</f>
        <v>12.04822</v>
      </c>
      <c r="F225" s="30">
        <f>ROUND(12.04822,5)</f>
        <v>12.04822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ROUND(11.38,5)</f>
        <v>11.38</v>
      </c>
      <c r="D227" s="30">
        <f>F227</f>
        <v>11.49196</v>
      </c>
      <c r="E227" s="30">
        <f>F227</f>
        <v>11.49196</v>
      </c>
      <c r="F227" s="30">
        <f>ROUND(11.49196,5)</f>
        <v>11.49196</v>
      </c>
      <c r="G227" s="28"/>
      <c r="H227" s="38"/>
    </row>
    <row r="228" spans="1:8" ht="12.75" customHeight="1">
      <c r="A228" s="26">
        <v>44140</v>
      </c>
      <c r="B228" s="27"/>
      <c r="C228" s="30">
        <f>ROUND(11.38,5)</f>
        <v>11.38</v>
      </c>
      <c r="D228" s="30">
        <f>F228</f>
        <v>11.69897</v>
      </c>
      <c r="E228" s="30">
        <f>F228</f>
        <v>11.69897</v>
      </c>
      <c r="F228" s="30">
        <f>ROUND(11.69897,5)</f>
        <v>11.69897</v>
      </c>
      <c r="G228" s="28"/>
      <c r="H228" s="38"/>
    </row>
    <row r="229" spans="1:8" ht="12.75" customHeight="1">
      <c r="A229" s="26">
        <v>44231</v>
      </c>
      <c r="B229" s="27"/>
      <c r="C229" s="30">
        <f>ROUND(11.38,5)</f>
        <v>11.38</v>
      </c>
      <c r="D229" s="30">
        <f>F229</f>
        <v>11.91354</v>
      </c>
      <c r="E229" s="30">
        <f>F229</f>
        <v>11.91354</v>
      </c>
      <c r="F229" s="30">
        <f>ROUND(11.91354,5)</f>
        <v>11.91354</v>
      </c>
      <c r="G229" s="28"/>
      <c r="H229" s="38"/>
    </row>
    <row r="230" spans="1:8" ht="12.75" customHeight="1">
      <c r="A230" s="26">
        <v>44322</v>
      </c>
      <c r="B230" s="27"/>
      <c r="C230" s="30">
        <f>ROUND(11.38,5)</f>
        <v>11.38</v>
      </c>
      <c r="D230" s="30">
        <f>F230</f>
        <v>12.1258</v>
      </c>
      <c r="E230" s="30">
        <f>F230</f>
        <v>12.1258</v>
      </c>
      <c r="F230" s="30">
        <f>ROUND(12.1258,5)</f>
        <v>12.1258</v>
      </c>
      <c r="G230" s="28"/>
      <c r="H230" s="38"/>
    </row>
    <row r="231" spans="1:8" ht="12.75" customHeight="1">
      <c r="A231" s="26">
        <v>44413</v>
      </c>
      <c r="B231" s="27"/>
      <c r="C231" s="30">
        <f>ROUND(11.38,5)</f>
        <v>11.38</v>
      </c>
      <c r="D231" s="30">
        <f>F231</f>
        <v>12.36587</v>
      </c>
      <c r="E231" s="30">
        <f>F231</f>
        <v>12.36587</v>
      </c>
      <c r="F231" s="30">
        <f>ROUND(12.36587,5)</f>
        <v>12.36587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ROUND(714.43,3)</f>
        <v>714.43</v>
      </c>
      <c r="D233" s="31">
        <f>F233</f>
        <v>717.926</v>
      </c>
      <c r="E233" s="31">
        <f>F233</f>
        <v>717.926</v>
      </c>
      <c r="F233" s="31">
        <f>ROUND(717.926,3)</f>
        <v>717.926</v>
      </c>
      <c r="G233" s="28"/>
      <c r="H233" s="38"/>
    </row>
    <row r="234" spans="1:8" ht="12.75" customHeight="1">
      <c r="A234" s="26">
        <v>44140</v>
      </c>
      <c r="B234" s="27"/>
      <c r="C234" s="31">
        <f>ROUND(714.43,3)</f>
        <v>714.43</v>
      </c>
      <c r="D234" s="31">
        <f>F234</f>
        <v>725.678</v>
      </c>
      <c r="E234" s="31">
        <f>F234</f>
        <v>725.678</v>
      </c>
      <c r="F234" s="31">
        <f>ROUND(725.678,3)</f>
        <v>725.678</v>
      </c>
      <c r="G234" s="28"/>
      <c r="H234" s="38"/>
    </row>
    <row r="235" spans="1:8" ht="12.75" customHeight="1">
      <c r="A235" s="26">
        <v>44231</v>
      </c>
      <c r="B235" s="27"/>
      <c r="C235" s="31">
        <f>ROUND(714.43,3)</f>
        <v>714.43</v>
      </c>
      <c r="D235" s="31">
        <f>F235</f>
        <v>734.074</v>
      </c>
      <c r="E235" s="31">
        <f>F235</f>
        <v>734.074</v>
      </c>
      <c r="F235" s="31">
        <f>ROUND(734.074,3)</f>
        <v>734.074</v>
      </c>
      <c r="G235" s="28"/>
      <c r="H235" s="38"/>
    </row>
    <row r="236" spans="1:8" ht="12.75" customHeight="1">
      <c r="A236" s="26">
        <v>44322</v>
      </c>
      <c r="B236" s="27"/>
      <c r="C236" s="31">
        <f>ROUND(714.43,3)</f>
        <v>714.43</v>
      </c>
      <c r="D236" s="31">
        <f>F236</f>
        <v>742.783</v>
      </c>
      <c r="E236" s="31">
        <f>F236</f>
        <v>742.783</v>
      </c>
      <c r="F236" s="31">
        <f>ROUND(742.783,3)</f>
        <v>742.783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ROUND(726.429,3)</f>
        <v>726.429</v>
      </c>
      <c r="D238" s="31">
        <f>F238</f>
        <v>729.983</v>
      </c>
      <c r="E238" s="31">
        <f>F238</f>
        <v>729.983</v>
      </c>
      <c r="F238" s="31">
        <f>ROUND(729.983,3)</f>
        <v>729.983</v>
      </c>
      <c r="G238" s="28"/>
      <c r="H238" s="38"/>
    </row>
    <row r="239" spans="1:8" ht="12.75" customHeight="1">
      <c r="A239" s="26">
        <v>44140</v>
      </c>
      <c r="B239" s="27"/>
      <c r="C239" s="31">
        <f>ROUND(726.429,3)</f>
        <v>726.429</v>
      </c>
      <c r="D239" s="31">
        <f>F239</f>
        <v>737.866</v>
      </c>
      <c r="E239" s="31">
        <f>F239</f>
        <v>737.866</v>
      </c>
      <c r="F239" s="31">
        <f>ROUND(737.866,3)</f>
        <v>737.866</v>
      </c>
      <c r="G239" s="28"/>
      <c r="H239" s="38"/>
    </row>
    <row r="240" spans="1:8" ht="12.75" customHeight="1">
      <c r="A240" s="26">
        <v>44231</v>
      </c>
      <c r="B240" s="27"/>
      <c r="C240" s="31">
        <f>ROUND(726.429,3)</f>
        <v>726.429</v>
      </c>
      <c r="D240" s="31">
        <f>F240</f>
        <v>746.403</v>
      </c>
      <c r="E240" s="31">
        <f>F240</f>
        <v>746.403</v>
      </c>
      <c r="F240" s="31">
        <f>ROUND(746.403,3)</f>
        <v>746.403</v>
      </c>
      <c r="G240" s="28"/>
      <c r="H240" s="38"/>
    </row>
    <row r="241" spans="1:8" ht="12.75" customHeight="1">
      <c r="A241" s="26">
        <v>44322</v>
      </c>
      <c r="B241" s="27"/>
      <c r="C241" s="31">
        <f>ROUND(726.429,3)</f>
        <v>726.429</v>
      </c>
      <c r="D241" s="31">
        <f>F241</f>
        <v>755.258</v>
      </c>
      <c r="E241" s="31">
        <f>F241</f>
        <v>755.258</v>
      </c>
      <c r="F241" s="31">
        <f>ROUND(755.258,3)</f>
        <v>755.258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ROUND(798.553,3)</f>
        <v>798.553</v>
      </c>
      <c r="D243" s="31">
        <f>F243</f>
        <v>802.46</v>
      </c>
      <c r="E243" s="31">
        <f>F243</f>
        <v>802.46</v>
      </c>
      <c r="F243" s="31">
        <f>ROUND(802.46,3)</f>
        <v>802.46</v>
      </c>
      <c r="G243" s="28"/>
      <c r="H243" s="38"/>
    </row>
    <row r="244" spans="1:8" ht="12.75" customHeight="1">
      <c r="A244" s="26">
        <v>44140</v>
      </c>
      <c r="B244" s="27"/>
      <c r="C244" s="31">
        <f>ROUND(798.553,3)</f>
        <v>798.553</v>
      </c>
      <c r="D244" s="31">
        <f>F244</f>
        <v>811.126</v>
      </c>
      <c r="E244" s="31">
        <f>F244</f>
        <v>811.126</v>
      </c>
      <c r="F244" s="31">
        <f>ROUND(811.126,3)</f>
        <v>811.126</v>
      </c>
      <c r="G244" s="28"/>
      <c r="H244" s="38"/>
    </row>
    <row r="245" spans="1:8" ht="12.75" customHeight="1">
      <c r="A245" s="26">
        <v>44231</v>
      </c>
      <c r="B245" s="27"/>
      <c r="C245" s="31">
        <f>ROUND(798.553,3)</f>
        <v>798.553</v>
      </c>
      <c r="D245" s="31">
        <f>F245</f>
        <v>820.51</v>
      </c>
      <c r="E245" s="31">
        <f>F245</f>
        <v>820.51</v>
      </c>
      <c r="F245" s="31">
        <f>ROUND(820.51,3)</f>
        <v>820.51</v>
      </c>
      <c r="G245" s="28"/>
      <c r="H245" s="38"/>
    </row>
    <row r="246" spans="1:8" ht="12.75" customHeight="1">
      <c r="A246" s="26">
        <v>44322</v>
      </c>
      <c r="B246" s="27"/>
      <c r="C246" s="31">
        <f>ROUND(798.553,3)</f>
        <v>798.553</v>
      </c>
      <c r="D246" s="31">
        <f>F246</f>
        <v>830.245</v>
      </c>
      <c r="E246" s="31">
        <f>F246</f>
        <v>830.245</v>
      </c>
      <c r="F246" s="31">
        <f>ROUND(830.245,3)</f>
        <v>830.245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ROUND(697.448,3)</f>
        <v>697.448</v>
      </c>
      <c r="D248" s="31">
        <f>F248</f>
        <v>700.86</v>
      </c>
      <c r="E248" s="31">
        <f>F248</f>
        <v>700.86</v>
      </c>
      <c r="F248" s="31">
        <f>ROUND(700.86,3)</f>
        <v>700.86</v>
      </c>
      <c r="G248" s="28"/>
      <c r="H248" s="38"/>
    </row>
    <row r="249" spans="1:8" ht="12.75" customHeight="1">
      <c r="A249" s="26">
        <v>44140</v>
      </c>
      <c r="B249" s="27"/>
      <c r="C249" s="31">
        <f>ROUND(697.448,3)</f>
        <v>697.448</v>
      </c>
      <c r="D249" s="31">
        <f>F249</f>
        <v>708.429</v>
      </c>
      <c r="E249" s="31">
        <f>F249</f>
        <v>708.429</v>
      </c>
      <c r="F249" s="31">
        <f>ROUND(708.429,3)</f>
        <v>708.429</v>
      </c>
      <c r="G249" s="28"/>
      <c r="H249" s="38"/>
    </row>
    <row r="250" spans="1:8" ht="12.75" customHeight="1">
      <c r="A250" s="26">
        <v>44231</v>
      </c>
      <c r="B250" s="27"/>
      <c r="C250" s="31">
        <f>ROUND(697.448,3)</f>
        <v>697.448</v>
      </c>
      <c r="D250" s="31">
        <f>F250</f>
        <v>716.625</v>
      </c>
      <c r="E250" s="31">
        <f>F250</f>
        <v>716.625</v>
      </c>
      <c r="F250" s="31">
        <f>ROUND(716.625,3)</f>
        <v>716.625</v>
      </c>
      <c r="G250" s="28"/>
      <c r="H250" s="38"/>
    </row>
    <row r="251" spans="1:8" ht="12.75" customHeight="1">
      <c r="A251" s="26">
        <v>44322</v>
      </c>
      <c r="B251" s="27"/>
      <c r="C251" s="31">
        <f>ROUND(697.448,3)</f>
        <v>697.448</v>
      </c>
      <c r="D251" s="31">
        <f>F251</f>
        <v>725.127</v>
      </c>
      <c r="E251" s="31">
        <f>F251</f>
        <v>725.127</v>
      </c>
      <c r="F251" s="31">
        <f>ROUND(725.127,3)</f>
        <v>725.127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ROUND(254.87489092128,3)</f>
        <v>254.875</v>
      </c>
      <c r="D253" s="31">
        <f>F253</f>
        <v>256.153</v>
      </c>
      <c r="E253" s="31">
        <f>F253</f>
        <v>256.153</v>
      </c>
      <c r="F253" s="31">
        <f>ROUND(256.153,3)</f>
        <v>256.153</v>
      </c>
      <c r="G253" s="28"/>
      <c r="H253" s="38"/>
    </row>
    <row r="254" spans="1:8" ht="12.75" customHeight="1">
      <c r="A254" s="26">
        <v>44140</v>
      </c>
      <c r="B254" s="27"/>
      <c r="C254" s="31">
        <f>ROUND(254.87489092128,3)</f>
        <v>254.875</v>
      </c>
      <c r="D254" s="31">
        <f>F254</f>
        <v>258.983</v>
      </c>
      <c r="E254" s="31">
        <f>F254</f>
        <v>258.983</v>
      </c>
      <c r="F254" s="31">
        <f>ROUND(258.983,3)</f>
        <v>258.983</v>
      </c>
      <c r="G254" s="28"/>
      <c r="H254" s="38"/>
    </row>
    <row r="255" spans="1:8" ht="12.75" customHeight="1">
      <c r="A255" s="26">
        <v>44231</v>
      </c>
      <c r="B255" s="27"/>
      <c r="C255" s="31">
        <f>ROUND(254.87489092128,3)</f>
        <v>254.875</v>
      </c>
      <c r="D255" s="31">
        <f>F255</f>
        <v>262.041</v>
      </c>
      <c r="E255" s="31">
        <f>F255</f>
        <v>262.041</v>
      </c>
      <c r="F255" s="31">
        <f>ROUND(262.041,3)</f>
        <v>262.041</v>
      </c>
      <c r="G255" s="28"/>
      <c r="H255" s="38"/>
    </row>
    <row r="256" spans="1:8" ht="12.75" customHeight="1">
      <c r="A256" s="26">
        <v>44322</v>
      </c>
      <c r="B256" s="27"/>
      <c r="C256" s="31">
        <f>ROUND(254.87489092128,3)</f>
        <v>254.875</v>
      </c>
      <c r="D256" s="31">
        <f>F256</f>
        <v>265.212</v>
      </c>
      <c r="E256" s="31">
        <f>F256</f>
        <v>265.212</v>
      </c>
      <c r="F256" s="31">
        <f>ROUND(265.212,3)</f>
        <v>265.212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ROUND(689.638,3)</f>
        <v>689.638</v>
      </c>
      <c r="D258" s="31">
        <f>F258</f>
        <v>693.012</v>
      </c>
      <c r="E258" s="31">
        <f>F258</f>
        <v>693.012</v>
      </c>
      <c r="F258" s="31">
        <f>ROUND(693.012,3)</f>
        <v>693.012</v>
      </c>
      <c r="G258" s="28"/>
      <c r="H258" s="38"/>
    </row>
    <row r="259" spans="1:8" ht="12.75" customHeight="1">
      <c r="A259" s="26">
        <v>44140</v>
      </c>
      <c r="B259" s="27"/>
      <c r="C259" s="31">
        <f>ROUND(689.638,3)</f>
        <v>689.638</v>
      </c>
      <c r="D259" s="31">
        <f>F259</f>
        <v>700.496</v>
      </c>
      <c r="E259" s="31">
        <f>F259</f>
        <v>700.496</v>
      </c>
      <c r="F259" s="31">
        <f>ROUND(700.496,3)</f>
        <v>700.496</v>
      </c>
      <c r="G259" s="28"/>
      <c r="H259" s="38"/>
    </row>
    <row r="260" spans="1:8" ht="12.75" customHeight="1">
      <c r="A260" s="26">
        <v>44231</v>
      </c>
      <c r="B260" s="27"/>
      <c r="C260" s="31">
        <f>ROUND(689.638,3)</f>
        <v>689.638</v>
      </c>
      <c r="D260" s="31">
        <f>F260</f>
        <v>708.6</v>
      </c>
      <c r="E260" s="31">
        <f>F260</f>
        <v>708.6</v>
      </c>
      <c r="F260" s="31">
        <f>ROUND(708.6,3)</f>
        <v>708.6</v>
      </c>
      <c r="G260" s="28"/>
      <c r="H260" s="38"/>
    </row>
    <row r="261" spans="1:8" ht="12.75" customHeight="1">
      <c r="A261" s="26">
        <v>44322</v>
      </c>
      <c r="B261" s="27"/>
      <c r="C261" s="31">
        <f>ROUND(689.638,3)</f>
        <v>689.638</v>
      </c>
      <c r="D261" s="31">
        <f>F261</f>
        <v>717.007</v>
      </c>
      <c r="E261" s="31">
        <f>F261</f>
        <v>717.007</v>
      </c>
      <c r="F261" s="31">
        <f>ROUND(717.007,3)</f>
        <v>717.007</v>
      </c>
      <c r="G261" s="28"/>
      <c r="H261" s="38"/>
    </row>
    <row r="262" spans="1:8" ht="12.75" customHeight="1">
      <c r="A262" s="40" t="s">
        <v>86</v>
      </c>
      <c r="B262" s="41"/>
      <c r="C262" s="42"/>
      <c r="D262" s="42"/>
      <c r="E262" s="42"/>
      <c r="F262" s="42"/>
      <c r="G262" s="43"/>
      <c r="H262" s="44"/>
    </row>
    <row r="263" spans="1:8" ht="12.75" customHeight="1">
      <c r="A263" s="45">
        <v>44027</v>
      </c>
      <c r="B263" s="46"/>
      <c r="C263" s="47">
        <v>3.917</v>
      </c>
      <c r="D263" s="47">
        <v>3.895</v>
      </c>
      <c r="E263" s="47">
        <v>3.845</v>
      </c>
      <c r="F263" s="47">
        <v>3.87</v>
      </c>
      <c r="G263" s="43"/>
      <c r="H263" s="44"/>
    </row>
    <row r="264" spans="1:8" ht="12.75" customHeight="1">
      <c r="A264" s="45">
        <v>44062</v>
      </c>
      <c r="B264" s="46"/>
      <c r="C264" s="47">
        <v>3.917</v>
      </c>
      <c r="D264" s="47">
        <v>3.735</v>
      </c>
      <c r="E264" s="47">
        <v>3.685</v>
      </c>
      <c r="F264" s="47">
        <v>3.71</v>
      </c>
      <c r="G264" s="43"/>
      <c r="H264" s="44"/>
    </row>
    <row r="265" spans="1:8" ht="12.75" customHeight="1">
      <c r="A265" s="45">
        <v>44090</v>
      </c>
      <c r="B265" s="46"/>
      <c r="C265" s="47">
        <v>3.917</v>
      </c>
      <c r="D265" s="47">
        <v>3.735</v>
      </c>
      <c r="E265" s="47">
        <v>3.685</v>
      </c>
      <c r="F265" s="47">
        <v>3.71</v>
      </c>
      <c r="G265" s="43"/>
      <c r="H265" s="44"/>
    </row>
    <row r="266" spans="1:8" ht="12.75" customHeight="1">
      <c r="A266" s="45">
        <v>44125</v>
      </c>
      <c r="B266" s="46"/>
      <c r="C266" s="47">
        <v>3.917</v>
      </c>
      <c r="D266" s="47">
        <v>3.615</v>
      </c>
      <c r="E266" s="47">
        <v>3.565</v>
      </c>
      <c r="F266" s="47">
        <v>3.59</v>
      </c>
      <c r="G266" s="43"/>
      <c r="H266" s="44"/>
    </row>
    <row r="267" spans="1:8" ht="12.75" customHeight="1">
      <c r="A267" s="45">
        <v>44153</v>
      </c>
      <c r="B267" s="46">
        <v>44153</v>
      </c>
      <c r="C267" s="47">
        <v>3.917</v>
      </c>
      <c r="D267" s="47">
        <v>3.605</v>
      </c>
      <c r="E267" s="47">
        <v>3.555</v>
      </c>
      <c r="F267" s="47">
        <v>3.58</v>
      </c>
      <c r="G267" s="43"/>
      <c r="H267" s="44"/>
    </row>
    <row r="268" spans="1:8" ht="12.75" customHeight="1">
      <c r="A268" s="45">
        <v>44180</v>
      </c>
      <c r="B268" s="46"/>
      <c r="C268" s="47">
        <v>3.917</v>
      </c>
      <c r="D268" s="47">
        <v>3.585</v>
      </c>
      <c r="E268" s="47">
        <v>3.535</v>
      </c>
      <c r="F268" s="47">
        <v>3.56</v>
      </c>
      <c r="G268" s="43"/>
      <c r="H268" s="44"/>
    </row>
    <row r="269" spans="1:8" ht="12.75" customHeight="1">
      <c r="A269" s="45">
        <v>44272</v>
      </c>
      <c r="B269" s="46"/>
      <c r="C269" s="47">
        <v>3.917</v>
      </c>
      <c r="D269" s="47">
        <v>3.635</v>
      </c>
      <c r="E269" s="47">
        <v>3.585</v>
      </c>
      <c r="F269" s="47">
        <v>3.61</v>
      </c>
      <c r="G269" s="43"/>
      <c r="H269" s="44"/>
    </row>
    <row r="270" spans="1:8" ht="12.75" customHeight="1">
      <c r="A270" s="45">
        <v>44362</v>
      </c>
      <c r="B270" s="46"/>
      <c r="C270" s="47">
        <v>3.917</v>
      </c>
      <c r="D270" s="47">
        <v>3.805</v>
      </c>
      <c r="E270" s="47">
        <v>3.755</v>
      </c>
      <c r="F270" s="47">
        <v>3.7800000000000002</v>
      </c>
      <c r="G270" s="43"/>
      <c r="H270" s="44"/>
    </row>
    <row r="271" spans="1:8" ht="12.75" customHeight="1">
      <c r="A271" s="45">
        <v>44454</v>
      </c>
      <c r="B271" s="46"/>
      <c r="C271" s="47">
        <v>3.917</v>
      </c>
      <c r="D271" s="47">
        <v>3.965</v>
      </c>
      <c r="E271" s="47">
        <v>3.905</v>
      </c>
      <c r="F271" s="47">
        <v>3.9349999999999996</v>
      </c>
      <c r="G271" s="43"/>
      <c r="H271" s="44"/>
    </row>
    <row r="272" spans="1:8" ht="12.75" customHeight="1">
      <c r="A272" s="45">
        <v>44545</v>
      </c>
      <c r="B272" s="46"/>
      <c r="C272" s="47">
        <v>3.917</v>
      </c>
      <c r="D272" s="47">
        <v>4.125</v>
      </c>
      <c r="E272" s="47">
        <v>4.065</v>
      </c>
      <c r="F272" s="47">
        <v>4.095000000000001</v>
      </c>
      <c r="G272" s="43"/>
      <c r="H272" s="44"/>
    </row>
    <row r="273" spans="1:8" ht="12.75" customHeight="1">
      <c r="A273" s="45">
        <v>44636</v>
      </c>
      <c r="B273" s="46"/>
      <c r="C273" s="47">
        <v>3.917</v>
      </c>
      <c r="D273" s="47">
        <v>4.315</v>
      </c>
      <c r="E273" s="47">
        <v>4.235</v>
      </c>
      <c r="F273" s="47">
        <v>4.275</v>
      </c>
      <c r="G273" s="43"/>
      <c r="H273" s="44"/>
    </row>
    <row r="274" spans="1:8" ht="12.75" customHeight="1">
      <c r="A274" s="45">
        <v>44727</v>
      </c>
      <c r="B274" s="46"/>
      <c r="C274" s="47">
        <v>3.917</v>
      </c>
      <c r="D274" s="47">
        <v>4.605</v>
      </c>
      <c r="E274" s="47">
        <v>4.505</v>
      </c>
      <c r="F274" s="47">
        <v>4.555</v>
      </c>
      <c r="G274" s="43"/>
      <c r="H274" s="44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45007</v>
      </c>
      <c r="B276" s="27"/>
      <c r="C276" s="28">
        <f>ROUND(92.1333276457435,2)</f>
        <v>92.13</v>
      </c>
      <c r="D276" s="28">
        <f>F276</f>
        <v>86.55</v>
      </c>
      <c r="E276" s="28">
        <f>F276</f>
        <v>86.55</v>
      </c>
      <c r="F276" s="28">
        <f>ROUND(86.550790815506,2)</f>
        <v>86.55</v>
      </c>
      <c r="G276" s="28"/>
      <c r="H276" s="38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46834</v>
      </c>
      <c r="B278" s="27"/>
      <c r="C278" s="28">
        <f>ROUND(90.5992825074108,2)</f>
        <v>90.6</v>
      </c>
      <c r="D278" s="28">
        <f>F278</f>
        <v>82.75</v>
      </c>
      <c r="E278" s="28">
        <f>F278</f>
        <v>82.75</v>
      </c>
      <c r="F278" s="28">
        <f>ROUND(82.7473342794263,2)</f>
        <v>82.75</v>
      </c>
      <c r="G278" s="28"/>
      <c r="H278" s="38"/>
    </row>
    <row r="279" spans="1:8" ht="12.75" customHeight="1">
      <c r="A279" s="26" t="s">
        <v>64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44004</v>
      </c>
      <c r="B280" s="27"/>
      <c r="C280" s="28">
        <f>ROUND(101.764442878442,2)</f>
        <v>101.76</v>
      </c>
      <c r="D280" s="28">
        <f>F280</f>
        <v>101.76</v>
      </c>
      <c r="E280" s="28">
        <f>F280</f>
        <v>101.76</v>
      </c>
      <c r="F280" s="28">
        <f>ROUND(101.764442878442,2)</f>
        <v>101.76</v>
      </c>
      <c r="G280" s="28"/>
      <c r="H280" s="38"/>
    </row>
    <row r="281" spans="1:8" ht="12.75" customHeight="1">
      <c r="A281" s="26" t="s">
        <v>65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44095</v>
      </c>
      <c r="B282" s="27"/>
      <c r="C282" s="28">
        <f>ROUND(101.764442878442,2)</f>
        <v>101.76</v>
      </c>
      <c r="D282" s="28">
        <f>F282</f>
        <v>98.76</v>
      </c>
      <c r="E282" s="28">
        <f>F282</f>
        <v>98.76</v>
      </c>
      <c r="F282" s="28">
        <f>ROUND(98.7647459740003,2)</f>
        <v>98.76</v>
      </c>
      <c r="G282" s="28"/>
      <c r="H282" s="38"/>
    </row>
    <row r="283" spans="1:8" ht="12.75" customHeight="1">
      <c r="A283" s="26" t="s">
        <v>66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44182</v>
      </c>
      <c r="B284" s="27"/>
      <c r="C284" s="30">
        <f>ROUND(92.1333276457435,5)</f>
        <v>92.13333</v>
      </c>
      <c r="D284" s="30">
        <f>F284</f>
        <v>94.04342</v>
      </c>
      <c r="E284" s="30">
        <f>F284</f>
        <v>94.04342</v>
      </c>
      <c r="F284" s="30">
        <f>ROUND(94.0434229643153,5)</f>
        <v>94.04342</v>
      </c>
      <c r="G284" s="28"/>
      <c r="H284" s="38"/>
    </row>
    <row r="285" spans="1:8" ht="12.75" customHeight="1">
      <c r="A285" s="26" t="s">
        <v>67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44271</v>
      </c>
      <c r="B286" s="27"/>
      <c r="C286" s="30">
        <f>ROUND(92.1333276457435,5)</f>
        <v>92.13333</v>
      </c>
      <c r="D286" s="30">
        <f>F286</f>
        <v>92.2933</v>
      </c>
      <c r="E286" s="30">
        <f>F286</f>
        <v>92.2933</v>
      </c>
      <c r="F286" s="30">
        <f>ROUND(92.2933027905621,5)</f>
        <v>92.2933</v>
      </c>
      <c r="G286" s="28"/>
      <c r="H286" s="38"/>
    </row>
    <row r="287" spans="1:8" ht="12.75" customHeight="1">
      <c r="A287" s="26" t="s">
        <v>68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44362</v>
      </c>
      <c r="B288" s="27"/>
      <c r="C288" s="30">
        <f>ROUND(92.1333276457435,5)</f>
        <v>92.13333</v>
      </c>
      <c r="D288" s="30">
        <f>F288</f>
        <v>90.48795</v>
      </c>
      <c r="E288" s="30">
        <f>F288</f>
        <v>90.48795</v>
      </c>
      <c r="F288" s="30">
        <f>ROUND(90.4879451280173,5)</f>
        <v>90.48795</v>
      </c>
      <c r="G288" s="28"/>
      <c r="H288" s="38"/>
    </row>
    <row r="289" spans="1:8" ht="12.75" customHeight="1">
      <c r="A289" s="26" t="s">
        <v>69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44460</v>
      </c>
      <c r="B290" s="27"/>
      <c r="C290" s="30">
        <f>ROUND(92.1333276457435,5)</f>
        <v>92.13333</v>
      </c>
      <c r="D290" s="30">
        <f>F290</f>
        <v>89.48074</v>
      </c>
      <c r="E290" s="30">
        <f>F290</f>
        <v>89.48074</v>
      </c>
      <c r="F290" s="30">
        <f>ROUND(89.4807394711252,5)</f>
        <v>89.48074</v>
      </c>
      <c r="G290" s="28"/>
      <c r="H290" s="38"/>
    </row>
    <row r="291" spans="1:8" ht="12.75" customHeight="1">
      <c r="A291" s="26" t="s">
        <v>70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44551</v>
      </c>
      <c r="B292" s="27"/>
      <c r="C292" s="30">
        <f>ROUND(92.1333276457435,5)</f>
        <v>92.13333</v>
      </c>
      <c r="D292" s="30">
        <f>F292</f>
        <v>90.80072</v>
      </c>
      <c r="E292" s="30">
        <f>F292</f>
        <v>90.80072</v>
      </c>
      <c r="F292" s="30">
        <f>ROUND(90.8007218717712,5)</f>
        <v>90.80072</v>
      </c>
      <c r="G292" s="28"/>
      <c r="H292" s="38"/>
    </row>
    <row r="293" spans="1:8" ht="12.75" customHeight="1">
      <c r="A293" s="26" t="s">
        <v>71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44635</v>
      </c>
      <c r="B294" s="27"/>
      <c r="C294" s="30">
        <f>ROUND(92.1333276457435,5)</f>
        <v>92.13333</v>
      </c>
      <c r="D294" s="30">
        <f>F294</f>
        <v>90.27409</v>
      </c>
      <c r="E294" s="30">
        <f>F294</f>
        <v>90.27409</v>
      </c>
      <c r="F294" s="30">
        <f>ROUND(90.2740891716953,5)</f>
        <v>90.27409</v>
      </c>
      <c r="G294" s="28"/>
      <c r="H294" s="38"/>
    </row>
    <row r="295" spans="1:8" ht="12.75" customHeight="1">
      <c r="A295" s="26" t="s">
        <v>72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44733</v>
      </c>
      <c r="B296" s="27"/>
      <c r="C296" s="30">
        <f>ROUND(92.1333276457435,5)</f>
        <v>92.13333</v>
      </c>
      <c r="D296" s="30">
        <f>F296</f>
        <v>90.42392</v>
      </c>
      <c r="E296" s="30">
        <f>F296</f>
        <v>90.42392</v>
      </c>
      <c r="F296" s="30">
        <f>ROUND(90.4239212994923,5)</f>
        <v>90.42392</v>
      </c>
      <c r="G296" s="28"/>
      <c r="H296" s="38"/>
    </row>
    <row r="297" spans="1:8" ht="12.75" customHeight="1">
      <c r="A297" s="26" t="s">
        <v>73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44824</v>
      </c>
      <c r="B298" s="27"/>
      <c r="C298" s="30">
        <f>ROUND(92.1333276457435,5)</f>
        <v>92.13333</v>
      </c>
      <c r="D298" s="30">
        <f>F298</f>
        <v>93.59172</v>
      </c>
      <c r="E298" s="30">
        <f>F298</f>
        <v>93.59172</v>
      </c>
      <c r="F298" s="30">
        <f>ROUND(93.5917228402465,5)</f>
        <v>93.59172</v>
      </c>
      <c r="G298" s="28"/>
      <c r="H298" s="38"/>
    </row>
    <row r="299" spans="1:8" ht="12.75" customHeight="1">
      <c r="A299" s="26" t="s">
        <v>74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45097</v>
      </c>
      <c r="B300" s="27"/>
      <c r="C300" s="28">
        <f>ROUND(92.1333276457435,2)</f>
        <v>92.13</v>
      </c>
      <c r="D300" s="28">
        <f>F300</f>
        <v>92.13</v>
      </c>
      <c r="E300" s="28">
        <f>F300</f>
        <v>92.13</v>
      </c>
      <c r="F300" s="28">
        <f>ROUND(92.1333276457435,2)</f>
        <v>92.13</v>
      </c>
      <c r="G300" s="28"/>
      <c r="H300" s="38"/>
    </row>
    <row r="301" spans="1:8" ht="12.75" customHeight="1">
      <c r="A301" s="26" t="s">
        <v>75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45188</v>
      </c>
      <c r="B302" s="27"/>
      <c r="C302" s="28">
        <f>ROUND(92.1333276457435,2)</f>
        <v>92.13</v>
      </c>
      <c r="D302" s="28">
        <f>F302</f>
        <v>94.88</v>
      </c>
      <c r="E302" s="28">
        <f>F302</f>
        <v>94.88</v>
      </c>
      <c r="F302" s="28">
        <f>ROUND(94.8834749903298,2)</f>
        <v>94.88</v>
      </c>
      <c r="G302" s="28"/>
      <c r="H302" s="38"/>
    </row>
    <row r="303" spans="1:8" ht="12.75" customHeight="1">
      <c r="A303" s="26" t="s">
        <v>76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46008</v>
      </c>
      <c r="B304" s="27"/>
      <c r="C304" s="30">
        <f>ROUND(90.5992825074108,5)</f>
        <v>90.59928</v>
      </c>
      <c r="D304" s="30">
        <f>F304</f>
        <v>80.91378</v>
      </c>
      <c r="E304" s="30">
        <f>F304</f>
        <v>80.91378</v>
      </c>
      <c r="F304" s="30">
        <f>ROUND(80.9137791286167,5)</f>
        <v>80.91378</v>
      </c>
      <c r="G304" s="28"/>
      <c r="H304" s="38"/>
    </row>
    <row r="305" spans="1:8" ht="12.75" customHeight="1">
      <c r="A305" s="26" t="s">
        <v>77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46097</v>
      </c>
      <c r="B306" s="27"/>
      <c r="C306" s="30">
        <f>ROUND(90.5992825074108,5)</f>
        <v>90.59928</v>
      </c>
      <c r="D306" s="30">
        <f>F306</f>
        <v>77.57532</v>
      </c>
      <c r="E306" s="30">
        <f>F306</f>
        <v>77.57532</v>
      </c>
      <c r="F306" s="30">
        <f>ROUND(77.5753233158522,5)</f>
        <v>77.57532</v>
      </c>
      <c r="G306" s="28"/>
      <c r="H306" s="38"/>
    </row>
    <row r="307" spans="1:8" ht="12.75" customHeight="1">
      <c r="A307" s="26" t="s">
        <v>78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46188</v>
      </c>
      <c r="B308" s="27"/>
      <c r="C308" s="30">
        <f>ROUND(90.5992825074108,5)</f>
        <v>90.59928</v>
      </c>
      <c r="D308" s="30">
        <f>F308</f>
        <v>76.12318</v>
      </c>
      <c r="E308" s="30">
        <f>F308</f>
        <v>76.12318</v>
      </c>
      <c r="F308" s="30">
        <f>ROUND(76.1231810472178,5)</f>
        <v>76.12318</v>
      </c>
      <c r="G308" s="28"/>
      <c r="H308" s="38"/>
    </row>
    <row r="309" spans="1:8" ht="12.75" customHeight="1">
      <c r="A309" s="26" t="s">
        <v>79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46286</v>
      </c>
      <c r="B310" s="27"/>
      <c r="C310" s="30">
        <f>ROUND(90.5992825074108,5)</f>
        <v>90.59928</v>
      </c>
      <c r="D310" s="30">
        <f>F310</f>
        <v>78.28956</v>
      </c>
      <c r="E310" s="30">
        <f>F310</f>
        <v>78.28956</v>
      </c>
      <c r="F310" s="30">
        <f>ROUND(78.2895616982868,5)</f>
        <v>78.28956</v>
      </c>
      <c r="G310" s="28"/>
      <c r="H310" s="38"/>
    </row>
    <row r="311" spans="1:8" ht="12.75" customHeight="1">
      <c r="A311" s="26" t="s">
        <v>80</v>
      </c>
      <c r="B311" s="27"/>
      <c r="C311" s="29"/>
      <c r="D311" s="29"/>
      <c r="E311" s="29"/>
      <c r="F311" s="29"/>
      <c r="G311" s="28"/>
      <c r="H311" s="38"/>
    </row>
    <row r="312" spans="1:8" ht="12.75" customHeight="1">
      <c r="A312" s="26">
        <v>46377</v>
      </c>
      <c r="B312" s="27"/>
      <c r="C312" s="30">
        <f>ROUND(90.5992825074108,5)</f>
        <v>90.59928</v>
      </c>
      <c r="D312" s="30">
        <f>F312</f>
        <v>82.45666</v>
      </c>
      <c r="E312" s="30">
        <f>F312</f>
        <v>82.45666</v>
      </c>
      <c r="F312" s="30">
        <f>ROUND(82.4566599887713,5)</f>
        <v>82.45666</v>
      </c>
      <c r="G312" s="28"/>
      <c r="H312" s="38"/>
    </row>
    <row r="313" spans="1:8" ht="12.75" customHeight="1">
      <c r="A313" s="26" t="s">
        <v>81</v>
      </c>
      <c r="B313" s="27"/>
      <c r="C313" s="29"/>
      <c r="D313" s="29"/>
      <c r="E313" s="29"/>
      <c r="F313" s="29"/>
      <c r="G313" s="28"/>
      <c r="H313" s="38"/>
    </row>
    <row r="314" spans="1:8" ht="12.75" customHeight="1">
      <c r="A314" s="26">
        <v>46461</v>
      </c>
      <c r="B314" s="27"/>
      <c r="C314" s="30">
        <f>ROUND(90.5992825074108,5)</f>
        <v>90.59928</v>
      </c>
      <c r="D314" s="30">
        <f>F314</f>
        <v>81.12623</v>
      </c>
      <c r="E314" s="30">
        <f>F314</f>
        <v>81.12623</v>
      </c>
      <c r="F314" s="30">
        <f>ROUND(81.1262299508923,5)</f>
        <v>81.12623</v>
      </c>
      <c r="G314" s="28"/>
      <c r="H314" s="38"/>
    </row>
    <row r="315" spans="1:8" ht="12.75" customHeight="1">
      <c r="A315" s="26" t="s">
        <v>82</v>
      </c>
      <c r="B315" s="27"/>
      <c r="C315" s="29"/>
      <c r="D315" s="29"/>
      <c r="E315" s="29"/>
      <c r="F315" s="29"/>
      <c r="G315" s="28"/>
      <c r="H315" s="38"/>
    </row>
    <row r="316" spans="1:8" ht="12.75" customHeight="1">
      <c r="A316" s="26">
        <v>46559</v>
      </c>
      <c r="B316" s="27"/>
      <c r="C316" s="30">
        <f>ROUND(90.5992825074108,5)</f>
        <v>90.59928</v>
      </c>
      <c r="D316" s="30">
        <f>F316</f>
        <v>83.31733</v>
      </c>
      <c r="E316" s="30">
        <f>F316</f>
        <v>83.31733</v>
      </c>
      <c r="F316" s="30">
        <f>ROUND(83.317328453448,5)</f>
        <v>83.31733</v>
      </c>
      <c r="G316" s="28"/>
      <c r="H316" s="38"/>
    </row>
    <row r="317" spans="1:8" ht="12.75" customHeight="1">
      <c r="A317" s="26" t="s">
        <v>83</v>
      </c>
      <c r="B317" s="27"/>
      <c r="C317" s="29"/>
      <c r="D317" s="29"/>
      <c r="E317" s="29"/>
      <c r="F317" s="29"/>
      <c r="G317" s="28"/>
      <c r="H317" s="38"/>
    </row>
    <row r="318" spans="1:8" ht="12.75" customHeight="1">
      <c r="A318" s="26">
        <v>46650</v>
      </c>
      <c r="B318" s="27"/>
      <c r="C318" s="30">
        <f>ROUND(90.5992825074108,5)</f>
        <v>90.59928</v>
      </c>
      <c r="D318" s="30">
        <f>F318</f>
        <v>89.18417</v>
      </c>
      <c r="E318" s="30">
        <f>F318</f>
        <v>89.18417</v>
      </c>
      <c r="F318" s="30">
        <f>ROUND(89.1841745581577,5)</f>
        <v>89.18417</v>
      </c>
      <c r="G318" s="28"/>
      <c r="H318" s="38"/>
    </row>
    <row r="319" spans="1:8" ht="12.75" customHeight="1">
      <c r="A319" s="26" t="s">
        <v>84</v>
      </c>
      <c r="B319" s="27"/>
      <c r="C319" s="29"/>
      <c r="D319" s="29"/>
      <c r="E319" s="29"/>
      <c r="F319" s="29"/>
      <c r="G319" s="28"/>
      <c r="H319" s="38"/>
    </row>
    <row r="320" spans="1:8" ht="12.75" customHeight="1">
      <c r="A320" s="26">
        <v>46924</v>
      </c>
      <c r="B320" s="27"/>
      <c r="C320" s="28">
        <f>ROUND(90.5992825074108,2)</f>
        <v>90.6</v>
      </c>
      <c r="D320" s="28">
        <f>F320</f>
        <v>90.6</v>
      </c>
      <c r="E320" s="28">
        <f>F320</f>
        <v>90.6</v>
      </c>
      <c r="F320" s="28">
        <f>ROUND(90.5992825074108,2)</f>
        <v>90.6</v>
      </c>
      <c r="G320" s="28"/>
      <c r="H320" s="38"/>
    </row>
    <row r="321" spans="1:8" ht="12.75" customHeight="1">
      <c r="A321" s="26" t="s">
        <v>85</v>
      </c>
      <c r="B321" s="27"/>
      <c r="C321" s="29"/>
      <c r="D321" s="29"/>
      <c r="E321" s="29"/>
      <c r="F321" s="29"/>
      <c r="G321" s="28"/>
      <c r="H321" s="38"/>
    </row>
    <row r="322" spans="1:8" ht="12.75" customHeight="1" thickBot="1">
      <c r="A322" s="48">
        <v>47015</v>
      </c>
      <c r="B322" s="49"/>
      <c r="C322" s="36">
        <f>ROUND(90.5992825074108,2)</f>
        <v>90.6</v>
      </c>
      <c r="D322" s="36">
        <f>F322</f>
        <v>92.02</v>
      </c>
      <c r="E322" s="36">
        <f>F322</f>
        <v>92.02</v>
      </c>
      <c r="F322" s="36">
        <f>ROUND(92.0234002002477,2)</f>
        <v>92.02</v>
      </c>
      <c r="G322" s="36"/>
      <c r="H322" s="39"/>
    </row>
  </sheetData>
  <sheetProtection/>
  <mergeCells count="321">
    <mergeCell ref="A273:B273"/>
    <mergeCell ref="A274:B274"/>
    <mergeCell ref="A320:B320"/>
    <mergeCell ref="A321:B321"/>
    <mergeCell ref="A322:B322"/>
    <mergeCell ref="A262:B262"/>
    <mergeCell ref="A263:B263"/>
    <mergeCell ref="A264:B264"/>
    <mergeCell ref="A265:B265"/>
    <mergeCell ref="A266:B266"/>
    <mergeCell ref="A267:B267"/>
    <mergeCell ref="A268:B268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59:B259"/>
    <mergeCell ref="A260:B260"/>
    <mergeCell ref="A261:B261"/>
    <mergeCell ref="A275:B275"/>
    <mergeCell ref="A276:B276"/>
    <mergeCell ref="A277:B277"/>
    <mergeCell ref="A269:B269"/>
    <mergeCell ref="A270:B270"/>
    <mergeCell ref="A271:B271"/>
    <mergeCell ref="A272:B272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2020-06-22T16:22:36Z</dcterms:modified>
  <cp:category/>
  <cp:version/>
  <cp:contentType/>
  <cp:contentStatus/>
</cp:coreProperties>
</file>