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<sst xmlns="http://schemas.openxmlformats.org/spreadsheetml/2006/main" count="88" uniqueCount="86">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</sst>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57">
      <selection activeCell="H6" sqref="H6:H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44025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ROUND(92.0078877957416,2)</f>
        <v>92.01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ROUND(94.0387045238877,2)</f>
        <v>94.04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92.01</v>
      </c>
      <c r="D9" s="20">
        <f t="shared" si="1"/>
        <v>92.28</v>
      </c>
      <c r="E9" s="20">
        <f t="shared" si="2"/>
        <v>92.28</v>
      </c>
      <c r="F9" s="20">
        <f>ROUND(92.2777401019296,2)</f>
        <v>92.28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92.01</v>
      </c>
      <c r="D10" s="20">
        <f t="shared" si="1"/>
        <v>90.44</v>
      </c>
      <c r="E10" s="20">
        <f t="shared" si="2"/>
        <v>90.44</v>
      </c>
      <c r="F10" s="20">
        <f>ROUND(90.4402010963019,2)</f>
        <v>90.44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92.01</v>
      </c>
      <c r="D11" s="20">
        <f t="shared" si="1"/>
        <v>89.41</v>
      </c>
      <c r="E11" s="20">
        <f t="shared" si="2"/>
        <v>89.41</v>
      </c>
      <c r="F11" s="20">
        <f>ROUND(89.4103191605772,2)</f>
        <v>89.41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92.01</v>
      </c>
      <c r="D12" s="20">
        <f t="shared" si="1"/>
        <v>90.7</v>
      </c>
      <c r="E12" s="20">
        <f t="shared" si="2"/>
        <v>90.7</v>
      </c>
      <c r="F12" s="20">
        <f>ROUND(90.7028271402124,2)</f>
        <v>90.7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92.01</v>
      </c>
      <c r="D13" s="20">
        <f t="shared" si="1"/>
        <v>90.16</v>
      </c>
      <c r="E13" s="20">
        <f t="shared" si="2"/>
        <v>90.16</v>
      </c>
      <c r="F13" s="20">
        <f>ROUND(90.1569659874806,2)</f>
        <v>90.16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92.01</v>
      </c>
      <c r="D14" s="20">
        <f t="shared" si="1"/>
        <v>90.31</v>
      </c>
      <c r="E14" s="20">
        <f t="shared" si="2"/>
        <v>90.31</v>
      </c>
      <c r="F14" s="20">
        <f>ROUND(90.3055944261956,2)</f>
        <v>90.31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92.01</v>
      </c>
      <c r="D15" s="20">
        <f t="shared" si="1"/>
        <v>93.48</v>
      </c>
      <c r="E15" s="20">
        <f t="shared" si="2"/>
        <v>93.48</v>
      </c>
      <c r="F15" s="20">
        <f>ROUND(93.4826207650224,2)</f>
        <v>93.48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92.01</v>
      </c>
      <c r="D16" s="20">
        <f t="shared" si="1"/>
        <v>94.01</v>
      </c>
      <c r="E16" s="20">
        <f t="shared" si="2"/>
        <v>94.01</v>
      </c>
      <c r="F16" s="20">
        <f>ROUND(94.0070362329512,2)</f>
        <v>94.01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92.01</v>
      </c>
      <c r="D17" s="20">
        <f t="shared" si="1"/>
        <v>86.43</v>
      </c>
      <c r="E17" s="20">
        <f t="shared" si="2"/>
        <v>86.43</v>
      </c>
      <c r="F17" s="20">
        <f>ROUND(86.4344502007867,2)</f>
        <v>86.43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92.01</v>
      </c>
      <c r="D18" s="20">
        <f t="shared" si="1"/>
        <v>92.01</v>
      </c>
      <c r="E18" s="20">
        <f t="shared" si="2"/>
        <v>92.01</v>
      </c>
      <c r="F18" s="20">
        <f>ROUND(92.0078877957416,2)</f>
        <v>92.01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92.01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ROUND(90.3900791515082,2)</f>
        <v>90.39</v>
      </c>
      <c r="D21" s="20">
        <f aca="true" t="shared" si="4" ref="D21:D32">F21</f>
        <v>80.69</v>
      </c>
      <c r="E21" s="20">
        <f aca="true" t="shared" si="5" ref="E21:E32">F21</f>
        <v>80.69</v>
      </c>
      <c r="F21" s="20">
        <f>ROUND(80.6874354006456,2)</f>
        <v>80.69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90.39</v>
      </c>
      <c r="D22" s="20">
        <f t="shared" si="4"/>
        <v>77.34</v>
      </c>
      <c r="E22" s="20">
        <f t="shared" si="5"/>
        <v>77.34</v>
      </c>
      <c r="F22" s="20">
        <f>ROUND(77.3387927075826,2)</f>
        <v>77.34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90.39</v>
      </c>
      <c r="D23" s="20">
        <f t="shared" si="4"/>
        <v>75.87</v>
      </c>
      <c r="E23" s="20">
        <f t="shared" si="5"/>
        <v>75.87</v>
      </c>
      <c r="F23" s="20">
        <f>ROUND(75.8723584074469,2)</f>
        <v>75.87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90.39</v>
      </c>
      <c r="D24" s="20">
        <f t="shared" si="4"/>
        <v>78.01</v>
      </c>
      <c r="E24" s="20">
        <f t="shared" si="5"/>
        <v>78.01</v>
      </c>
      <c r="F24" s="20">
        <f>ROUND(78.0097813104109,2)</f>
        <v>78.01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90.39</v>
      </c>
      <c r="D25" s="20">
        <f t="shared" si="4"/>
        <v>82.15</v>
      </c>
      <c r="E25" s="20">
        <f t="shared" si="5"/>
        <v>82.15</v>
      </c>
      <c r="F25" s="20">
        <f>ROUND(82.1481704553624,2)</f>
        <v>82.15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90.39</v>
      </c>
      <c r="D26" s="20">
        <f t="shared" si="4"/>
        <v>80.79</v>
      </c>
      <c r="E26" s="20">
        <f t="shared" si="5"/>
        <v>80.79</v>
      </c>
      <c r="F26" s="20">
        <f>ROUND(80.7938689923172,2)</f>
        <v>80.79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90.39</v>
      </c>
      <c r="D27" s="20">
        <f t="shared" si="4"/>
        <v>82.98</v>
      </c>
      <c r="E27" s="20">
        <f t="shared" si="5"/>
        <v>82.98</v>
      </c>
      <c r="F27" s="20">
        <f>ROUND(82.980816183386,2)</f>
        <v>82.98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90.39</v>
      </c>
      <c r="D28" s="20">
        <f t="shared" si="4"/>
        <v>88.87</v>
      </c>
      <c r="E28" s="20">
        <f t="shared" si="5"/>
        <v>88.87</v>
      </c>
      <c r="F28" s="20">
        <f>ROUND(88.8734137359702,2)</f>
        <v>88.87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90.39</v>
      </c>
      <c r="D29" s="20">
        <f t="shared" si="4"/>
        <v>89.36</v>
      </c>
      <c r="E29" s="20">
        <f t="shared" si="5"/>
        <v>89.36</v>
      </c>
      <c r="F29" s="20">
        <f>ROUND(89.3640928200045,2)</f>
        <v>89.36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90.39</v>
      </c>
      <c r="D30" s="20">
        <f t="shared" si="4"/>
        <v>82.5</v>
      </c>
      <c r="E30" s="20">
        <f t="shared" si="5"/>
        <v>82.5</v>
      </c>
      <c r="F30" s="20">
        <f>ROUND(82.4990060687907,2)</f>
        <v>82.5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90.39</v>
      </c>
      <c r="D31" s="20">
        <f t="shared" si="4"/>
        <v>90.39</v>
      </c>
      <c r="E31" s="20">
        <f t="shared" si="5"/>
        <v>90.39</v>
      </c>
      <c r="F31" s="20">
        <f>ROUND(90.3900791515082,2)</f>
        <v>90.39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90.39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ROUND(3.98,5)</f>
        <v>3.98</v>
      </c>
      <c r="D34" s="22">
        <f>F34</f>
        <v>3.98</v>
      </c>
      <c r="E34" s="22">
        <f>F34</f>
        <v>3.98</v>
      </c>
      <c r="F34" s="22">
        <f>ROUND(3.98,5)</f>
        <v>3.98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ROUND(4.95,5)</f>
        <v>4.95</v>
      </c>
      <c r="D36" s="22">
        <f>F36</f>
        <v>4.95</v>
      </c>
      <c r="E36" s="22">
        <f>F36</f>
        <v>4.95</v>
      </c>
      <c r="F36" s="22">
        <f>ROUND(4.95,5)</f>
        <v>4.95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ROUND(4.97,5)</f>
        <v>4.97</v>
      </c>
      <c r="D38" s="22">
        <f>F38</f>
        <v>4.97</v>
      </c>
      <c r="E38" s="22">
        <f>F38</f>
        <v>4.97</v>
      </c>
      <c r="F38" s="22">
        <f>ROUND(4.97,5)</f>
        <v>4.97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ROUND(5.268,5)</f>
        <v>5.268</v>
      </c>
      <c r="D40" s="22">
        <f>F40</f>
        <v>5.268</v>
      </c>
      <c r="E40" s="22">
        <f>F40</f>
        <v>5.268</v>
      </c>
      <c r="F40" s="22">
        <f>ROUND(5.268,5)</f>
        <v>5.268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ROUND(11.93,5)</f>
        <v>11.93</v>
      </c>
      <c r="D42" s="22">
        <f>F42</f>
        <v>11.93</v>
      </c>
      <c r="E42" s="22">
        <f>F42</f>
        <v>11.93</v>
      </c>
      <c r="F42" s="22">
        <f>ROUND(11.93,5)</f>
        <v>11.93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ROUND(4.935,5)</f>
        <v>4.935</v>
      </c>
      <c r="D44" s="22">
        <f>F44</f>
        <v>4.935</v>
      </c>
      <c r="E44" s="22">
        <f>F44</f>
        <v>4.935</v>
      </c>
      <c r="F44" s="22">
        <f>ROUND(4.935,5)</f>
        <v>4.935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ROUND(7.695,3)</f>
        <v>7.695</v>
      </c>
      <c r="D46" s="23">
        <f>F46</f>
        <v>7.695</v>
      </c>
      <c r="E46" s="23">
        <f>F46</f>
        <v>7.695</v>
      </c>
      <c r="F46" s="23">
        <f>ROUND(7.695,3)</f>
        <v>7.695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ROUND(2.89,3)</f>
        <v>2.89</v>
      </c>
      <c r="D48" s="23">
        <f>F48</f>
        <v>2.89</v>
      </c>
      <c r="E48" s="23">
        <f>F48</f>
        <v>2.89</v>
      </c>
      <c r="F48" s="23">
        <f>ROUND(2.89,3)</f>
        <v>2.89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ROUND(4.93,3)</f>
        <v>4.93</v>
      </c>
      <c r="D50" s="23">
        <f>F50</f>
        <v>4.93</v>
      </c>
      <c r="E50" s="23">
        <f>F50</f>
        <v>4.93</v>
      </c>
      <c r="F50" s="23">
        <f>ROUND(4.93,3)</f>
        <v>4.93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ROUND(3.49,3)</f>
        <v>3.49</v>
      </c>
      <c r="D52" s="23">
        <f>F52</f>
        <v>3.49</v>
      </c>
      <c r="E52" s="23">
        <f>F52</f>
        <v>3.49</v>
      </c>
      <c r="F52" s="23">
        <f>ROUND(3.49,3)</f>
        <v>3.49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ROUND(10.86,3)</f>
        <v>10.86</v>
      </c>
      <c r="D54" s="23">
        <f>F54</f>
        <v>10.86</v>
      </c>
      <c r="E54" s="23">
        <f>F54</f>
        <v>10.86</v>
      </c>
      <c r="F54" s="23">
        <f>ROUND(10.86,3)</f>
        <v>10.86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ROUND(4.41,3)</f>
        <v>4.41</v>
      </c>
      <c r="D56" s="23">
        <f>F56</f>
        <v>4.41</v>
      </c>
      <c r="E56" s="23">
        <f>F56</f>
        <v>4.41</v>
      </c>
      <c r="F56" s="23">
        <f>ROUND(4.41,3)</f>
        <v>4.41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ROUND(9.865,3)</f>
        <v>9.865</v>
      </c>
      <c r="D60" s="23">
        <f>F60</f>
        <v>9.865</v>
      </c>
      <c r="E60" s="23">
        <f>F60</f>
        <v>9.865</v>
      </c>
      <c r="F60" s="23">
        <f>ROUND(9.865,3)</f>
        <v>9.865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ROUND(3.98,5)</f>
        <v>3.98</v>
      </c>
      <c r="D62" s="22">
        <f>F62</f>
        <v>136.72748</v>
      </c>
      <c r="E62" s="22">
        <f>F62</f>
        <v>136.72748</v>
      </c>
      <c r="F62" s="22">
        <f>ROUND(136.72748,5)</f>
        <v>136.72748</v>
      </c>
      <c r="G62" s="20"/>
      <c r="H62" s="28"/>
    </row>
    <row r="63" spans="1:8" ht="12.75" customHeight="1">
      <c r="A63" s="30">
        <v>44140</v>
      </c>
      <c r="B63" s="31"/>
      <c r="C63" s="22">
        <f>ROUND(3.98,5)</f>
        <v>3.98</v>
      </c>
      <c r="D63" s="22">
        <f>F63</f>
        <v>138.19936</v>
      </c>
      <c r="E63" s="22">
        <f>F63</f>
        <v>138.19936</v>
      </c>
      <c r="F63" s="22">
        <f>ROUND(138.19936,5)</f>
        <v>138.19936</v>
      </c>
      <c r="G63" s="20"/>
      <c r="H63" s="28"/>
    </row>
    <row r="64" spans="1:8" ht="12.75" customHeight="1">
      <c r="A64" s="30">
        <v>44231</v>
      </c>
      <c r="B64" s="31"/>
      <c r="C64" s="22">
        <f>ROUND(3.98,5)</f>
        <v>3.98</v>
      </c>
      <c r="D64" s="22">
        <f>F64</f>
        <v>138.32876</v>
      </c>
      <c r="E64" s="22">
        <f>F64</f>
        <v>138.32876</v>
      </c>
      <c r="F64" s="22">
        <f>ROUND(138.32876,5)</f>
        <v>138.32876</v>
      </c>
      <c r="G64" s="20"/>
      <c r="H64" s="28"/>
    </row>
    <row r="65" spans="1:8" ht="12.75" customHeight="1">
      <c r="A65" s="30">
        <v>44322</v>
      </c>
      <c r="B65" s="31"/>
      <c r="C65" s="22">
        <f>ROUND(3.98,5)</f>
        <v>3.98</v>
      </c>
      <c r="D65" s="22">
        <f>F65</f>
        <v>140.00161</v>
      </c>
      <c r="E65" s="22">
        <f>F65</f>
        <v>140.00161</v>
      </c>
      <c r="F65" s="22">
        <f>ROUND(140.00161,5)</f>
        <v>140.00161</v>
      </c>
      <c r="G65" s="20"/>
      <c r="H65" s="28"/>
    </row>
    <row r="66" spans="1:8" ht="12.75" customHeight="1">
      <c r="A66" s="30">
        <v>44413</v>
      </c>
      <c r="B66" s="31"/>
      <c r="C66" s="22">
        <f>ROUND(3.98,5)</f>
        <v>3.98</v>
      </c>
      <c r="D66" s="22">
        <f>F66</f>
        <v>140.05934</v>
      </c>
      <c r="E66" s="22">
        <f>F66</f>
        <v>140.05934</v>
      </c>
      <c r="F66" s="22">
        <f>ROUND(140.05934,5)</f>
        <v>140.05934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ROUND(97.56156,5)</f>
        <v>97.56156</v>
      </c>
      <c r="D68" s="22">
        <f>F68</f>
        <v>97.857</v>
      </c>
      <c r="E68" s="22">
        <f>F68</f>
        <v>97.857</v>
      </c>
      <c r="F68" s="22">
        <f>ROUND(97.857,5)</f>
        <v>97.857</v>
      </c>
      <c r="G68" s="20"/>
      <c r="H68" s="28"/>
    </row>
    <row r="69" spans="1:8" ht="12.75" customHeight="1">
      <c r="A69" s="30">
        <v>44140</v>
      </c>
      <c r="B69" s="31"/>
      <c r="C69" s="22">
        <f>ROUND(97.56156,5)</f>
        <v>97.56156</v>
      </c>
      <c r="D69" s="22">
        <f>F69</f>
        <v>97.78736</v>
      </c>
      <c r="E69" s="22">
        <f>F69</f>
        <v>97.78736</v>
      </c>
      <c r="F69" s="22">
        <f>ROUND(97.78736,5)</f>
        <v>97.78736</v>
      </c>
      <c r="G69" s="20"/>
      <c r="H69" s="28"/>
    </row>
    <row r="70" spans="1:8" ht="12.75" customHeight="1">
      <c r="A70" s="30">
        <v>44231</v>
      </c>
      <c r="B70" s="31"/>
      <c r="C70" s="22">
        <f>ROUND(97.56156,5)</f>
        <v>97.56156</v>
      </c>
      <c r="D70" s="22">
        <f>F70</f>
        <v>98.9446</v>
      </c>
      <c r="E70" s="22">
        <f>F70</f>
        <v>98.9446</v>
      </c>
      <c r="F70" s="22">
        <f>ROUND(98.9446,5)</f>
        <v>98.9446</v>
      </c>
      <c r="G70" s="20"/>
      <c r="H70" s="28"/>
    </row>
    <row r="71" spans="1:8" ht="12.75" customHeight="1">
      <c r="A71" s="30">
        <v>44322</v>
      </c>
      <c r="B71" s="31"/>
      <c r="C71" s="22">
        <f>ROUND(97.56156,5)</f>
        <v>97.56156</v>
      </c>
      <c r="D71" s="22">
        <f>F71</f>
        <v>99.00343</v>
      </c>
      <c r="E71" s="22">
        <f>F71</f>
        <v>99.00343</v>
      </c>
      <c r="F71" s="22">
        <f>ROUND(99.00343,5)</f>
        <v>99.00343</v>
      </c>
      <c r="G71" s="20"/>
      <c r="H71" s="28"/>
    </row>
    <row r="72" spans="1:8" ht="12.75" customHeight="1">
      <c r="A72" s="30">
        <v>44413</v>
      </c>
      <c r="B72" s="31"/>
      <c r="C72" s="22">
        <f>ROUND(97.56156,5)</f>
        <v>97.56156</v>
      </c>
      <c r="D72" s="22">
        <f>F72</f>
        <v>100.12428</v>
      </c>
      <c r="E72" s="22">
        <f>F72</f>
        <v>100.12428</v>
      </c>
      <c r="F72" s="22">
        <f>ROUND(100.12428,5)</f>
        <v>100.12428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ROUND(9.425,5)</f>
        <v>9.425</v>
      </c>
      <c r="D74" s="22">
        <f>F74</f>
        <v>9.48709</v>
      </c>
      <c r="E74" s="22">
        <f>F74</f>
        <v>9.48709</v>
      </c>
      <c r="F74" s="22">
        <f>ROUND(9.48709,5)</f>
        <v>9.48709</v>
      </c>
      <c r="G74" s="20"/>
      <c r="H74" s="28"/>
    </row>
    <row r="75" spans="1:8" ht="12.75" customHeight="1">
      <c r="A75" s="30">
        <v>44140</v>
      </c>
      <c r="B75" s="31"/>
      <c r="C75" s="22">
        <f>ROUND(9.425,5)</f>
        <v>9.425</v>
      </c>
      <c r="D75" s="22">
        <f>F75</f>
        <v>9.68707</v>
      </c>
      <c r="E75" s="22">
        <f>F75</f>
        <v>9.68707</v>
      </c>
      <c r="F75" s="22">
        <f>ROUND(9.68707,5)</f>
        <v>9.68707</v>
      </c>
      <c r="G75" s="20"/>
      <c r="H75" s="28"/>
    </row>
    <row r="76" spans="1:8" ht="12.75" customHeight="1">
      <c r="A76" s="30">
        <v>44231</v>
      </c>
      <c r="B76" s="31"/>
      <c r="C76" s="22">
        <f>ROUND(9.425,5)</f>
        <v>9.425</v>
      </c>
      <c r="D76" s="22">
        <f>F76</f>
        <v>9.88999</v>
      </c>
      <c r="E76" s="22">
        <f>F76</f>
        <v>9.88999</v>
      </c>
      <c r="F76" s="22">
        <f>ROUND(9.88999,5)</f>
        <v>9.88999</v>
      </c>
      <c r="G76" s="20"/>
      <c r="H76" s="28"/>
    </row>
    <row r="77" spans="1:8" ht="12.75" customHeight="1">
      <c r="A77" s="30">
        <v>44322</v>
      </c>
      <c r="B77" s="31"/>
      <c r="C77" s="22">
        <f>ROUND(9.425,5)</f>
        <v>9.425</v>
      </c>
      <c r="D77" s="22">
        <f>F77</f>
        <v>10.10344</v>
      </c>
      <c r="E77" s="22">
        <f>F77</f>
        <v>10.10344</v>
      </c>
      <c r="F77" s="22">
        <f>ROUND(10.10344,5)</f>
        <v>10.10344</v>
      </c>
      <c r="G77" s="20"/>
      <c r="H77" s="28"/>
    </row>
    <row r="78" spans="1:8" ht="12.75" customHeight="1">
      <c r="A78" s="30">
        <v>44413</v>
      </c>
      <c r="B78" s="31"/>
      <c r="C78" s="22">
        <f>ROUND(9.425,5)</f>
        <v>9.425</v>
      </c>
      <c r="D78" s="22">
        <f>F78</f>
        <v>10.35312</v>
      </c>
      <c r="E78" s="22">
        <f>F78</f>
        <v>10.35312</v>
      </c>
      <c r="F78" s="22">
        <f>ROUND(10.35312,5)</f>
        <v>10.35312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ROUND(10.305,5)</f>
        <v>10.305</v>
      </c>
      <c r="D80" s="22">
        <f>F80</f>
        <v>10.37098</v>
      </c>
      <c r="E80" s="22">
        <f>F80</f>
        <v>10.37098</v>
      </c>
      <c r="F80" s="22">
        <f>ROUND(10.37098,5)</f>
        <v>10.37098</v>
      </c>
      <c r="G80" s="20"/>
      <c r="H80" s="28"/>
    </row>
    <row r="81" spans="1:8" ht="12.75" customHeight="1">
      <c r="A81" s="30">
        <v>44140</v>
      </c>
      <c r="B81" s="31"/>
      <c r="C81" s="22">
        <f>ROUND(10.305,5)</f>
        <v>10.305</v>
      </c>
      <c r="D81" s="22">
        <f>F81</f>
        <v>10.58849</v>
      </c>
      <c r="E81" s="22">
        <f>F81</f>
        <v>10.58849</v>
      </c>
      <c r="F81" s="22">
        <f>ROUND(10.58849,5)</f>
        <v>10.58849</v>
      </c>
      <c r="G81" s="20"/>
      <c r="H81" s="28"/>
    </row>
    <row r="82" spans="1:8" ht="12.75" customHeight="1">
      <c r="A82" s="30">
        <v>44231</v>
      </c>
      <c r="B82" s="31"/>
      <c r="C82" s="22">
        <f>ROUND(10.305,5)</f>
        <v>10.305</v>
      </c>
      <c r="D82" s="22">
        <f>F82</f>
        <v>10.80633</v>
      </c>
      <c r="E82" s="22">
        <f>F82</f>
        <v>10.80633</v>
      </c>
      <c r="F82" s="22">
        <f>ROUND(10.80633,5)</f>
        <v>10.80633</v>
      </c>
      <c r="G82" s="20"/>
      <c r="H82" s="28"/>
    </row>
    <row r="83" spans="1:8" ht="12.75" customHeight="1">
      <c r="A83" s="30">
        <v>44322</v>
      </c>
      <c r="B83" s="31"/>
      <c r="C83" s="22">
        <f>ROUND(10.305,5)</f>
        <v>10.305</v>
      </c>
      <c r="D83" s="22">
        <f>F83</f>
        <v>11.03175</v>
      </c>
      <c r="E83" s="22">
        <f>F83</f>
        <v>11.03175</v>
      </c>
      <c r="F83" s="22">
        <f>ROUND(11.03175,5)</f>
        <v>11.03175</v>
      </c>
      <c r="G83" s="20"/>
      <c r="H83" s="28"/>
    </row>
    <row r="84" spans="1:8" ht="12.75" customHeight="1">
      <c r="A84" s="30">
        <v>44413</v>
      </c>
      <c r="B84" s="31"/>
      <c r="C84" s="22">
        <f>ROUND(10.305,5)</f>
        <v>10.305</v>
      </c>
      <c r="D84" s="22">
        <f>F84</f>
        <v>11.28522</v>
      </c>
      <c r="E84" s="22">
        <f>F84</f>
        <v>11.28522</v>
      </c>
      <c r="F84" s="22">
        <f>ROUND(11.28522,5)</f>
        <v>11.28522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ROUND(91.4812,5)</f>
        <v>91.4812</v>
      </c>
      <c r="D86" s="22">
        <f>F86</f>
        <v>91.75826</v>
      </c>
      <c r="E86" s="22">
        <f>F86</f>
        <v>91.75826</v>
      </c>
      <c r="F86" s="22">
        <f>ROUND(91.75826,5)</f>
        <v>91.75826</v>
      </c>
      <c r="G86" s="20"/>
      <c r="H86" s="28"/>
    </row>
    <row r="87" spans="1:8" ht="12.75" customHeight="1">
      <c r="A87" s="30">
        <v>44140</v>
      </c>
      <c r="B87" s="31"/>
      <c r="C87" s="22">
        <f>ROUND(91.4812,5)</f>
        <v>91.4812</v>
      </c>
      <c r="D87" s="22">
        <f>F87</f>
        <v>91.54896</v>
      </c>
      <c r="E87" s="22">
        <f>F87</f>
        <v>91.54896</v>
      </c>
      <c r="F87" s="22">
        <f>ROUND(91.54896,5)</f>
        <v>91.54896</v>
      </c>
      <c r="G87" s="20"/>
      <c r="H87" s="28"/>
    </row>
    <row r="88" spans="1:8" ht="12.75" customHeight="1">
      <c r="A88" s="30">
        <v>44231</v>
      </c>
      <c r="B88" s="31"/>
      <c r="C88" s="22">
        <f>ROUND(91.4812,5)</f>
        <v>91.4812</v>
      </c>
      <c r="D88" s="22">
        <f>F88</f>
        <v>92.63219</v>
      </c>
      <c r="E88" s="22">
        <f>F88</f>
        <v>92.63219</v>
      </c>
      <c r="F88" s="22">
        <f>ROUND(92.63219,5)</f>
        <v>92.63219</v>
      </c>
      <c r="G88" s="20"/>
      <c r="H88" s="28"/>
    </row>
    <row r="89" spans="1:8" ht="12.75" customHeight="1">
      <c r="A89" s="30">
        <v>44322</v>
      </c>
      <c r="B89" s="31"/>
      <c r="C89" s="22">
        <f>ROUND(91.4812,5)</f>
        <v>91.4812</v>
      </c>
      <c r="D89" s="22">
        <f>F89</f>
        <v>92.53798</v>
      </c>
      <c r="E89" s="22">
        <f>F89</f>
        <v>92.53798</v>
      </c>
      <c r="F89" s="22">
        <f>ROUND(92.53798,5)</f>
        <v>92.53798</v>
      </c>
      <c r="G89" s="20"/>
      <c r="H89" s="28"/>
    </row>
    <row r="90" spans="1:8" ht="12.75" customHeight="1">
      <c r="A90" s="30">
        <v>44413</v>
      </c>
      <c r="B90" s="31"/>
      <c r="C90" s="22">
        <f>ROUND(91.4812,5)</f>
        <v>91.4812</v>
      </c>
      <c r="D90" s="22">
        <f>F90</f>
        <v>93.5857</v>
      </c>
      <c r="E90" s="22">
        <f>F90</f>
        <v>93.5857</v>
      </c>
      <c r="F90" s="22">
        <f>ROUND(93.5857,5)</f>
        <v>93.5857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ROUND(11.205,5)</f>
        <v>11.205</v>
      </c>
      <c r="D92" s="22">
        <f>F92</f>
        <v>11.27218</v>
      </c>
      <c r="E92" s="22">
        <f>F92</f>
        <v>11.27218</v>
      </c>
      <c r="F92" s="22">
        <f>ROUND(11.27218,5)</f>
        <v>11.27218</v>
      </c>
      <c r="G92" s="20"/>
      <c r="H92" s="28"/>
    </row>
    <row r="93" spans="1:8" ht="12.75" customHeight="1">
      <c r="A93" s="30">
        <v>44140</v>
      </c>
      <c r="B93" s="31"/>
      <c r="C93" s="22">
        <f>ROUND(11.205,5)</f>
        <v>11.205</v>
      </c>
      <c r="D93" s="22">
        <f>F93</f>
        <v>11.48914</v>
      </c>
      <c r="E93" s="22">
        <f>F93</f>
        <v>11.48914</v>
      </c>
      <c r="F93" s="22">
        <f>ROUND(11.48914,5)</f>
        <v>11.48914</v>
      </c>
      <c r="G93" s="20"/>
      <c r="H93" s="28"/>
    </row>
    <row r="94" spans="1:8" ht="12.75" customHeight="1">
      <c r="A94" s="30">
        <v>44231</v>
      </c>
      <c r="B94" s="31"/>
      <c r="C94" s="22">
        <f>ROUND(11.205,5)</f>
        <v>11.205</v>
      </c>
      <c r="D94" s="22">
        <f>F94</f>
        <v>11.7112</v>
      </c>
      <c r="E94" s="22">
        <f>F94</f>
        <v>11.7112</v>
      </c>
      <c r="F94" s="22">
        <f>ROUND(11.7112,5)</f>
        <v>11.7112</v>
      </c>
      <c r="G94" s="20"/>
      <c r="H94" s="28"/>
    </row>
    <row r="95" spans="1:8" ht="12.75" customHeight="1">
      <c r="A95" s="30">
        <v>44322</v>
      </c>
      <c r="B95" s="31"/>
      <c r="C95" s="22">
        <f>ROUND(11.205,5)</f>
        <v>11.205</v>
      </c>
      <c r="D95" s="22">
        <f>F95</f>
        <v>11.94078</v>
      </c>
      <c r="E95" s="22">
        <f>F95</f>
        <v>11.94078</v>
      </c>
      <c r="F95" s="22">
        <f>ROUND(11.94078,5)</f>
        <v>11.94078</v>
      </c>
      <c r="G95" s="20"/>
      <c r="H95" s="28"/>
    </row>
    <row r="96" spans="1:8" ht="12.75" customHeight="1">
      <c r="A96" s="30">
        <v>44413</v>
      </c>
      <c r="B96" s="31"/>
      <c r="C96" s="22">
        <f>ROUND(11.205,5)</f>
        <v>11.205</v>
      </c>
      <c r="D96" s="22">
        <f>F96</f>
        <v>12.20188</v>
      </c>
      <c r="E96" s="22">
        <f>F96</f>
        <v>12.20188</v>
      </c>
      <c r="F96" s="22">
        <f>ROUND(12.20188,5)</f>
        <v>12.20188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ROUND(4.95,5)</f>
        <v>4.95</v>
      </c>
      <c r="D98" s="22">
        <f>F98</f>
        <v>102.0586</v>
      </c>
      <c r="E98" s="22">
        <f>F98</f>
        <v>102.0586</v>
      </c>
      <c r="F98" s="22">
        <f>ROUND(102.0586,5)</f>
        <v>102.0586</v>
      </c>
      <c r="G98" s="20"/>
      <c r="H98" s="28"/>
    </row>
    <row r="99" spans="1:8" ht="12.75" customHeight="1">
      <c r="A99" s="30">
        <v>44140</v>
      </c>
      <c r="B99" s="31"/>
      <c r="C99" s="22">
        <f>ROUND(4.95,5)</f>
        <v>4.95</v>
      </c>
      <c r="D99" s="22">
        <f>F99</f>
        <v>103.15723</v>
      </c>
      <c r="E99" s="22">
        <f>F99</f>
        <v>103.15723</v>
      </c>
      <c r="F99" s="22">
        <f>ROUND(103.15723,5)</f>
        <v>103.15723</v>
      </c>
      <c r="G99" s="20"/>
      <c r="H99" s="28"/>
    </row>
    <row r="100" spans="1:8" ht="12.75" customHeight="1">
      <c r="A100" s="30">
        <v>44231</v>
      </c>
      <c r="B100" s="31"/>
      <c r="C100" s="22">
        <f>ROUND(4.95,5)</f>
        <v>4.95</v>
      </c>
      <c r="D100" s="22">
        <f>F100</f>
        <v>102.68388</v>
      </c>
      <c r="E100" s="22">
        <f>F100</f>
        <v>102.68388</v>
      </c>
      <c r="F100" s="22">
        <f>ROUND(102.68388,5)</f>
        <v>102.68388</v>
      </c>
      <c r="G100" s="20"/>
      <c r="H100" s="28"/>
    </row>
    <row r="101" spans="1:8" ht="12.75" customHeight="1">
      <c r="A101" s="30">
        <v>44322</v>
      </c>
      <c r="B101" s="31"/>
      <c r="C101" s="22">
        <f>ROUND(4.95,5)</f>
        <v>4.95</v>
      </c>
      <c r="D101" s="22">
        <f>F101</f>
        <v>103.92593</v>
      </c>
      <c r="E101" s="22">
        <f>F101</f>
        <v>103.92593</v>
      </c>
      <c r="F101" s="22">
        <f>ROUND(103.92593,5)</f>
        <v>103.92593</v>
      </c>
      <c r="G101" s="20"/>
      <c r="H101" s="28"/>
    </row>
    <row r="102" spans="1:8" ht="12.75" customHeight="1">
      <c r="A102" s="30">
        <v>44413</v>
      </c>
      <c r="B102" s="31"/>
      <c r="C102" s="22">
        <f>ROUND(4.95,5)</f>
        <v>4.95</v>
      </c>
      <c r="D102" s="22">
        <f>F102</f>
        <v>103.38409</v>
      </c>
      <c r="E102" s="22">
        <f>F102</f>
        <v>103.38409</v>
      </c>
      <c r="F102" s="22">
        <f>ROUND(103.38409,5)</f>
        <v>103.38409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ROUND(11.44,5)</f>
        <v>11.44</v>
      </c>
      <c r="D104" s="22">
        <f>F104</f>
        <v>11.50766</v>
      </c>
      <c r="E104" s="22">
        <f>F104</f>
        <v>11.50766</v>
      </c>
      <c r="F104" s="22">
        <f>ROUND(11.50766,5)</f>
        <v>11.50766</v>
      </c>
      <c r="G104" s="20"/>
      <c r="H104" s="28"/>
    </row>
    <row r="105" spans="1:8" ht="12.75" customHeight="1">
      <c r="A105" s="30">
        <v>44140</v>
      </c>
      <c r="B105" s="31"/>
      <c r="C105" s="22">
        <f>ROUND(11.44,5)</f>
        <v>11.44</v>
      </c>
      <c r="D105" s="22">
        <f>F105</f>
        <v>11.72623</v>
      </c>
      <c r="E105" s="22">
        <f>F105</f>
        <v>11.72623</v>
      </c>
      <c r="F105" s="22">
        <f>ROUND(11.72623,5)</f>
        <v>11.72623</v>
      </c>
      <c r="G105" s="20"/>
      <c r="H105" s="28"/>
    </row>
    <row r="106" spans="1:8" ht="12.75" customHeight="1">
      <c r="A106" s="30">
        <v>44231</v>
      </c>
      <c r="B106" s="31"/>
      <c r="C106" s="22">
        <f>ROUND(11.44,5)</f>
        <v>11.44</v>
      </c>
      <c r="D106" s="22">
        <f>F106</f>
        <v>11.95038</v>
      </c>
      <c r="E106" s="22">
        <f>F106</f>
        <v>11.95038</v>
      </c>
      <c r="F106" s="22">
        <f>ROUND(11.95038,5)</f>
        <v>11.95038</v>
      </c>
      <c r="G106" s="20"/>
      <c r="H106" s="28"/>
    </row>
    <row r="107" spans="1:8" ht="12.75" customHeight="1">
      <c r="A107" s="30">
        <v>44322</v>
      </c>
      <c r="B107" s="31"/>
      <c r="C107" s="22">
        <f>ROUND(11.44,5)</f>
        <v>11.44</v>
      </c>
      <c r="D107" s="22">
        <f>F107</f>
        <v>12.18178</v>
      </c>
      <c r="E107" s="22">
        <f>F107</f>
        <v>12.18178</v>
      </c>
      <c r="F107" s="22">
        <f>ROUND(12.18178,5)</f>
        <v>12.18178</v>
      </c>
      <c r="G107" s="20"/>
      <c r="H107" s="28"/>
    </row>
    <row r="108" spans="1:8" ht="12.75" customHeight="1">
      <c r="A108" s="30">
        <v>44413</v>
      </c>
      <c r="B108" s="31"/>
      <c r="C108" s="22">
        <f>ROUND(11.44,5)</f>
        <v>11.44</v>
      </c>
      <c r="D108" s="22">
        <f>F108</f>
        <v>12.44464</v>
      </c>
      <c r="E108" s="22">
        <f>F108</f>
        <v>12.44464</v>
      </c>
      <c r="F108" s="22">
        <f>ROUND(12.44464,5)</f>
        <v>12.44464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ROUND(11.585,5)</f>
        <v>11.585</v>
      </c>
      <c r="D110" s="22">
        <f>F110</f>
        <v>11.65174</v>
      </c>
      <c r="E110" s="22">
        <f>F110</f>
        <v>11.65174</v>
      </c>
      <c r="F110" s="22">
        <f>ROUND(11.65174,5)</f>
        <v>11.65174</v>
      </c>
      <c r="G110" s="20"/>
      <c r="H110" s="28"/>
    </row>
    <row r="111" spans="1:8" ht="12.75" customHeight="1">
      <c r="A111" s="30">
        <v>44140</v>
      </c>
      <c r="B111" s="31"/>
      <c r="C111" s="22">
        <f>ROUND(11.585,5)</f>
        <v>11.585</v>
      </c>
      <c r="D111" s="22">
        <f>F111</f>
        <v>11.86739</v>
      </c>
      <c r="E111" s="22">
        <f>F111</f>
        <v>11.86739</v>
      </c>
      <c r="F111" s="22">
        <f>ROUND(11.86739,5)</f>
        <v>11.86739</v>
      </c>
      <c r="G111" s="20"/>
      <c r="H111" s="28"/>
    </row>
    <row r="112" spans="1:8" ht="12.75" customHeight="1">
      <c r="A112" s="30">
        <v>44231</v>
      </c>
      <c r="B112" s="31"/>
      <c r="C112" s="22">
        <f>ROUND(11.585,5)</f>
        <v>11.585</v>
      </c>
      <c r="D112" s="22">
        <f>F112</f>
        <v>12.08876</v>
      </c>
      <c r="E112" s="22">
        <f>F112</f>
        <v>12.08876</v>
      </c>
      <c r="F112" s="22">
        <f>ROUND(12.08876,5)</f>
        <v>12.08876</v>
      </c>
      <c r="G112" s="20"/>
      <c r="H112" s="28"/>
    </row>
    <row r="113" spans="1:8" ht="12.75" customHeight="1">
      <c r="A113" s="30">
        <v>44322</v>
      </c>
      <c r="B113" s="31"/>
      <c r="C113" s="22">
        <f>ROUND(11.585,5)</f>
        <v>11.585</v>
      </c>
      <c r="D113" s="22">
        <f>F113</f>
        <v>12.31707</v>
      </c>
      <c r="E113" s="22">
        <f>F113</f>
        <v>12.31707</v>
      </c>
      <c r="F113" s="22">
        <f>ROUND(12.31707,5)</f>
        <v>12.31707</v>
      </c>
      <c r="G113" s="20"/>
      <c r="H113" s="28"/>
    </row>
    <row r="114" spans="1:8" ht="12.75" customHeight="1">
      <c r="A114" s="30">
        <v>44413</v>
      </c>
      <c r="B114" s="31"/>
      <c r="C114" s="22">
        <f>ROUND(11.585,5)</f>
        <v>11.585</v>
      </c>
      <c r="D114" s="22">
        <f>F114</f>
        <v>12.57625</v>
      </c>
      <c r="E114" s="22">
        <f>F114</f>
        <v>12.57625</v>
      </c>
      <c r="F114" s="22">
        <f>ROUND(12.57625,5)</f>
        <v>12.57625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ROUND(91.51589,5)</f>
        <v>91.51589</v>
      </c>
      <c r="D116" s="22">
        <f>F116</f>
        <v>91.79301</v>
      </c>
      <c r="E116" s="22">
        <f>F116</f>
        <v>91.79301</v>
      </c>
      <c r="F116" s="22">
        <f>ROUND(91.79301,5)</f>
        <v>91.79301</v>
      </c>
      <c r="G116" s="20"/>
      <c r="H116" s="28"/>
    </row>
    <row r="117" spans="1:8" ht="12.75" customHeight="1">
      <c r="A117" s="30">
        <v>44140</v>
      </c>
      <c r="B117" s="31"/>
      <c r="C117" s="22">
        <f>ROUND(91.51589,5)</f>
        <v>91.51589</v>
      </c>
      <c r="D117" s="22">
        <f>F117</f>
        <v>91.0166</v>
      </c>
      <c r="E117" s="22">
        <f>F117</f>
        <v>91.0166</v>
      </c>
      <c r="F117" s="22">
        <f>ROUND(91.0166,5)</f>
        <v>91.0166</v>
      </c>
      <c r="G117" s="20"/>
      <c r="H117" s="28"/>
    </row>
    <row r="118" spans="1:8" ht="12.75" customHeight="1">
      <c r="A118" s="30">
        <v>44231</v>
      </c>
      <c r="B118" s="31"/>
      <c r="C118" s="22">
        <f>ROUND(91.51589,5)</f>
        <v>91.51589</v>
      </c>
      <c r="D118" s="22">
        <f>F118</f>
        <v>92.09387</v>
      </c>
      <c r="E118" s="22">
        <f>F118</f>
        <v>92.09387</v>
      </c>
      <c r="F118" s="22">
        <f>ROUND(92.09387,5)</f>
        <v>92.09387</v>
      </c>
      <c r="G118" s="20"/>
      <c r="H118" s="28"/>
    </row>
    <row r="119" spans="1:8" ht="12.75" customHeight="1">
      <c r="A119" s="30">
        <v>44322</v>
      </c>
      <c r="B119" s="31"/>
      <c r="C119" s="22">
        <f>ROUND(91.51589,5)</f>
        <v>91.51589</v>
      </c>
      <c r="D119" s="22">
        <f>F119</f>
        <v>91.42012</v>
      </c>
      <c r="E119" s="22">
        <f>F119</f>
        <v>91.42012</v>
      </c>
      <c r="F119" s="22">
        <f>ROUND(91.42012,5)</f>
        <v>91.42012</v>
      </c>
      <c r="G119" s="20"/>
      <c r="H119" s="28"/>
    </row>
    <row r="120" spans="1:8" ht="12.75" customHeight="1">
      <c r="A120" s="30">
        <v>44413</v>
      </c>
      <c r="B120" s="31"/>
      <c r="C120" s="22">
        <f>ROUND(91.51589,5)</f>
        <v>91.51589</v>
      </c>
      <c r="D120" s="22">
        <f>F120</f>
        <v>92.45477</v>
      </c>
      <c r="E120" s="22">
        <f>F120</f>
        <v>92.45477</v>
      </c>
      <c r="F120" s="22">
        <f>ROUND(92.45477,5)</f>
        <v>92.45477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ROUND(4.97,5)</f>
        <v>4.97</v>
      </c>
      <c r="D122" s="22">
        <f>F122</f>
        <v>91.62253</v>
      </c>
      <c r="E122" s="22">
        <f>F122</f>
        <v>91.62253</v>
      </c>
      <c r="F122" s="22">
        <f>ROUND(91.62253,5)</f>
        <v>91.62253</v>
      </c>
      <c r="G122" s="20"/>
      <c r="H122" s="28"/>
    </row>
    <row r="123" spans="1:8" ht="12.75" customHeight="1">
      <c r="A123" s="30">
        <v>44140</v>
      </c>
      <c r="B123" s="31"/>
      <c r="C123" s="22">
        <f>ROUND(4.97,5)</f>
        <v>4.97</v>
      </c>
      <c r="D123" s="22">
        <f>F123</f>
        <v>92.60885</v>
      </c>
      <c r="E123" s="22">
        <f>F123</f>
        <v>92.60885</v>
      </c>
      <c r="F123" s="22">
        <f>ROUND(92.60885,5)</f>
        <v>92.60885</v>
      </c>
      <c r="G123" s="20"/>
      <c r="H123" s="28"/>
    </row>
    <row r="124" spans="1:8" ht="12.75" customHeight="1">
      <c r="A124" s="30">
        <v>44231</v>
      </c>
      <c r="B124" s="31"/>
      <c r="C124" s="22">
        <f>ROUND(4.97,5)</f>
        <v>4.97</v>
      </c>
      <c r="D124" s="22">
        <f>F124</f>
        <v>91.817</v>
      </c>
      <c r="E124" s="22">
        <f>F124</f>
        <v>91.817</v>
      </c>
      <c r="F124" s="22">
        <f>ROUND(91.817,5)</f>
        <v>91.817</v>
      </c>
      <c r="G124" s="20"/>
      <c r="H124" s="28"/>
    </row>
    <row r="125" spans="1:8" ht="12.75" customHeight="1">
      <c r="A125" s="30">
        <v>44322</v>
      </c>
      <c r="B125" s="31"/>
      <c r="C125" s="22">
        <f>ROUND(4.97,5)</f>
        <v>4.97</v>
      </c>
      <c r="D125" s="22">
        <f>F125</f>
        <v>92.92752</v>
      </c>
      <c r="E125" s="22">
        <f>F125</f>
        <v>92.92752</v>
      </c>
      <c r="F125" s="22">
        <f>ROUND(92.92752,5)</f>
        <v>92.92752</v>
      </c>
      <c r="G125" s="20"/>
      <c r="H125" s="28"/>
    </row>
    <row r="126" spans="1:8" ht="12.75" customHeight="1">
      <c r="A126" s="30">
        <v>44413</v>
      </c>
      <c r="B126" s="31"/>
      <c r="C126" s="22">
        <f>ROUND(4.97,5)</f>
        <v>4.97</v>
      </c>
      <c r="D126" s="22">
        <f>F126</f>
        <v>92.05504</v>
      </c>
      <c r="E126" s="22">
        <f>F126</f>
        <v>92.05504</v>
      </c>
      <c r="F126" s="22">
        <f>ROUND(92.05504,5)</f>
        <v>92.05504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ROUND(5.268,5)</f>
        <v>5.268</v>
      </c>
      <c r="D128" s="22">
        <f>F128</f>
        <v>126.22447</v>
      </c>
      <c r="E128" s="22">
        <f>F128</f>
        <v>126.22447</v>
      </c>
      <c r="F128" s="22">
        <f>ROUND(126.22447,5)</f>
        <v>126.22447</v>
      </c>
      <c r="G128" s="20"/>
      <c r="H128" s="28"/>
    </row>
    <row r="129" spans="1:8" ht="12.75" customHeight="1">
      <c r="A129" s="30">
        <v>44140</v>
      </c>
      <c r="B129" s="31"/>
      <c r="C129" s="22">
        <f>ROUND(5.268,5)</f>
        <v>5.268</v>
      </c>
      <c r="D129" s="22">
        <f>F129</f>
        <v>125.64173</v>
      </c>
      <c r="E129" s="22">
        <f>F129</f>
        <v>125.64173</v>
      </c>
      <c r="F129" s="22">
        <f>ROUND(125.64173,5)</f>
        <v>125.64173</v>
      </c>
      <c r="G129" s="20"/>
      <c r="H129" s="28"/>
    </row>
    <row r="130" spans="1:8" ht="12.75" customHeight="1">
      <c r="A130" s="30">
        <v>44231</v>
      </c>
      <c r="B130" s="31"/>
      <c r="C130" s="22">
        <f>ROUND(5.268,5)</f>
        <v>5.268</v>
      </c>
      <c r="D130" s="22">
        <f>F130</f>
        <v>127.12907</v>
      </c>
      <c r="E130" s="22">
        <f>F130</f>
        <v>127.12907</v>
      </c>
      <c r="F130" s="22">
        <f>ROUND(127.12907,5)</f>
        <v>127.12907</v>
      </c>
      <c r="G130" s="20"/>
      <c r="H130" s="28"/>
    </row>
    <row r="131" spans="1:8" ht="12.75" customHeight="1">
      <c r="A131" s="30">
        <v>44322</v>
      </c>
      <c r="B131" s="31"/>
      <c r="C131" s="22">
        <f>ROUND(5.268,5)</f>
        <v>5.268</v>
      </c>
      <c r="D131" s="22">
        <f>F131</f>
        <v>126.70162</v>
      </c>
      <c r="E131" s="22">
        <f>F131</f>
        <v>126.70162</v>
      </c>
      <c r="F131" s="22">
        <f>ROUND(126.70162,5)</f>
        <v>126.70162</v>
      </c>
      <c r="G131" s="20"/>
      <c r="H131" s="28"/>
    </row>
    <row r="132" spans="1:8" ht="12.75" customHeight="1">
      <c r="A132" s="30">
        <v>44413</v>
      </c>
      <c r="B132" s="31"/>
      <c r="C132" s="22">
        <f>ROUND(5.268,5)</f>
        <v>5.268</v>
      </c>
      <c r="D132" s="22">
        <f>F132</f>
        <v>128.13569</v>
      </c>
      <c r="E132" s="22">
        <f>F132</f>
        <v>128.13569</v>
      </c>
      <c r="F132" s="22">
        <f>ROUND(128.13569,5)</f>
        <v>128.13569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ROUND(11.93,5)</f>
        <v>11.93</v>
      </c>
      <c r="D134" s="22">
        <f>F134</f>
        <v>12.01039</v>
      </c>
      <c r="E134" s="22">
        <f>F134</f>
        <v>12.01039</v>
      </c>
      <c r="F134" s="22">
        <f>ROUND(12.01039,5)</f>
        <v>12.01039</v>
      </c>
      <c r="G134" s="20"/>
      <c r="H134" s="28"/>
    </row>
    <row r="135" spans="1:8" ht="12.75" customHeight="1">
      <c r="A135" s="30">
        <v>44140</v>
      </c>
      <c r="B135" s="31"/>
      <c r="C135" s="22">
        <f>ROUND(11.93,5)</f>
        <v>11.93</v>
      </c>
      <c r="D135" s="22">
        <f>F135</f>
        <v>12.27795</v>
      </c>
      <c r="E135" s="22">
        <f>F135</f>
        <v>12.27795</v>
      </c>
      <c r="F135" s="22">
        <f>ROUND(12.27795,5)</f>
        <v>12.27795</v>
      </c>
      <c r="G135" s="20"/>
      <c r="H135" s="28"/>
    </row>
    <row r="136" spans="1:8" ht="12.75" customHeight="1">
      <c r="A136" s="30">
        <v>44231</v>
      </c>
      <c r="B136" s="31"/>
      <c r="C136" s="22">
        <f>ROUND(11.93,5)</f>
        <v>11.93</v>
      </c>
      <c r="D136" s="22">
        <f>F136</f>
        <v>12.553</v>
      </c>
      <c r="E136" s="22">
        <f>F136</f>
        <v>12.553</v>
      </c>
      <c r="F136" s="22">
        <f>ROUND(12.553,5)</f>
        <v>12.553</v>
      </c>
      <c r="G136" s="20"/>
      <c r="H136" s="28"/>
    </row>
    <row r="137" spans="1:8" ht="12.75" customHeight="1">
      <c r="A137" s="30">
        <v>44322</v>
      </c>
      <c r="B137" s="31"/>
      <c r="C137" s="22">
        <f>ROUND(11.93,5)</f>
        <v>11.93</v>
      </c>
      <c r="D137" s="22">
        <f>F137</f>
        <v>12.83214</v>
      </c>
      <c r="E137" s="22">
        <f>F137</f>
        <v>12.83214</v>
      </c>
      <c r="F137" s="22">
        <f>ROUND(12.83214,5)</f>
        <v>12.83214</v>
      </c>
      <c r="G137" s="20"/>
      <c r="H137" s="28"/>
    </row>
    <row r="138" spans="1:8" ht="12.75" customHeight="1">
      <c r="A138" s="30">
        <v>44413</v>
      </c>
      <c r="B138" s="31"/>
      <c r="C138" s="22">
        <f>ROUND(11.93,5)</f>
        <v>11.93</v>
      </c>
      <c r="D138" s="22">
        <f>F138</f>
        <v>13.1428</v>
      </c>
      <c r="E138" s="22">
        <f>F138</f>
        <v>13.1428</v>
      </c>
      <c r="F138" s="22">
        <f>ROUND(13.1428,5)</f>
        <v>13.1428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ROUND(12.31,5)</f>
        <v>12.31</v>
      </c>
      <c r="D140" s="22">
        <f>F140</f>
        <v>12.38661</v>
      </c>
      <c r="E140" s="22">
        <f>F140</f>
        <v>12.38661</v>
      </c>
      <c r="F140" s="22">
        <f>ROUND(12.38661,5)</f>
        <v>12.38661</v>
      </c>
      <c r="G140" s="20"/>
      <c r="H140" s="28"/>
    </row>
    <row r="141" spans="1:8" ht="12.75" customHeight="1">
      <c r="A141" s="30">
        <v>44140</v>
      </c>
      <c r="B141" s="31"/>
      <c r="C141" s="22">
        <f>ROUND(12.31,5)</f>
        <v>12.31</v>
      </c>
      <c r="D141" s="22">
        <f>F141</f>
        <v>12.6441</v>
      </c>
      <c r="E141" s="22">
        <f>F141</f>
        <v>12.6441</v>
      </c>
      <c r="F141" s="22">
        <f>ROUND(12.6441,5)</f>
        <v>12.6441</v>
      </c>
      <c r="G141" s="20"/>
      <c r="H141" s="28"/>
    </row>
    <row r="142" spans="1:8" ht="12.75" customHeight="1">
      <c r="A142" s="30">
        <v>44231</v>
      </c>
      <c r="B142" s="31"/>
      <c r="C142" s="22">
        <f>ROUND(12.31,5)</f>
        <v>12.31</v>
      </c>
      <c r="D142" s="22">
        <f>F142</f>
        <v>12.90068</v>
      </c>
      <c r="E142" s="22">
        <f>F142</f>
        <v>12.90068</v>
      </c>
      <c r="F142" s="22">
        <f>ROUND(12.90068,5)</f>
        <v>12.90068</v>
      </c>
      <c r="G142" s="20"/>
      <c r="H142" s="28"/>
    </row>
    <row r="143" spans="1:8" ht="12.75" customHeight="1">
      <c r="A143" s="30">
        <v>44322</v>
      </c>
      <c r="B143" s="31"/>
      <c r="C143" s="22">
        <f>ROUND(12.31,5)</f>
        <v>12.31</v>
      </c>
      <c r="D143" s="22">
        <f>F143</f>
        <v>13.17143</v>
      </c>
      <c r="E143" s="22">
        <f>F143</f>
        <v>13.17143</v>
      </c>
      <c r="F143" s="22">
        <f>ROUND(13.17143,5)</f>
        <v>13.17143</v>
      </c>
      <c r="G143" s="20"/>
      <c r="H143" s="28"/>
    </row>
    <row r="144" spans="1:8" ht="12.75" customHeight="1">
      <c r="A144" s="30">
        <v>44413</v>
      </c>
      <c r="B144" s="31"/>
      <c r="C144" s="22">
        <f>ROUND(12.31,5)</f>
        <v>12.31</v>
      </c>
      <c r="D144" s="22">
        <f>F144</f>
        <v>13.46428</v>
      </c>
      <c r="E144" s="22">
        <f>F144</f>
        <v>13.46428</v>
      </c>
      <c r="F144" s="22">
        <f>ROUND(13.46428,5)</f>
        <v>13.46428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ROUND(4.935,5)</f>
        <v>4.935</v>
      </c>
      <c r="D146" s="22">
        <f>F146</f>
        <v>4.96211</v>
      </c>
      <c r="E146" s="22">
        <f>F146</f>
        <v>4.96211</v>
      </c>
      <c r="F146" s="22">
        <f>ROUND(4.96211,5)</f>
        <v>4.96211</v>
      </c>
      <c r="G146" s="20"/>
      <c r="H146" s="28"/>
    </row>
    <row r="147" spans="1:8" ht="12.75" customHeight="1">
      <c r="A147" s="30">
        <v>44140</v>
      </c>
      <c r="B147" s="31"/>
      <c r="C147" s="22">
        <f>ROUND(4.935,5)</f>
        <v>4.935</v>
      </c>
      <c r="D147" s="22">
        <f>F147</f>
        <v>5.04265</v>
      </c>
      <c r="E147" s="22">
        <f>F147</f>
        <v>5.04265</v>
      </c>
      <c r="F147" s="22">
        <f>ROUND(5.04265,5)</f>
        <v>5.04265</v>
      </c>
      <c r="G147" s="20"/>
      <c r="H147" s="28"/>
    </row>
    <row r="148" spans="1:8" ht="12.75" customHeight="1">
      <c r="A148" s="30">
        <v>44231</v>
      </c>
      <c r="B148" s="31"/>
      <c r="C148" s="22">
        <f>ROUND(4.935,5)</f>
        <v>4.935</v>
      </c>
      <c r="D148" s="22">
        <f>F148</f>
        <v>5.09668</v>
      </c>
      <c r="E148" s="22">
        <f>F148</f>
        <v>5.09668</v>
      </c>
      <c r="F148" s="22">
        <f>ROUND(5.09668,5)</f>
        <v>5.09668</v>
      </c>
      <c r="G148" s="20"/>
      <c r="H148" s="28"/>
    </row>
    <row r="149" spans="1:8" ht="12.75" customHeight="1">
      <c r="A149" s="30">
        <v>44322</v>
      </c>
      <c r="B149" s="31"/>
      <c r="C149" s="22">
        <f>ROUND(4.935,5)</f>
        <v>4.935</v>
      </c>
      <c r="D149" s="22">
        <f>F149</f>
        <v>5.13872</v>
      </c>
      <c r="E149" s="22">
        <f>F149</f>
        <v>5.13872</v>
      </c>
      <c r="F149" s="22">
        <f>ROUND(5.13872,5)</f>
        <v>5.13872</v>
      </c>
      <c r="G149" s="20"/>
      <c r="H149" s="28"/>
    </row>
    <row r="150" spans="1:8" ht="12.75" customHeight="1">
      <c r="A150" s="30">
        <v>44413</v>
      </c>
      <c r="B150" s="31"/>
      <c r="C150" s="22">
        <f>ROUND(4.935,5)</f>
        <v>4.935</v>
      </c>
      <c r="D150" s="22">
        <f>F150</f>
        <v>5.25681</v>
      </c>
      <c r="E150" s="22">
        <f>F150</f>
        <v>5.25681</v>
      </c>
      <c r="F150" s="22">
        <f>ROUND(5.25681,5)</f>
        <v>5.25681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ROUND(10.965,5)</f>
        <v>10.965</v>
      </c>
      <c r="D152" s="22">
        <f>F152</f>
        <v>11.03259</v>
      </c>
      <c r="E152" s="22">
        <f>F152</f>
        <v>11.03259</v>
      </c>
      <c r="F152" s="22">
        <f>ROUND(11.03259,5)</f>
        <v>11.03259</v>
      </c>
      <c r="G152" s="20"/>
      <c r="H152" s="28"/>
    </row>
    <row r="153" spans="1:8" ht="12.75" customHeight="1">
      <c r="A153" s="30">
        <v>44140</v>
      </c>
      <c r="B153" s="31"/>
      <c r="C153" s="22">
        <f>ROUND(10.965,5)</f>
        <v>10.965</v>
      </c>
      <c r="D153" s="22">
        <f>F153</f>
        <v>11.25689</v>
      </c>
      <c r="E153" s="22">
        <f>F153</f>
        <v>11.25689</v>
      </c>
      <c r="F153" s="22">
        <f>ROUND(11.25689,5)</f>
        <v>11.25689</v>
      </c>
      <c r="G153" s="20"/>
      <c r="H153" s="28"/>
    </row>
    <row r="154" spans="1:8" ht="12.75" customHeight="1">
      <c r="A154" s="30">
        <v>44231</v>
      </c>
      <c r="B154" s="31"/>
      <c r="C154" s="22">
        <f>ROUND(10.965,5)</f>
        <v>10.965</v>
      </c>
      <c r="D154" s="22">
        <f>F154</f>
        <v>11.48674</v>
      </c>
      <c r="E154" s="22">
        <f>F154</f>
        <v>11.48674</v>
      </c>
      <c r="F154" s="22">
        <f>ROUND(11.48674,5)</f>
        <v>11.48674</v>
      </c>
      <c r="G154" s="20"/>
      <c r="H154" s="28"/>
    </row>
    <row r="155" spans="1:8" ht="12.75" customHeight="1">
      <c r="A155" s="30">
        <v>44322</v>
      </c>
      <c r="B155" s="31"/>
      <c r="C155" s="22">
        <f>ROUND(10.965,5)</f>
        <v>10.965</v>
      </c>
      <c r="D155" s="22">
        <f>F155</f>
        <v>11.71539</v>
      </c>
      <c r="E155" s="22">
        <f>F155</f>
        <v>11.71539</v>
      </c>
      <c r="F155" s="22">
        <f>ROUND(11.71539,5)</f>
        <v>11.71539</v>
      </c>
      <c r="G155" s="20"/>
      <c r="H155" s="28"/>
    </row>
    <row r="156" spans="1:8" ht="12.75" customHeight="1">
      <c r="A156" s="30">
        <v>44413</v>
      </c>
      <c r="B156" s="31"/>
      <c r="C156" s="22">
        <f>ROUND(10.965,5)</f>
        <v>10.965</v>
      </c>
      <c r="D156" s="22">
        <f>F156</f>
        <v>11.97428</v>
      </c>
      <c r="E156" s="22">
        <f>F156</f>
        <v>11.97428</v>
      </c>
      <c r="F156" s="22">
        <f>ROUND(11.97428,5)</f>
        <v>11.97428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ROUND(7.695,5)</f>
        <v>7.695</v>
      </c>
      <c r="D158" s="22">
        <f>F158</f>
        <v>7.75118</v>
      </c>
      <c r="E158" s="22">
        <f>F158</f>
        <v>7.75118</v>
      </c>
      <c r="F158" s="22">
        <f>ROUND(7.75118,5)</f>
        <v>7.75118</v>
      </c>
      <c r="G158" s="20"/>
      <c r="H158" s="28"/>
    </row>
    <row r="159" spans="1:8" ht="12.75" customHeight="1">
      <c r="A159" s="30">
        <v>44140</v>
      </c>
      <c r="B159" s="31"/>
      <c r="C159" s="22">
        <f>ROUND(7.695,5)</f>
        <v>7.695</v>
      </c>
      <c r="D159" s="22">
        <f>F159</f>
        <v>7.93754</v>
      </c>
      <c r="E159" s="22">
        <f>F159</f>
        <v>7.93754</v>
      </c>
      <c r="F159" s="22">
        <f>ROUND(7.93754,5)</f>
        <v>7.93754</v>
      </c>
      <c r="G159" s="20"/>
      <c r="H159" s="28"/>
    </row>
    <row r="160" spans="1:8" ht="12.75" customHeight="1">
      <c r="A160" s="30">
        <v>44231</v>
      </c>
      <c r="B160" s="31"/>
      <c r="C160" s="22">
        <f>ROUND(7.695,5)</f>
        <v>7.695</v>
      </c>
      <c r="D160" s="22">
        <f>F160</f>
        <v>8.12157</v>
      </c>
      <c r="E160" s="22">
        <f>F160</f>
        <v>8.12157</v>
      </c>
      <c r="F160" s="22">
        <f>ROUND(8.12157,5)</f>
        <v>8.12157</v>
      </c>
      <c r="G160" s="20"/>
      <c r="H160" s="28"/>
    </row>
    <row r="161" spans="1:8" ht="12.75" customHeight="1">
      <c r="A161" s="30">
        <v>44322</v>
      </c>
      <c r="B161" s="31"/>
      <c r="C161" s="22">
        <f>ROUND(7.695,5)</f>
        <v>7.695</v>
      </c>
      <c r="D161" s="22">
        <f>F161</f>
        <v>8.31824</v>
      </c>
      <c r="E161" s="22">
        <f>F161</f>
        <v>8.31824</v>
      </c>
      <c r="F161" s="22">
        <f>ROUND(8.31824,5)</f>
        <v>8.31824</v>
      </c>
      <c r="G161" s="20"/>
      <c r="H161" s="28"/>
    </row>
    <row r="162" spans="1:8" ht="12.75" customHeight="1">
      <c r="A162" s="30">
        <v>44413</v>
      </c>
      <c r="B162" s="31"/>
      <c r="C162" s="22">
        <f>ROUND(7.695,5)</f>
        <v>7.695</v>
      </c>
      <c r="D162" s="22">
        <f>F162</f>
        <v>8.55792</v>
      </c>
      <c r="E162" s="22">
        <f>F162</f>
        <v>8.55792</v>
      </c>
      <c r="F162" s="22">
        <f>ROUND(8.55792,5)</f>
        <v>8.55792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ROUND(2.89,5)</f>
        <v>2.89</v>
      </c>
      <c r="D164" s="22">
        <f>F164</f>
        <v>306.08777</v>
      </c>
      <c r="E164" s="22">
        <f>F164</f>
        <v>306.08777</v>
      </c>
      <c r="F164" s="22">
        <f>ROUND(306.08777,5)</f>
        <v>306.08777</v>
      </c>
      <c r="G164" s="20"/>
      <c r="H164" s="28"/>
    </row>
    <row r="165" spans="1:8" ht="12.75" customHeight="1">
      <c r="A165" s="30">
        <v>44140</v>
      </c>
      <c r="B165" s="31"/>
      <c r="C165" s="22">
        <f>ROUND(2.89,5)</f>
        <v>2.89</v>
      </c>
      <c r="D165" s="22">
        <f>F165</f>
        <v>309.38255</v>
      </c>
      <c r="E165" s="22">
        <f>F165</f>
        <v>309.38255</v>
      </c>
      <c r="F165" s="22">
        <f>ROUND(309.38255,5)</f>
        <v>309.38255</v>
      </c>
      <c r="G165" s="20"/>
      <c r="H165" s="28"/>
    </row>
    <row r="166" spans="1:8" ht="12.75" customHeight="1">
      <c r="A166" s="30">
        <v>44231</v>
      </c>
      <c r="B166" s="31"/>
      <c r="C166" s="22">
        <f>ROUND(2.89,5)</f>
        <v>2.89</v>
      </c>
      <c r="D166" s="22">
        <f>F166</f>
        <v>305.19948</v>
      </c>
      <c r="E166" s="22">
        <f>F166</f>
        <v>305.19948</v>
      </c>
      <c r="F166" s="22">
        <f>ROUND(305.19948,5)</f>
        <v>305.19948</v>
      </c>
      <c r="G166" s="20"/>
      <c r="H166" s="28"/>
    </row>
    <row r="167" spans="1:8" ht="12.75" customHeight="1">
      <c r="A167" s="30">
        <v>44322</v>
      </c>
      <c r="B167" s="31"/>
      <c r="C167" s="22">
        <f>ROUND(2.89,5)</f>
        <v>2.89</v>
      </c>
      <c r="D167" s="22">
        <f>F167</f>
        <v>308.89123</v>
      </c>
      <c r="E167" s="22">
        <f>F167</f>
        <v>308.89123</v>
      </c>
      <c r="F167" s="22">
        <f>ROUND(308.89123,5)</f>
        <v>308.89123</v>
      </c>
      <c r="G167" s="20"/>
      <c r="H167" s="28"/>
    </row>
    <row r="168" spans="1:8" ht="12.75" customHeight="1">
      <c r="A168" s="30">
        <v>44413</v>
      </c>
      <c r="B168" s="31"/>
      <c r="C168" s="22">
        <f>ROUND(2.89,5)</f>
        <v>2.89</v>
      </c>
      <c r="D168" s="22">
        <f>F168</f>
        <v>304.39525</v>
      </c>
      <c r="E168" s="22">
        <f>F168</f>
        <v>304.39525</v>
      </c>
      <c r="F168" s="22">
        <f>ROUND(304.39525,5)</f>
        <v>304.39525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ROUND(4.93,5)</f>
        <v>4.93</v>
      </c>
      <c r="D170" s="22">
        <f>F170</f>
        <v>204.51746</v>
      </c>
      <c r="E170" s="22">
        <f>F170</f>
        <v>204.51746</v>
      </c>
      <c r="F170" s="22">
        <f>ROUND(204.51746,5)</f>
        <v>204.51746</v>
      </c>
      <c r="G170" s="20"/>
      <c r="H170" s="28"/>
    </row>
    <row r="171" spans="1:8" ht="12.75" customHeight="1">
      <c r="A171" s="30">
        <v>44140</v>
      </c>
      <c r="B171" s="31"/>
      <c r="C171" s="22">
        <f>ROUND(4.93,5)</f>
        <v>4.93</v>
      </c>
      <c r="D171" s="22">
        <f>F171</f>
        <v>206.71889</v>
      </c>
      <c r="E171" s="22">
        <f>F171</f>
        <v>206.71889</v>
      </c>
      <c r="F171" s="22">
        <f>ROUND(206.71889,5)</f>
        <v>206.71889</v>
      </c>
      <c r="G171" s="20"/>
      <c r="H171" s="28"/>
    </row>
    <row r="172" spans="1:8" ht="12.75" customHeight="1">
      <c r="A172" s="30">
        <v>44231</v>
      </c>
      <c r="B172" s="31"/>
      <c r="C172" s="22">
        <f>ROUND(4.93,5)</f>
        <v>4.93</v>
      </c>
      <c r="D172" s="22">
        <f>F172</f>
        <v>204.99846</v>
      </c>
      <c r="E172" s="22">
        <f>F172</f>
        <v>204.99846</v>
      </c>
      <c r="F172" s="22">
        <f>ROUND(204.99846,5)</f>
        <v>204.99846</v>
      </c>
      <c r="G172" s="20"/>
      <c r="H172" s="28"/>
    </row>
    <row r="173" spans="1:8" ht="12.75" customHeight="1">
      <c r="A173" s="30">
        <v>44322</v>
      </c>
      <c r="B173" s="31"/>
      <c r="C173" s="22">
        <f>ROUND(4.93,5)</f>
        <v>4.93</v>
      </c>
      <c r="D173" s="22">
        <f>F173</f>
        <v>207.4778</v>
      </c>
      <c r="E173" s="22">
        <f>F173</f>
        <v>207.4778</v>
      </c>
      <c r="F173" s="22">
        <f>ROUND(207.4778,5)</f>
        <v>207.4778</v>
      </c>
      <c r="G173" s="20"/>
      <c r="H173" s="28"/>
    </row>
    <row r="174" spans="1:8" ht="12.75" customHeight="1">
      <c r="A174" s="30">
        <v>44413</v>
      </c>
      <c r="B174" s="31"/>
      <c r="C174" s="22">
        <f>ROUND(4.93,5)</f>
        <v>4.93</v>
      </c>
      <c r="D174" s="22">
        <f>F174</f>
        <v>205.58144</v>
      </c>
      <c r="E174" s="22">
        <f>F174</f>
        <v>205.58144</v>
      </c>
      <c r="F174" s="22">
        <f>ROUND(205.58144,5)</f>
        <v>205.58144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ROUND(3.49,5)</f>
        <v>3.49</v>
      </c>
      <c r="D190" s="22">
        <f>F190</f>
        <v>3.42453</v>
      </c>
      <c r="E190" s="22">
        <f>F190</f>
        <v>3.42453</v>
      </c>
      <c r="F190" s="22">
        <f>ROUND(3.42453,5)</f>
        <v>3.42453</v>
      </c>
      <c r="G190" s="20"/>
      <c r="H190" s="28"/>
    </row>
    <row r="191" spans="1:8" ht="12.75" customHeight="1">
      <c r="A191" s="30">
        <v>44140</v>
      </c>
      <c r="B191" s="31"/>
      <c r="C191" s="22">
        <f>ROUND(3.49,5)</f>
        <v>3.49</v>
      </c>
      <c r="D191" s="22">
        <f>F191</f>
        <v>2.86839</v>
      </c>
      <c r="E191" s="22">
        <f>F191</f>
        <v>2.86839</v>
      </c>
      <c r="F191" s="22">
        <f>ROUND(2.86839,5)</f>
        <v>2.86839</v>
      </c>
      <c r="G191" s="20"/>
      <c r="H191" s="28"/>
    </row>
    <row r="192" spans="1:8" ht="12.75" customHeight="1">
      <c r="A192" s="30">
        <v>44231</v>
      </c>
      <c r="B192" s="31"/>
      <c r="C192" s="22">
        <f>ROUND(3.49,5)</f>
        <v>3.49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44322</v>
      </c>
      <c r="B193" s="31"/>
      <c r="C193" s="22">
        <f>ROUND(3.49,5)</f>
        <v>3.49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ROUND(3.49,5)</f>
        <v>3.49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ROUND(10.86,5)</f>
        <v>10.86</v>
      </c>
      <c r="D196" s="22">
        <f>F196</f>
        <v>10.92011</v>
      </c>
      <c r="E196" s="22">
        <f>F196</f>
        <v>10.92011</v>
      </c>
      <c r="F196" s="22">
        <f>ROUND(10.92011,5)</f>
        <v>10.92011</v>
      </c>
      <c r="G196" s="20"/>
      <c r="H196" s="28"/>
    </row>
    <row r="197" spans="1:8" ht="12.75" customHeight="1">
      <c r="A197" s="30">
        <v>44140</v>
      </c>
      <c r="B197" s="31"/>
      <c r="C197" s="22">
        <f>ROUND(10.86,5)</f>
        <v>10.86</v>
      </c>
      <c r="D197" s="22">
        <f>F197</f>
        <v>11.11771</v>
      </c>
      <c r="E197" s="22">
        <f>F197</f>
        <v>11.11771</v>
      </c>
      <c r="F197" s="22">
        <f>ROUND(11.11771,5)</f>
        <v>11.11771</v>
      </c>
      <c r="G197" s="20"/>
      <c r="H197" s="28"/>
    </row>
    <row r="198" spans="1:8" ht="12.75" customHeight="1">
      <c r="A198" s="30">
        <v>44231</v>
      </c>
      <c r="B198" s="31"/>
      <c r="C198" s="22">
        <f>ROUND(10.86,5)</f>
        <v>10.86</v>
      </c>
      <c r="D198" s="22">
        <f>F198</f>
        <v>11.31467</v>
      </c>
      <c r="E198" s="22">
        <f>F198</f>
        <v>11.31467</v>
      </c>
      <c r="F198" s="22">
        <f>ROUND(11.31467,5)</f>
        <v>11.31467</v>
      </c>
      <c r="G198" s="20"/>
      <c r="H198" s="28"/>
    </row>
    <row r="199" spans="1:8" ht="12.75" customHeight="1">
      <c r="A199" s="30">
        <v>44322</v>
      </c>
      <c r="B199" s="31"/>
      <c r="C199" s="22">
        <f>ROUND(10.86,5)</f>
        <v>10.86</v>
      </c>
      <c r="D199" s="22">
        <f>F199</f>
        <v>11.51672</v>
      </c>
      <c r="E199" s="22">
        <f>F199</f>
        <v>11.51672</v>
      </c>
      <c r="F199" s="22">
        <f>ROUND(11.51672,5)</f>
        <v>11.51672</v>
      </c>
      <c r="G199" s="20"/>
      <c r="H199" s="28"/>
    </row>
    <row r="200" spans="1:8" ht="12.75" customHeight="1">
      <c r="A200" s="30">
        <v>44413</v>
      </c>
      <c r="B200" s="31"/>
      <c r="C200" s="22">
        <f>ROUND(10.86,5)</f>
        <v>10.86</v>
      </c>
      <c r="D200" s="22">
        <f>F200</f>
        <v>11.74062</v>
      </c>
      <c r="E200" s="22">
        <f>F200</f>
        <v>11.74062</v>
      </c>
      <c r="F200" s="22">
        <f>ROUND(11.74062,5)</f>
        <v>11.74062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ROUND(4.41,5)</f>
        <v>4.41</v>
      </c>
      <c r="D202" s="22">
        <f>F202</f>
        <v>182.24926</v>
      </c>
      <c r="E202" s="22">
        <f>F202</f>
        <v>182.24926</v>
      </c>
      <c r="F202" s="22">
        <f>ROUND(182.24926,5)</f>
        <v>182.24926</v>
      </c>
      <c r="G202" s="20"/>
      <c r="H202" s="28"/>
    </row>
    <row r="203" spans="1:8" ht="12.75" customHeight="1">
      <c r="A203" s="30">
        <v>44140</v>
      </c>
      <c r="B203" s="31"/>
      <c r="C203" s="22">
        <f>ROUND(4.41,5)</f>
        <v>4.41</v>
      </c>
      <c r="D203" s="22">
        <f>F203</f>
        <v>181.53617</v>
      </c>
      <c r="E203" s="22">
        <f>F203</f>
        <v>181.53617</v>
      </c>
      <c r="F203" s="22">
        <f>ROUND(181.53617,5)</f>
        <v>181.53617</v>
      </c>
      <c r="G203" s="20"/>
      <c r="H203" s="28"/>
    </row>
    <row r="204" spans="1:8" ht="12.75" customHeight="1">
      <c r="A204" s="30">
        <v>44231</v>
      </c>
      <c r="B204" s="31"/>
      <c r="C204" s="22">
        <f>ROUND(4.41,5)</f>
        <v>4.41</v>
      </c>
      <c r="D204" s="22">
        <f>F204</f>
        <v>183.68466</v>
      </c>
      <c r="E204" s="22">
        <f>F204</f>
        <v>183.68466</v>
      </c>
      <c r="F204" s="22">
        <f>ROUND(183.68466,5)</f>
        <v>183.68466</v>
      </c>
      <c r="G204" s="20"/>
      <c r="H204" s="28"/>
    </row>
    <row r="205" spans="1:8" ht="12.75" customHeight="1">
      <c r="A205" s="30">
        <v>44322</v>
      </c>
      <c r="B205" s="31"/>
      <c r="C205" s="22">
        <f>ROUND(4.41,5)</f>
        <v>4.41</v>
      </c>
      <c r="D205" s="22">
        <f>F205</f>
        <v>183.19605</v>
      </c>
      <c r="E205" s="22">
        <f>F205</f>
        <v>183.19605</v>
      </c>
      <c r="F205" s="22">
        <f>ROUND(183.19605,5)</f>
        <v>183.19605</v>
      </c>
      <c r="G205" s="20"/>
      <c r="H205" s="28"/>
    </row>
    <row r="206" spans="1:8" ht="12.75" customHeight="1">
      <c r="A206" s="30">
        <v>44413</v>
      </c>
      <c r="B206" s="31"/>
      <c r="C206" s="22">
        <f>ROUND(4.41,5)</f>
        <v>4.41</v>
      </c>
      <c r="D206" s="22">
        <f>F206</f>
        <v>185.26987</v>
      </c>
      <c r="E206" s="22">
        <f>F206</f>
        <v>185.26987</v>
      </c>
      <c r="F206" s="22">
        <f>ROUND(185.26987,5)</f>
        <v>185.26987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ROUND(2.53,5)</f>
        <v>2.53</v>
      </c>
      <c r="D208" s="22">
        <f>F208</f>
        <v>165.46918</v>
      </c>
      <c r="E208" s="22">
        <f>F208</f>
        <v>165.46918</v>
      </c>
      <c r="F208" s="22">
        <f>ROUND(165.46918,5)</f>
        <v>165.46918</v>
      </c>
      <c r="G208" s="20"/>
      <c r="H208" s="28"/>
    </row>
    <row r="209" spans="1:8" ht="12.75" customHeight="1">
      <c r="A209" s="30">
        <v>44140</v>
      </c>
      <c r="B209" s="31"/>
      <c r="C209" s="22">
        <f>ROUND(2.53,5)</f>
        <v>2.53</v>
      </c>
      <c r="D209" s="22">
        <f>F209</f>
        <v>167.25051</v>
      </c>
      <c r="E209" s="22">
        <f>F209</f>
        <v>167.25051</v>
      </c>
      <c r="F209" s="22">
        <f>ROUND(167.25051,5)</f>
        <v>167.25051</v>
      </c>
      <c r="G209" s="20"/>
      <c r="H209" s="28"/>
    </row>
    <row r="210" spans="1:8" ht="12.75" customHeight="1">
      <c r="A210" s="30">
        <v>44231</v>
      </c>
      <c r="B210" s="31"/>
      <c r="C210" s="22">
        <f>ROUND(2.53,5)</f>
        <v>2.53</v>
      </c>
      <c r="D210" s="22">
        <f>F210</f>
        <v>166.93514</v>
      </c>
      <c r="E210" s="22">
        <f>F210</f>
        <v>166.93514</v>
      </c>
      <c r="F210" s="22">
        <f>ROUND(166.93514,5)</f>
        <v>166.93514</v>
      </c>
      <c r="G210" s="20"/>
      <c r="H210" s="28"/>
    </row>
    <row r="211" spans="1:8" ht="12.75" customHeight="1">
      <c r="A211" s="30">
        <v>44322</v>
      </c>
      <c r="B211" s="31"/>
      <c r="C211" s="22">
        <f>ROUND(2.53,5)</f>
        <v>2.53</v>
      </c>
      <c r="D211" s="22">
        <f>F211</f>
        <v>168.95416</v>
      </c>
      <c r="E211" s="22">
        <f>F211</f>
        <v>168.95416</v>
      </c>
      <c r="F211" s="22">
        <f>ROUND(168.95416,5)</f>
        <v>168.95416</v>
      </c>
      <c r="G211" s="20"/>
      <c r="H211" s="28"/>
    </row>
    <row r="212" spans="1:8" ht="12.75" customHeight="1">
      <c r="A212" s="30">
        <v>44413</v>
      </c>
      <c r="B212" s="31"/>
      <c r="C212" s="22">
        <f>ROUND(2.53,5)</f>
        <v>2.53</v>
      </c>
      <c r="D212" s="22">
        <f>F212</f>
        <v>168.53961</v>
      </c>
      <c r="E212" s="22">
        <f>F212</f>
        <v>168.53961</v>
      </c>
      <c r="F212" s="22">
        <f>ROUND(168.53961,5)</f>
        <v>168.53961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ROUND(9.865,5)</f>
        <v>9.865</v>
      </c>
      <c r="D214" s="22">
        <f>F214</f>
        <v>9.92613</v>
      </c>
      <c r="E214" s="22">
        <f>F214</f>
        <v>9.92613</v>
      </c>
      <c r="F214" s="22">
        <f>ROUND(9.92613,5)</f>
        <v>9.92613</v>
      </c>
      <c r="G214" s="20"/>
      <c r="H214" s="28"/>
    </row>
    <row r="215" spans="1:8" ht="12.75" customHeight="1">
      <c r="A215" s="30">
        <v>44140</v>
      </c>
      <c r="B215" s="31"/>
      <c r="C215" s="22">
        <f>ROUND(9.865,5)</f>
        <v>9.865</v>
      </c>
      <c r="D215" s="22">
        <f>F215</f>
        <v>10.12957</v>
      </c>
      <c r="E215" s="22">
        <f>F215</f>
        <v>10.12957</v>
      </c>
      <c r="F215" s="22">
        <f>ROUND(10.12957,5)</f>
        <v>10.12957</v>
      </c>
      <c r="G215" s="20"/>
      <c r="H215" s="28"/>
    </row>
    <row r="216" spans="1:8" ht="12.75" customHeight="1">
      <c r="A216" s="30">
        <v>44231</v>
      </c>
      <c r="B216" s="31"/>
      <c r="C216" s="22">
        <f>ROUND(9.865,5)</f>
        <v>9.865</v>
      </c>
      <c r="D216" s="22">
        <f>F216</f>
        <v>10.33664</v>
      </c>
      <c r="E216" s="22">
        <f>F216</f>
        <v>10.33664</v>
      </c>
      <c r="F216" s="22">
        <f>ROUND(10.33664,5)</f>
        <v>10.33664</v>
      </c>
      <c r="G216" s="20"/>
      <c r="H216" s="28"/>
    </row>
    <row r="217" spans="1:8" ht="12.75" customHeight="1">
      <c r="A217" s="30">
        <v>44322</v>
      </c>
      <c r="B217" s="31"/>
      <c r="C217" s="22">
        <f>ROUND(9.865,5)</f>
        <v>9.865</v>
      </c>
      <c r="D217" s="22">
        <f>F217</f>
        <v>10.5436</v>
      </c>
      <c r="E217" s="22">
        <f>F217</f>
        <v>10.5436</v>
      </c>
      <c r="F217" s="22">
        <f>ROUND(10.5436,5)</f>
        <v>10.5436</v>
      </c>
      <c r="G217" s="20"/>
      <c r="H217" s="28"/>
    </row>
    <row r="218" spans="1:8" ht="12.75" customHeight="1">
      <c r="A218" s="30">
        <v>44413</v>
      </c>
      <c r="B218" s="31"/>
      <c r="C218" s="22">
        <f>ROUND(9.865,5)</f>
        <v>9.865</v>
      </c>
      <c r="D218" s="22">
        <f>F218</f>
        <v>10.78127</v>
      </c>
      <c r="E218" s="22">
        <f>F218</f>
        <v>10.78127</v>
      </c>
      <c r="F218" s="22">
        <f>ROUND(10.78127,5)</f>
        <v>10.78127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ROUND(11.11,5)</f>
        <v>11.11</v>
      </c>
      <c r="D220" s="22">
        <f>F220</f>
        <v>11.16854</v>
      </c>
      <c r="E220" s="22">
        <f>F220</f>
        <v>11.16854</v>
      </c>
      <c r="F220" s="22">
        <f>ROUND(11.16854,5)</f>
        <v>11.16854</v>
      </c>
      <c r="G220" s="20"/>
      <c r="H220" s="28"/>
    </row>
    <row r="221" spans="1:8" ht="12.75" customHeight="1">
      <c r="A221" s="30">
        <v>44140</v>
      </c>
      <c r="B221" s="31"/>
      <c r="C221" s="22">
        <f>ROUND(11.11,5)</f>
        <v>11.11</v>
      </c>
      <c r="D221" s="22">
        <f>F221</f>
        <v>11.36209</v>
      </c>
      <c r="E221" s="22">
        <f>F221</f>
        <v>11.36209</v>
      </c>
      <c r="F221" s="22">
        <f>ROUND(11.36209,5)</f>
        <v>11.36209</v>
      </c>
      <c r="G221" s="20"/>
      <c r="H221" s="28"/>
    </row>
    <row r="222" spans="1:8" ht="12.75" customHeight="1">
      <c r="A222" s="30">
        <v>44231</v>
      </c>
      <c r="B222" s="31"/>
      <c r="C222" s="22">
        <f>ROUND(11.11,5)</f>
        <v>11.11</v>
      </c>
      <c r="D222" s="22">
        <f>F222</f>
        <v>11.55912</v>
      </c>
      <c r="E222" s="22">
        <f>F222</f>
        <v>11.55912</v>
      </c>
      <c r="F222" s="22">
        <f>ROUND(11.55912,5)</f>
        <v>11.55912</v>
      </c>
      <c r="G222" s="20"/>
      <c r="H222" s="28"/>
    </row>
    <row r="223" spans="1:8" ht="12.75" customHeight="1">
      <c r="A223" s="30">
        <v>44322</v>
      </c>
      <c r="B223" s="31"/>
      <c r="C223" s="22">
        <f>ROUND(11.11,5)</f>
        <v>11.11</v>
      </c>
      <c r="D223" s="22">
        <f>F223</f>
        <v>11.75371</v>
      </c>
      <c r="E223" s="22">
        <f>F223</f>
        <v>11.75371</v>
      </c>
      <c r="F223" s="22">
        <f>ROUND(11.75371,5)</f>
        <v>11.75371</v>
      </c>
      <c r="G223" s="20"/>
      <c r="H223" s="28"/>
    </row>
    <row r="224" spans="1:8" ht="12.75" customHeight="1">
      <c r="A224" s="30">
        <v>44413</v>
      </c>
      <c r="B224" s="31"/>
      <c r="C224" s="22">
        <f>ROUND(11.11,5)</f>
        <v>11.11</v>
      </c>
      <c r="D224" s="22">
        <f>F224</f>
        <v>11.97225</v>
      </c>
      <c r="E224" s="22">
        <f>F224</f>
        <v>11.97225</v>
      </c>
      <c r="F224" s="22">
        <f>ROUND(11.97225,5)</f>
        <v>11.97225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ROUND(11.515,5)</f>
        <v>11.515</v>
      </c>
      <c r="D226" s="22">
        <f>F226</f>
        <v>11.57937</v>
      </c>
      <c r="E226" s="22">
        <f>F226</f>
        <v>11.57937</v>
      </c>
      <c r="F226" s="22">
        <f>ROUND(11.57937,5)</f>
        <v>11.57937</v>
      </c>
      <c r="G226" s="20"/>
      <c r="H226" s="28"/>
    </row>
    <row r="227" spans="1:8" ht="12.75" customHeight="1">
      <c r="A227" s="30">
        <v>44140</v>
      </c>
      <c r="B227" s="31"/>
      <c r="C227" s="22">
        <f>ROUND(11.515,5)</f>
        <v>11.515</v>
      </c>
      <c r="D227" s="22">
        <f>F227</f>
        <v>11.79249</v>
      </c>
      <c r="E227" s="22">
        <f>F227</f>
        <v>11.79249</v>
      </c>
      <c r="F227" s="22">
        <f>ROUND(11.79249,5)</f>
        <v>11.79249</v>
      </c>
      <c r="G227" s="20"/>
      <c r="H227" s="28"/>
    </row>
    <row r="228" spans="1:8" ht="12.75" customHeight="1">
      <c r="A228" s="30">
        <v>44231</v>
      </c>
      <c r="B228" s="31"/>
      <c r="C228" s="22">
        <f>ROUND(11.515,5)</f>
        <v>11.515</v>
      </c>
      <c r="D228" s="22">
        <f>F228</f>
        <v>12.01125</v>
      </c>
      <c r="E228" s="22">
        <f>F228</f>
        <v>12.01125</v>
      </c>
      <c r="F228" s="22">
        <f>ROUND(12.01125,5)</f>
        <v>12.01125</v>
      </c>
      <c r="G228" s="20"/>
      <c r="H228" s="28"/>
    </row>
    <row r="229" spans="1:8" ht="12.75" customHeight="1">
      <c r="A229" s="30">
        <v>44322</v>
      </c>
      <c r="B229" s="31"/>
      <c r="C229" s="22">
        <f>ROUND(11.515,5)</f>
        <v>11.515</v>
      </c>
      <c r="D229" s="22">
        <f>F229</f>
        <v>12.22814</v>
      </c>
      <c r="E229" s="22">
        <f>F229</f>
        <v>12.22814</v>
      </c>
      <c r="F229" s="22">
        <f>ROUND(12.22814,5)</f>
        <v>12.22814</v>
      </c>
      <c r="G229" s="20"/>
      <c r="H229" s="28"/>
    </row>
    <row r="230" spans="1:8" ht="12.75" customHeight="1">
      <c r="A230" s="30">
        <v>44413</v>
      </c>
      <c r="B230" s="31"/>
      <c r="C230" s="22">
        <f>ROUND(11.515,5)</f>
        <v>11.515</v>
      </c>
      <c r="D230" s="22">
        <f>F230</f>
        <v>12.47242</v>
      </c>
      <c r="E230" s="22">
        <f>F230</f>
        <v>12.47242</v>
      </c>
      <c r="F230" s="22">
        <f>ROUND(12.47242,5)</f>
        <v>12.47242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ROUND(713.107,3)</f>
        <v>713.107</v>
      </c>
      <c r="D232" s="23">
        <f>F232</f>
        <v>714.98</v>
      </c>
      <c r="E232" s="23">
        <f>F232</f>
        <v>714.98</v>
      </c>
      <c r="F232" s="23">
        <f>ROUND(714.98,3)</f>
        <v>714.98</v>
      </c>
      <c r="G232" s="20"/>
      <c r="H232" s="28"/>
    </row>
    <row r="233" spans="1:8" ht="12.75" customHeight="1">
      <c r="A233" s="30">
        <v>44140</v>
      </c>
      <c r="B233" s="31"/>
      <c r="C233" s="23">
        <f>ROUND(713.107,3)</f>
        <v>713.107</v>
      </c>
      <c r="D233" s="23">
        <f>F233</f>
        <v>722.573</v>
      </c>
      <c r="E233" s="23">
        <f>F233</f>
        <v>722.573</v>
      </c>
      <c r="F233" s="23">
        <f>ROUND(722.573,3)</f>
        <v>722.573</v>
      </c>
      <c r="G233" s="20"/>
      <c r="H233" s="28"/>
    </row>
    <row r="234" spans="1:8" ht="12.75" customHeight="1">
      <c r="A234" s="30">
        <v>44231</v>
      </c>
      <c r="B234" s="31"/>
      <c r="C234" s="23">
        <f>ROUND(713.107,3)</f>
        <v>713.107</v>
      </c>
      <c r="D234" s="23">
        <f>F234</f>
        <v>730.939</v>
      </c>
      <c r="E234" s="23">
        <f>F234</f>
        <v>730.939</v>
      </c>
      <c r="F234" s="23">
        <f>ROUND(730.939,3)</f>
        <v>730.939</v>
      </c>
      <c r="G234" s="20"/>
      <c r="H234" s="28"/>
    </row>
    <row r="235" spans="1:8" ht="12.75" customHeight="1">
      <c r="A235" s="30">
        <v>44322</v>
      </c>
      <c r="B235" s="31"/>
      <c r="C235" s="23">
        <f>ROUND(713.107,3)</f>
        <v>713.107</v>
      </c>
      <c r="D235" s="23">
        <f>F235</f>
        <v>739.599</v>
      </c>
      <c r="E235" s="23">
        <f>F235</f>
        <v>739.599</v>
      </c>
      <c r="F235" s="23">
        <f>ROUND(739.599,3)</f>
        <v>739.599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ROUND(726.342,3)</f>
        <v>726.342</v>
      </c>
      <c r="D237" s="23">
        <f>F237</f>
        <v>728.249</v>
      </c>
      <c r="E237" s="23">
        <f>F237</f>
        <v>728.249</v>
      </c>
      <c r="F237" s="23">
        <f>ROUND(728.249,3)</f>
        <v>728.249</v>
      </c>
      <c r="G237" s="20"/>
      <c r="H237" s="28"/>
    </row>
    <row r="238" spans="1:8" ht="12.75" customHeight="1">
      <c r="A238" s="30">
        <v>44140</v>
      </c>
      <c r="B238" s="31"/>
      <c r="C238" s="23">
        <f>ROUND(726.342,3)</f>
        <v>726.342</v>
      </c>
      <c r="D238" s="23">
        <f>F238</f>
        <v>735.983</v>
      </c>
      <c r="E238" s="23">
        <f>F238</f>
        <v>735.983</v>
      </c>
      <c r="F238" s="23">
        <f>ROUND(735.983,3)</f>
        <v>735.983</v>
      </c>
      <c r="G238" s="20"/>
      <c r="H238" s="28"/>
    </row>
    <row r="239" spans="1:8" ht="12.75" customHeight="1">
      <c r="A239" s="30">
        <v>44231</v>
      </c>
      <c r="B239" s="31"/>
      <c r="C239" s="23">
        <f>ROUND(726.342,3)</f>
        <v>726.342</v>
      </c>
      <c r="D239" s="23">
        <f>F239</f>
        <v>744.505</v>
      </c>
      <c r="E239" s="23">
        <f>F239</f>
        <v>744.505</v>
      </c>
      <c r="F239" s="23">
        <f>ROUND(744.505,3)</f>
        <v>744.505</v>
      </c>
      <c r="G239" s="20"/>
      <c r="H239" s="28"/>
    </row>
    <row r="240" spans="1:8" ht="12.75" customHeight="1">
      <c r="A240" s="30">
        <v>44322</v>
      </c>
      <c r="B240" s="31"/>
      <c r="C240" s="23">
        <f>ROUND(726.342,3)</f>
        <v>726.342</v>
      </c>
      <c r="D240" s="23">
        <f>F240</f>
        <v>753.326</v>
      </c>
      <c r="E240" s="23">
        <f>F240</f>
        <v>753.326</v>
      </c>
      <c r="F240" s="23">
        <f>ROUND(753.326,3)</f>
        <v>753.326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ROUND(794.428,3)</f>
        <v>794.428</v>
      </c>
      <c r="D242" s="23">
        <f>F242</f>
        <v>796.514</v>
      </c>
      <c r="E242" s="23">
        <f>F242</f>
        <v>796.514</v>
      </c>
      <c r="F242" s="23">
        <f>ROUND(796.514,3)</f>
        <v>796.514</v>
      </c>
      <c r="G242" s="20"/>
      <c r="H242" s="28"/>
    </row>
    <row r="243" spans="1:8" ht="12.75" customHeight="1">
      <c r="A243" s="30">
        <v>44140</v>
      </c>
      <c r="B243" s="31"/>
      <c r="C243" s="23">
        <f>ROUND(794.428,3)</f>
        <v>794.428</v>
      </c>
      <c r="D243" s="23">
        <f>F243</f>
        <v>804.973</v>
      </c>
      <c r="E243" s="23">
        <f>F243</f>
        <v>804.973</v>
      </c>
      <c r="F243" s="23">
        <f>ROUND(804.973,3)</f>
        <v>804.973</v>
      </c>
      <c r="G243" s="20"/>
      <c r="H243" s="28"/>
    </row>
    <row r="244" spans="1:8" ht="12.75" customHeight="1">
      <c r="A244" s="30">
        <v>44231</v>
      </c>
      <c r="B244" s="31"/>
      <c r="C244" s="23">
        <f>ROUND(794.428,3)</f>
        <v>794.428</v>
      </c>
      <c r="D244" s="23">
        <f>F244</f>
        <v>814.294</v>
      </c>
      <c r="E244" s="23">
        <f>F244</f>
        <v>814.294</v>
      </c>
      <c r="F244" s="23">
        <f>ROUND(814.294,3)</f>
        <v>814.294</v>
      </c>
      <c r="G244" s="20"/>
      <c r="H244" s="28"/>
    </row>
    <row r="245" spans="1:8" ht="12.75" customHeight="1">
      <c r="A245" s="30">
        <v>44322</v>
      </c>
      <c r="B245" s="31"/>
      <c r="C245" s="23">
        <f>ROUND(794.428,3)</f>
        <v>794.428</v>
      </c>
      <c r="D245" s="23">
        <f>F245</f>
        <v>823.941</v>
      </c>
      <c r="E245" s="23">
        <f>F245</f>
        <v>823.941</v>
      </c>
      <c r="F245" s="23">
        <f>ROUND(823.941,3)</f>
        <v>823.941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ROUND(696.391,3)</f>
        <v>696.391</v>
      </c>
      <c r="D247" s="23">
        <f>F247</f>
        <v>698.22</v>
      </c>
      <c r="E247" s="23">
        <f>F247</f>
        <v>698.22</v>
      </c>
      <c r="F247" s="23">
        <f>ROUND(698.22,3)</f>
        <v>698.22</v>
      </c>
      <c r="G247" s="20"/>
      <c r="H247" s="28"/>
    </row>
    <row r="248" spans="1:8" ht="12.75" customHeight="1">
      <c r="A248" s="30">
        <v>44140</v>
      </c>
      <c r="B248" s="31"/>
      <c r="C248" s="23">
        <f>ROUND(696.391,3)</f>
        <v>696.391</v>
      </c>
      <c r="D248" s="23">
        <f>F248</f>
        <v>705.635</v>
      </c>
      <c r="E248" s="23">
        <f>F248</f>
        <v>705.635</v>
      </c>
      <c r="F248" s="23">
        <f>ROUND(705.635,3)</f>
        <v>705.635</v>
      </c>
      <c r="G248" s="20"/>
      <c r="H248" s="28"/>
    </row>
    <row r="249" spans="1:8" ht="12.75" customHeight="1">
      <c r="A249" s="30">
        <v>44231</v>
      </c>
      <c r="B249" s="31"/>
      <c r="C249" s="23">
        <f>ROUND(696.391,3)</f>
        <v>696.391</v>
      </c>
      <c r="D249" s="23">
        <f>F249</f>
        <v>713.805</v>
      </c>
      <c r="E249" s="23">
        <f>F249</f>
        <v>713.805</v>
      </c>
      <c r="F249" s="23">
        <f>ROUND(713.805,3)</f>
        <v>713.805</v>
      </c>
      <c r="G249" s="20"/>
      <c r="H249" s="28"/>
    </row>
    <row r="250" spans="1:8" ht="12.75" customHeight="1">
      <c r="A250" s="30">
        <v>44322</v>
      </c>
      <c r="B250" s="31"/>
      <c r="C250" s="23">
        <f>ROUND(696.391,3)</f>
        <v>696.391</v>
      </c>
      <c r="D250" s="23">
        <f>F250</f>
        <v>722.262</v>
      </c>
      <c r="E250" s="23">
        <f>F250</f>
        <v>722.262</v>
      </c>
      <c r="F250" s="23">
        <f>ROUND(722.262,3)</f>
        <v>722.262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ROUND(247.287170656297,3)</f>
        <v>247.287</v>
      </c>
      <c r="D252" s="23">
        <f>F252</f>
        <v>247.953</v>
      </c>
      <c r="E252" s="23">
        <f>F252</f>
        <v>247.953</v>
      </c>
      <c r="F252" s="23">
        <f>ROUND(247.953,3)</f>
        <v>247.953</v>
      </c>
      <c r="G252" s="20"/>
      <c r="H252" s="28"/>
    </row>
    <row r="253" spans="1:8" ht="12.75" customHeight="1">
      <c r="A253" s="30">
        <v>44140</v>
      </c>
      <c r="B253" s="31"/>
      <c r="C253" s="23">
        <f>ROUND(247.287170656297,3)</f>
        <v>247.287</v>
      </c>
      <c r="D253" s="23">
        <f>F253</f>
        <v>250.648</v>
      </c>
      <c r="E253" s="23">
        <f>F253</f>
        <v>250.648</v>
      </c>
      <c r="F253" s="23">
        <f>ROUND(250.648,3)</f>
        <v>250.648</v>
      </c>
      <c r="G253" s="20"/>
      <c r="H253" s="28"/>
    </row>
    <row r="254" spans="1:8" ht="12.75" customHeight="1">
      <c r="A254" s="30">
        <v>44231</v>
      </c>
      <c r="B254" s="31"/>
      <c r="C254" s="23">
        <f>ROUND(247.287170656297,3)</f>
        <v>247.287</v>
      </c>
      <c r="D254" s="23">
        <f>F254</f>
        <v>253.61</v>
      </c>
      <c r="E254" s="23">
        <f>F254</f>
        <v>253.61</v>
      </c>
      <c r="F254" s="23">
        <f>ROUND(253.61,3)</f>
        <v>253.61</v>
      </c>
      <c r="G254" s="20"/>
      <c r="H254" s="28"/>
    </row>
    <row r="255" spans="1:8" ht="12.75" customHeight="1">
      <c r="A255" s="30">
        <v>44322</v>
      </c>
      <c r="B255" s="31"/>
      <c r="C255" s="23">
        <f>ROUND(247.287170656297,3)</f>
        <v>247.287</v>
      </c>
      <c r="D255" s="23">
        <f>F255</f>
        <v>256.675</v>
      </c>
      <c r="E255" s="23">
        <f>F255</f>
        <v>256.675</v>
      </c>
      <c r="F255" s="23">
        <f>ROUND(256.675,3)</f>
        <v>256.675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ROUND(687.951,3)</f>
        <v>687.951</v>
      </c>
      <c r="D257" s="23">
        <f>F257</f>
        <v>689.758</v>
      </c>
      <c r="E257" s="23">
        <f>F257</f>
        <v>689.758</v>
      </c>
      <c r="F257" s="23">
        <f>ROUND(689.758,3)</f>
        <v>689.758</v>
      </c>
      <c r="G257" s="20"/>
      <c r="H257" s="28"/>
    </row>
    <row r="258" spans="1:8" ht="12.75" customHeight="1">
      <c r="A258" s="30">
        <v>44140</v>
      </c>
      <c r="B258" s="31"/>
      <c r="C258" s="23">
        <f>ROUND(687.951,3)</f>
        <v>687.951</v>
      </c>
      <c r="D258" s="23">
        <f>F258</f>
        <v>697.083</v>
      </c>
      <c r="E258" s="23">
        <f>F258</f>
        <v>697.083</v>
      </c>
      <c r="F258" s="23">
        <f>ROUND(697.083,3)</f>
        <v>697.083</v>
      </c>
      <c r="G258" s="20"/>
      <c r="H258" s="28"/>
    </row>
    <row r="259" spans="1:8" ht="12.75" customHeight="1">
      <c r="A259" s="30">
        <v>44231</v>
      </c>
      <c r="B259" s="31"/>
      <c r="C259" s="23">
        <f>ROUND(687.951,3)</f>
        <v>687.951</v>
      </c>
      <c r="D259" s="23">
        <f>F259</f>
        <v>705.154</v>
      </c>
      <c r="E259" s="23">
        <f>F259</f>
        <v>705.154</v>
      </c>
      <c r="F259" s="23">
        <f>ROUND(705.154,3)</f>
        <v>705.154</v>
      </c>
      <c r="G259" s="20"/>
      <c r="H259" s="28"/>
    </row>
    <row r="260" spans="1:8" ht="12.75" customHeight="1">
      <c r="A260" s="30">
        <v>44322</v>
      </c>
      <c r="B260" s="31"/>
      <c r="C260" s="23">
        <f>ROUND(687.951,3)</f>
        <v>687.951</v>
      </c>
      <c r="D260" s="23">
        <f>F260</f>
        <v>713.508</v>
      </c>
      <c r="E260" s="23">
        <f>F260</f>
        <v>713.508</v>
      </c>
      <c r="F260" s="23">
        <f>ROUND(713.508,3)</f>
        <v>713.508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44027</v>
      </c>
      <c r="B262" s="46"/>
      <c r="C262" s="47">
        <v>3.875</v>
      </c>
      <c r="D262" s="47">
        <v>3.995</v>
      </c>
      <c r="E262" s="47">
        <v>3.735</v>
      </c>
      <c r="F262" s="47">
        <v>3.865</v>
      </c>
      <c r="G262" s="43"/>
      <c r="H262" s="44"/>
    </row>
    <row r="263" spans="1:8" ht="12.75" customHeight="1">
      <c r="A263" s="45">
        <v>44062</v>
      </c>
      <c r="B263" s="46"/>
      <c r="C263" s="47">
        <v>3.875</v>
      </c>
      <c r="D263" s="47">
        <v>3.705</v>
      </c>
      <c r="E263" s="47">
        <v>3.645</v>
      </c>
      <c r="F263" s="47">
        <v>3.675</v>
      </c>
      <c r="G263" s="43"/>
      <c r="H263" s="44"/>
    </row>
    <row r="264" spans="1:8" ht="12.75" customHeight="1">
      <c r="A264" s="45">
        <v>44090</v>
      </c>
      <c r="B264" s="46"/>
      <c r="C264" s="47">
        <v>3.875</v>
      </c>
      <c r="D264" s="47">
        <v>3.655</v>
      </c>
      <c r="E264" s="47">
        <v>3.615</v>
      </c>
      <c r="F264" s="47">
        <v>3.635</v>
      </c>
      <c r="G264" s="43"/>
      <c r="H264" s="44"/>
    </row>
    <row r="265" spans="1:8" ht="12.75" customHeight="1">
      <c r="A265" s="45">
        <v>44125</v>
      </c>
      <c r="B265" s="46"/>
      <c r="C265" s="47">
        <v>3.875</v>
      </c>
      <c r="D265" s="47">
        <v>3.555</v>
      </c>
      <c r="E265" s="47">
        <v>3.495</v>
      </c>
      <c r="F265" s="47">
        <v>3.5250000000000004</v>
      </c>
      <c r="G265" s="43"/>
      <c r="H265" s="44"/>
    </row>
    <row r="266" spans="1:8" ht="12.75" customHeight="1">
      <c r="A266" s="45">
        <v>44153</v>
      </c>
      <c r="B266" s="46">
        <v>44153</v>
      </c>
      <c r="C266" s="47">
        <v>3.875</v>
      </c>
      <c r="D266" s="47">
        <v>3.545</v>
      </c>
      <c r="E266" s="47">
        <v>3.485</v>
      </c>
      <c r="F266" s="47">
        <v>3.5149999999999997</v>
      </c>
      <c r="G266" s="43"/>
      <c r="H266" s="44"/>
    </row>
    <row r="267" spans="1:8" ht="12.75" customHeight="1">
      <c r="A267" s="45">
        <v>44180</v>
      </c>
      <c r="B267" s="46"/>
      <c r="C267" s="47">
        <v>3.875</v>
      </c>
      <c r="D267" s="47">
        <v>3.545</v>
      </c>
      <c r="E267" s="47">
        <v>3.505</v>
      </c>
      <c r="F267" s="47">
        <v>3.525</v>
      </c>
      <c r="G267" s="43"/>
      <c r="H267" s="44"/>
    </row>
    <row r="268" spans="1:8" ht="12.75" customHeight="1">
      <c r="A268" s="45">
        <v>44272</v>
      </c>
      <c r="B268" s="46"/>
      <c r="C268" s="47">
        <v>3.875</v>
      </c>
      <c r="D268" s="47">
        <v>3.585</v>
      </c>
      <c r="E268" s="47">
        <v>3.535</v>
      </c>
      <c r="F268" s="47">
        <v>3.56</v>
      </c>
      <c r="G268" s="43"/>
      <c r="H268" s="44"/>
    </row>
    <row r="269" spans="1:8" ht="12.75" customHeight="1">
      <c r="A269" s="45">
        <v>44362</v>
      </c>
      <c r="B269" s="46"/>
      <c r="C269" s="47">
        <v>3.875</v>
      </c>
      <c r="D269" s="47">
        <v>3.755</v>
      </c>
      <c r="E269" s="47">
        <v>3.705</v>
      </c>
      <c r="F269" s="47">
        <v>3.73</v>
      </c>
      <c r="G269" s="43"/>
      <c r="H269" s="44"/>
    </row>
    <row r="270" spans="1:8" ht="12.75" customHeight="1">
      <c r="A270" s="45">
        <v>44454</v>
      </c>
      <c r="B270" s="46"/>
      <c r="C270" s="47">
        <v>3.875</v>
      </c>
      <c r="D270" s="47">
        <v>3.755</v>
      </c>
      <c r="E270" s="47">
        <v>3.695</v>
      </c>
      <c r="F270" s="47">
        <v>3.7249999999999996</v>
      </c>
      <c r="G270" s="43"/>
      <c r="H270" s="44"/>
    </row>
    <row r="271" spans="1:8" ht="12.75" customHeight="1">
      <c r="A271" s="45">
        <v>44545</v>
      </c>
      <c r="B271" s="46"/>
      <c r="C271" s="47">
        <v>3.875</v>
      </c>
      <c r="D271" s="47">
        <v>4.145</v>
      </c>
      <c r="E271" s="47">
        <v>4.055</v>
      </c>
      <c r="F271" s="47">
        <v>4.1</v>
      </c>
      <c r="G271" s="43"/>
      <c r="H271" s="44"/>
    </row>
    <row r="272" spans="1:8" ht="12.75" customHeight="1">
      <c r="A272" s="45">
        <v>44636</v>
      </c>
      <c r="B272" s="46"/>
      <c r="C272" s="47">
        <v>3.875</v>
      </c>
      <c r="D272" s="47">
        <v>4.175</v>
      </c>
      <c r="E272" s="47">
        <v>4.035</v>
      </c>
      <c r="F272" s="47">
        <v>4.105</v>
      </c>
      <c r="G272" s="43"/>
      <c r="H272" s="44"/>
    </row>
    <row r="273" spans="1:8" ht="12.75" customHeight="1">
      <c r="A273" s="45">
        <v>44727</v>
      </c>
      <c r="B273" s="46"/>
      <c r="C273" s="47">
        <v>3.875</v>
      </c>
      <c r="D273" s="47">
        <v>4.695</v>
      </c>
      <c r="E273" s="47">
        <v>4.535</v>
      </c>
      <c r="F273" s="47">
        <v>4.615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ROUND(92.0078877957416,2)</f>
        <v>92.01</v>
      </c>
      <c r="D275" s="20">
        <f>F275</f>
        <v>86.43</v>
      </c>
      <c r="E275" s="20">
        <f>F275</f>
        <v>86.43</v>
      </c>
      <c r="F275" s="20">
        <f>ROUND(86.4344502007867,2)</f>
        <v>86.43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ROUND(90.3900791515082,2)</f>
        <v>90.39</v>
      </c>
      <c r="D277" s="20">
        <f>F277</f>
        <v>82.5</v>
      </c>
      <c r="E277" s="20">
        <f>F277</f>
        <v>82.5</v>
      </c>
      <c r="F277" s="20">
        <f>ROUND(82.4990060687907,2)</f>
        <v>82.5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ROUND(92.0078877957416,5)</f>
        <v>92.00789</v>
      </c>
      <c r="D281" s="22">
        <f>F281</f>
        <v>94.0387</v>
      </c>
      <c r="E281" s="22">
        <f>F281</f>
        <v>94.0387</v>
      </c>
      <c r="F281" s="22">
        <f>ROUND(94.0387045238877,5)</f>
        <v>94.0387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ROUND(92.0078877957416,5)</f>
        <v>92.00789</v>
      </c>
      <c r="D283" s="22">
        <f>F283</f>
        <v>92.27774</v>
      </c>
      <c r="E283" s="22">
        <f>F283</f>
        <v>92.27774</v>
      </c>
      <c r="F283" s="22">
        <f>ROUND(92.2777401019296,5)</f>
        <v>92.27774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ROUND(92.0078877957416,5)</f>
        <v>92.00789</v>
      </c>
      <c r="D285" s="22">
        <f>F285</f>
        <v>90.4402</v>
      </c>
      <c r="E285" s="22">
        <f>F285</f>
        <v>90.4402</v>
      </c>
      <c r="F285" s="22">
        <f>ROUND(90.4402010963019,5)</f>
        <v>90.4402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ROUND(92.0078877957416,5)</f>
        <v>92.00789</v>
      </c>
      <c r="D287" s="22">
        <f>F287</f>
        <v>89.41032</v>
      </c>
      <c r="E287" s="22">
        <f>F287</f>
        <v>89.41032</v>
      </c>
      <c r="F287" s="22">
        <f>ROUND(89.4103191605772,5)</f>
        <v>89.41032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ROUND(92.0078877957416,5)</f>
        <v>92.00789</v>
      </c>
      <c r="D289" s="22">
        <f>F289</f>
        <v>90.70283</v>
      </c>
      <c r="E289" s="22">
        <f>F289</f>
        <v>90.70283</v>
      </c>
      <c r="F289" s="22">
        <f>ROUND(90.7028271402124,5)</f>
        <v>90.70283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ROUND(92.0078877957416,5)</f>
        <v>92.00789</v>
      </c>
      <c r="D291" s="22">
        <f>F291</f>
        <v>90.15697</v>
      </c>
      <c r="E291" s="22">
        <f>F291</f>
        <v>90.15697</v>
      </c>
      <c r="F291" s="22">
        <f>ROUND(90.1569659874806,5)</f>
        <v>90.15697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ROUND(92.0078877957416,5)</f>
        <v>92.00789</v>
      </c>
      <c r="D293" s="22">
        <f>F293</f>
        <v>90.30559</v>
      </c>
      <c r="E293" s="22">
        <f>F293</f>
        <v>90.30559</v>
      </c>
      <c r="F293" s="22">
        <f>ROUND(90.3055944261956,5)</f>
        <v>90.30559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ROUND(92.0078877957416,5)</f>
        <v>92.00789</v>
      </c>
      <c r="D295" s="22">
        <f>F295</f>
        <v>93.48262</v>
      </c>
      <c r="E295" s="22">
        <f>F295</f>
        <v>93.48262</v>
      </c>
      <c r="F295" s="22">
        <f>ROUND(93.4826207650224,5)</f>
        <v>93.48262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ROUND(92.0078877957416,2)</f>
        <v>92.01</v>
      </c>
      <c r="D297" s="20">
        <f>F297</f>
        <v>92.01</v>
      </c>
      <c r="E297" s="20">
        <f>F297</f>
        <v>92.01</v>
      </c>
      <c r="F297" s="20">
        <f>ROUND(92.0078877957416,2)</f>
        <v>92.01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ROUND(92.0078877957416,2)</f>
        <v>92.01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ROUND(90.3900791515082,5)</f>
        <v>90.39008</v>
      </c>
      <c r="D301" s="22">
        <f>F301</f>
        <v>80.68744</v>
      </c>
      <c r="E301" s="22">
        <f>F301</f>
        <v>80.68744</v>
      </c>
      <c r="F301" s="22">
        <f>ROUND(80.6874354006456,5)</f>
        <v>80.68744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ROUND(90.3900791515082,5)</f>
        <v>90.39008</v>
      </c>
      <c r="D303" s="22">
        <f>F303</f>
        <v>77.33879</v>
      </c>
      <c r="E303" s="22">
        <f>F303</f>
        <v>77.33879</v>
      </c>
      <c r="F303" s="22">
        <f>ROUND(77.3387927075826,5)</f>
        <v>77.33879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ROUND(90.3900791515082,5)</f>
        <v>90.39008</v>
      </c>
      <c r="D305" s="22">
        <f>F305</f>
        <v>75.87236</v>
      </c>
      <c r="E305" s="22">
        <f>F305</f>
        <v>75.87236</v>
      </c>
      <c r="F305" s="22">
        <f>ROUND(75.8723584074469,5)</f>
        <v>75.87236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ROUND(90.3900791515082,5)</f>
        <v>90.39008</v>
      </c>
      <c r="D307" s="22">
        <f>F307</f>
        <v>78.00978</v>
      </c>
      <c r="E307" s="22">
        <f>F307</f>
        <v>78.00978</v>
      </c>
      <c r="F307" s="22">
        <f>ROUND(78.0097813104109,5)</f>
        <v>78.00978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ROUND(90.3900791515082,5)</f>
        <v>90.39008</v>
      </c>
      <c r="D309" s="22">
        <f>F309</f>
        <v>82.14817</v>
      </c>
      <c r="E309" s="22">
        <f>F309</f>
        <v>82.14817</v>
      </c>
      <c r="F309" s="22">
        <f>ROUND(82.1481704553624,5)</f>
        <v>82.14817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ROUND(90.3900791515082,5)</f>
        <v>90.39008</v>
      </c>
      <c r="D311" s="22">
        <f>F311</f>
        <v>80.79387</v>
      </c>
      <c r="E311" s="22">
        <f>F311</f>
        <v>80.79387</v>
      </c>
      <c r="F311" s="22">
        <f>ROUND(80.7938689923172,5)</f>
        <v>80.79387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ROUND(90.3900791515082,5)</f>
        <v>90.39008</v>
      </c>
      <c r="D313" s="22">
        <f>F313</f>
        <v>82.98082</v>
      </c>
      <c r="E313" s="22">
        <f>F313</f>
        <v>82.98082</v>
      </c>
      <c r="F313" s="22">
        <f>ROUND(82.980816183386,5)</f>
        <v>82.98082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ROUND(90.3900791515082,5)</f>
        <v>90.39008</v>
      </c>
      <c r="D315" s="22">
        <f>F315</f>
        <v>88.87341</v>
      </c>
      <c r="E315" s="22">
        <f>F315</f>
        <v>88.87341</v>
      </c>
      <c r="F315" s="22">
        <f>ROUND(88.8734137359702,5)</f>
        <v>88.87341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ROUND(90.3900791515082,2)</f>
        <v>90.39</v>
      </c>
      <c r="D317" s="20">
        <f>F317</f>
        <v>90.39</v>
      </c>
      <c r="E317" s="20">
        <f>F317</f>
        <v>90.39</v>
      </c>
      <c r="F317" s="20">
        <f>ROUND(90.3900791515082,2)</f>
        <v>90.39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ROUND(90.3900791515082,2)</f>
        <v>90.39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2020-07-13T16:12:49Z</dcterms:modified>
  <cp:category/>
  <cp:version/>
  <cp:contentType/>
  <cp:contentStatus/>
</cp:coreProperties>
</file>