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<sst xmlns="http://schemas.openxmlformats.org/spreadsheetml/2006/main" count="88" uniqueCount="86">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</sst>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44057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ROUND(91.650335298708,2)</f>
        <v>91.65</v>
      </c>
      <c r="D8" s="20">
        <f aca="true" t="shared" si="1" ref="D8:D19">F8</f>
        <v>93.99</v>
      </c>
      <c r="E8" s="20">
        <f aca="true" t="shared" si="2" ref="E8:E19">F8</f>
        <v>93.99</v>
      </c>
      <c r="F8" s="20">
        <f>ROUND(93.9914857990041,2)</f>
        <v>93.99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91.65</v>
      </c>
      <c r="D9" s="20">
        <f t="shared" si="1"/>
        <v>92.2</v>
      </c>
      <c r="E9" s="20">
        <f t="shared" si="2"/>
        <v>92.2</v>
      </c>
      <c r="F9" s="20">
        <f>ROUND(92.1975234099819,2)</f>
        <v>92.2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91.65</v>
      </c>
      <c r="D10" s="20">
        <f t="shared" si="1"/>
        <v>90.33</v>
      </c>
      <c r="E10" s="20">
        <f t="shared" si="2"/>
        <v>90.33</v>
      </c>
      <c r="F10" s="20">
        <f>ROUND(90.3327318584913,2)</f>
        <v>90.33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91.65</v>
      </c>
      <c r="D11" s="20">
        <f t="shared" si="1"/>
        <v>89.27</v>
      </c>
      <c r="E11" s="20">
        <f t="shared" si="2"/>
        <v>89.27</v>
      </c>
      <c r="F11" s="20">
        <f>ROUND(89.2716629187335,2)</f>
        <v>89.27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91.65</v>
      </c>
      <c r="D12" s="20">
        <f t="shared" si="1"/>
        <v>90.53</v>
      </c>
      <c r="E12" s="20">
        <f t="shared" si="2"/>
        <v>90.53</v>
      </c>
      <c r="F12" s="20">
        <f>ROUND(90.5323345316848,2)</f>
        <v>90.53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91.65</v>
      </c>
      <c r="D13" s="20">
        <f t="shared" si="1"/>
        <v>89.95</v>
      </c>
      <c r="E13" s="20">
        <f t="shared" si="2"/>
        <v>89.95</v>
      </c>
      <c r="F13" s="20">
        <f>ROUND(89.9494116116515,2)</f>
        <v>89.95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91.65</v>
      </c>
      <c r="D14" s="20">
        <f t="shared" si="1"/>
        <v>90.06</v>
      </c>
      <c r="E14" s="20">
        <f t="shared" si="2"/>
        <v>90.06</v>
      </c>
      <c r="F14" s="20">
        <f>ROUND(90.0642450917541,2)</f>
        <v>90.06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91.65</v>
      </c>
      <c r="D15" s="20">
        <f t="shared" si="1"/>
        <v>93.21</v>
      </c>
      <c r="E15" s="20">
        <f t="shared" si="2"/>
        <v>93.21</v>
      </c>
      <c r="F15" s="20">
        <f>ROUND(93.2067219794085,2)</f>
        <v>93.21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91.65</v>
      </c>
      <c r="D16" s="20">
        <f t="shared" si="1"/>
        <v>93.71</v>
      </c>
      <c r="E16" s="20">
        <f t="shared" si="2"/>
        <v>93.71</v>
      </c>
      <c r="F16" s="20">
        <f>ROUND(93.7071057106034,2)</f>
        <v>93.71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91.65</v>
      </c>
      <c r="D17" s="20">
        <f t="shared" si="1"/>
        <v>86.1</v>
      </c>
      <c r="E17" s="20">
        <f t="shared" si="2"/>
        <v>86.1</v>
      </c>
      <c r="F17" s="20">
        <f>ROUND(86.1029071887971,2)</f>
        <v>86.1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91.65</v>
      </c>
      <c r="D18" s="20">
        <f t="shared" si="1"/>
        <v>91.65</v>
      </c>
      <c r="E18" s="20">
        <f t="shared" si="2"/>
        <v>91.65</v>
      </c>
      <c r="F18" s="20">
        <f>ROUND(91.650335298708,2)</f>
        <v>91.65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91.65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ROUND(89.7210081725477,2)</f>
        <v>89.72</v>
      </c>
      <c r="D21" s="20">
        <f aca="true" t="shared" si="4" ref="D21:D32">F21</f>
        <v>79.94</v>
      </c>
      <c r="E21" s="20">
        <f aca="true" t="shared" si="5" ref="E21:E32">F21</f>
        <v>79.94</v>
      </c>
      <c r="F21" s="20">
        <f>ROUND(79.9391569552743,2)</f>
        <v>79.94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89.72</v>
      </c>
      <c r="D22" s="20">
        <f t="shared" si="4"/>
        <v>76.56</v>
      </c>
      <c r="E22" s="20">
        <f t="shared" si="5"/>
        <v>76.56</v>
      </c>
      <c r="F22" s="20">
        <f>ROUND(76.5580215030845,2)</f>
        <v>76.56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89.72</v>
      </c>
      <c r="D23" s="20">
        <f t="shared" si="4"/>
        <v>75.07</v>
      </c>
      <c r="E23" s="20">
        <f t="shared" si="5"/>
        <v>75.07</v>
      </c>
      <c r="F23" s="20">
        <f>ROUND(75.0676938345143,2)</f>
        <v>75.07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89.72</v>
      </c>
      <c r="D24" s="20">
        <f t="shared" si="4"/>
        <v>77.2</v>
      </c>
      <c r="E24" s="20">
        <f t="shared" si="5"/>
        <v>77.2</v>
      </c>
      <c r="F24" s="20">
        <f>ROUND(77.2041603250351,2)</f>
        <v>77.2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89.72</v>
      </c>
      <c r="D25" s="20">
        <f t="shared" si="4"/>
        <v>81.35</v>
      </c>
      <c r="E25" s="20">
        <f t="shared" si="5"/>
        <v>81.35</v>
      </c>
      <c r="F25" s="20">
        <f>ROUND(81.3475910080111,2)</f>
        <v>81.35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89.72</v>
      </c>
      <c r="D26" s="20">
        <f t="shared" si="4"/>
        <v>79.98</v>
      </c>
      <c r="E26" s="20">
        <f t="shared" si="5"/>
        <v>79.98</v>
      </c>
      <c r="F26" s="20">
        <f>ROUND(79.9779349355572,2)</f>
        <v>79.98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89.72</v>
      </c>
      <c r="D27" s="20">
        <f t="shared" si="4"/>
        <v>82.19</v>
      </c>
      <c r="E27" s="20">
        <f t="shared" si="5"/>
        <v>82.19</v>
      </c>
      <c r="F27" s="20">
        <f>ROUND(82.1922709106969,2)</f>
        <v>82.19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89.72</v>
      </c>
      <c r="D28" s="20">
        <f t="shared" si="4"/>
        <v>88.12</v>
      </c>
      <c r="E28" s="20">
        <f t="shared" si="5"/>
        <v>88.12</v>
      </c>
      <c r="F28" s="20">
        <f>ROUND(88.1211830416286,2)</f>
        <v>88.12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89.72</v>
      </c>
      <c r="D29" s="20">
        <f t="shared" si="4"/>
        <v>88.64</v>
      </c>
      <c r="E29" s="20">
        <f t="shared" si="5"/>
        <v>88.64</v>
      </c>
      <c r="F29" s="20">
        <f>ROUND(88.6414238472768,2)</f>
        <v>88.64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89.72</v>
      </c>
      <c r="D30" s="20">
        <f t="shared" si="4"/>
        <v>81.78</v>
      </c>
      <c r="E30" s="20">
        <f t="shared" si="5"/>
        <v>81.78</v>
      </c>
      <c r="F30" s="20">
        <f>ROUND(81.7830096464601,2)</f>
        <v>81.78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89.72</v>
      </c>
      <c r="D31" s="20">
        <f t="shared" si="4"/>
        <v>89.72</v>
      </c>
      <c r="E31" s="20">
        <f t="shared" si="5"/>
        <v>89.72</v>
      </c>
      <c r="F31" s="20">
        <f>ROUND(89.7210081725477,2)</f>
        <v>89.72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89.72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ROUND(3.48,5)</f>
        <v>3.48</v>
      </c>
      <c r="D34" s="22">
        <f>F34</f>
        <v>3.48</v>
      </c>
      <c r="E34" s="22">
        <f>F34</f>
        <v>3.48</v>
      </c>
      <c r="F34" s="22">
        <f>ROUND(3.48,5)</f>
        <v>3.48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ROUND(4.78,5)</f>
        <v>4.78</v>
      </c>
      <c r="D36" s="22">
        <f>F36</f>
        <v>4.78</v>
      </c>
      <c r="E36" s="22">
        <f>F36</f>
        <v>4.78</v>
      </c>
      <c r="F36" s="22">
        <f>ROUND(4.78,5)</f>
        <v>4.78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ROUND(4.87,5)</f>
        <v>4.87</v>
      </c>
      <c r="D38" s="22">
        <f>F38</f>
        <v>4.87</v>
      </c>
      <c r="E38" s="22">
        <f>F38</f>
        <v>4.87</v>
      </c>
      <c r="F38" s="22">
        <f>ROUND(4.87,5)</f>
        <v>4.87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ROUND(5.17,5)</f>
        <v>5.17</v>
      </c>
      <c r="D40" s="22">
        <f>F40</f>
        <v>5.17</v>
      </c>
      <c r="E40" s="22">
        <f>F40</f>
        <v>5.17</v>
      </c>
      <c r="F40" s="22">
        <f>ROUND(5.17,5)</f>
        <v>5.17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ROUND(11.7,5)</f>
        <v>11.7</v>
      </c>
      <c r="D42" s="22">
        <f>F42</f>
        <v>11.7</v>
      </c>
      <c r="E42" s="22">
        <f>F42</f>
        <v>11.7</v>
      </c>
      <c r="F42" s="22">
        <f>ROUND(11.7,5)</f>
        <v>11.7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ROUND(4.435,5)</f>
        <v>4.435</v>
      </c>
      <c r="D44" s="22">
        <f>F44</f>
        <v>4.435</v>
      </c>
      <c r="E44" s="22">
        <f>F44</f>
        <v>4.435</v>
      </c>
      <c r="F44" s="22">
        <f>ROUND(4.435,5)</f>
        <v>4.435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ROUND(7.34,3)</f>
        <v>7.34</v>
      </c>
      <c r="D46" s="23">
        <f>F46</f>
        <v>7.34</v>
      </c>
      <c r="E46" s="23">
        <f>F46</f>
        <v>7.34</v>
      </c>
      <c r="F46" s="23">
        <f>ROUND(7.34,3)</f>
        <v>7.34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ROUND(2.79,3)</f>
        <v>2.79</v>
      </c>
      <c r="D48" s="23">
        <f>F48</f>
        <v>2.79</v>
      </c>
      <c r="E48" s="23">
        <f>F48</f>
        <v>2.79</v>
      </c>
      <c r="F48" s="23">
        <f>ROUND(2.79,3)</f>
        <v>2.79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ROUND(4.8,3)</f>
        <v>4.8</v>
      </c>
      <c r="D50" s="23">
        <f>F50</f>
        <v>4.8</v>
      </c>
      <c r="E50" s="23">
        <f>F50</f>
        <v>4.8</v>
      </c>
      <c r="F50" s="23">
        <f>ROUND(4.8,3)</f>
        <v>4.8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ROUND(10.7,3)</f>
        <v>10.7</v>
      </c>
      <c r="D54" s="23">
        <f>F54</f>
        <v>10.7</v>
      </c>
      <c r="E54" s="23">
        <f>F54</f>
        <v>10.7</v>
      </c>
      <c r="F54" s="23">
        <f>ROUND(10.7,3)</f>
        <v>10.7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ROUND(4.2,3)</f>
        <v>4.2</v>
      </c>
      <c r="D56" s="23">
        <f>F56</f>
        <v>4.2</v>
      </c>
      <c r="E56" s="23">
        <f>F56</f>
        <v>4.2</v>
      </c>
      <c r="F56" s="23">
        <f>ROUND(4.2,3)</f>
        <v>4.2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ROUND(2,3)</f>
        <v>2</v>
      </c>
      <c r="D58" s="23">
        <f>F58</f>
        <v>2</v>
      </c>
      <c r="E58" s="23">
        <f>F58</f>
        <v>2</v>
      </c>
      <c r="F58" s="23">
        <f>ROUND(2,3)</f>
        <v>2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ROUND(9.625,3)</f>
        <v>9.625</v>
      </c>
      <c r="D60" s="23">
        <f>F60</f>
        <v>9.625</v>
      </c>
      <c r="E60" s="23">
        <f>F60</f>
        <v>9.625</v>
      </c>
      <c r="F60" s="23">
        <f>ROUND(9.625,3)</f>
        <v>9.625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ROUND(3.48,5)</f>
        <v>3.48</v>
      </c>
      <c r="D62" s="22">
        <f>F62</f>
        <v>140.0802</v>
      </c>
      <c r="E62" s="22">
        <f>F62</f>
        <v>140.0802</v>
      </c>
      <c r="F62" s="22">
        <f>ROUND(140.0802,5)</f>
        <v>140.0802</v>
      </c>
      <c r="G62" s="20"/>
      <c r="H62" s="28"/>
    </row>
    <row r="63" spans="1:8" ht="12.75" customHeight="1">
      <c r="A63" s="42">
        <v>44231</v>
      </c>
      <c r="B63" s="43"/>
      <c r="C63" s="22">
        <f>ROUND(3.48,5)</f>
        <v>3.48</v>
      </c>
      <c r="D63" s="22">
        <f>F63</f>
        <v>140.09142</v>
      </c>
      <c r="E63" s="22">
        <f>F63</f>
        <v>140.09142</v>
      </c>
      <c r="F63" s="22">
        <f>ROUND(140.09142,5)</f>
        <v>140.09142</v>
      </c>
      <c r="G63" s="20"/>
      <c r="H63" s="28"/>
    </row>
    <row r="64" spans="1:8" ht="12.75" customHeight="1">
      <c r="A64" s="42">
        <v>44322</v>
      </c>
      <c r="B64" s="43"/>
      <c r="C64" s="22">
        <f>ROUND(3.48,5)</f>
        <v>3.48</v>
      </c>
      <c r="D64" s="22">
        <f>F64</f>
        <v>141.62542</v>
      </c>
      <c r="E64" s="22">
        <f>F64</f>
        <v>141.62542</v>
      </c>
      <c r="F64" s="22">
        <f>ROUND(141.62542,5)</f>
        <v>141.62542</v>
      </c>
      <c r="G64" s="20"/>
      <c r="H64" s="28"/>
    </row>
    <row r="65" spans="1:8" ht="12.75" customHeight="1">
      <c r="A65" s="42">
        <v>44413</v>
      </c>
      <c r="B65" s="43"/>
      <c r="C65" s="22">
        <f>ROUND(3.48,5)</f>
        <v>3.48</v>
      </c>
      <c r="D65" s="22">
        <f>F65</f>
        <v>141.70327</v>
      </c>
      <c r="E65" s="22">
        <f>F65</f>
        <v>141.70327</v>
      </c>
      <c r="F65" s="22">
        <f>ROUND(141.70327,5)</f>
        <v>141.70327</v>
      </c>
      <c r="G65" s="20"/>
      <c r="H65" s="28"/>
    </row>
    <row r="66" spans="1:8" ht="12.75" customHeight="1">
      <c r="A66" s="42">
        <v>44504</v>
      </c>
      <c r="B66" s="43"/>
      <c r="C66" s="22">
        <f>ROUND(3.48,5)</f>
        <v>3.48</v>
      </c>
      <c r="D66" s="22">
        <f>F66</f>
        <v>143.16081</v>
      </c>
      <c r="E66" s="22">
        <f>F66</f>
        <v>143.16081</v>
      </c>
      <c r="F66" s="22">
        <f>ROUND(143.16081,5)</f>
        <v>143.16081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ROUND(98.97364,5)</f>
        <v>98.97364</v>
      </c>
      <c r="D68" s="22">
        <f>F68</f>
        <v>98.74476</v>
      </c>
      <c r="E68" s="22">
        <f>F68</f>
        <v>98.74476</v>
      </c>
      <c r="F68" s="22">
        <f>ROUND(98.74476,5)</f>
        <v>98.74476</v>
      </c>
      <c r="G68" s="20"/>
      <c r="H68" s="28"/>
    </row>
    <row r="69" spans="1:8" ht="12.75" customHeight="1">
      <c r="A69" s="42">
        <v>44231</v>
      </c>
      <c r="B69" s="43"/>
      <c r="C69" s="22">
        <f>ROUND(98.97364,5)</f>
        <v>98.97364</v>
      </c>
      <c r="D69" s="22">
        <f>F69</f>
        <v>99.80666</v>
      </c>
      <c r="E69" s="22">
        <f>F69</f>
        <v>99.80666</v>
      </c>
      <c r="F69" s="22">
        <f>ROUND(99.80666,5)</f>
        <v>99.80666</v>
      </c>
      <c r="G69" s="20"/>
      <c r="H69" s="28"/>
    </row>
    <row r="70" spans="1:8" ht="12.75" customHeight="1">
      <c r="A70" s="42">
        <v>44322</v>
      </c>
      <c r="B70" s="43"/>
      <c r="C70" s="22">
        <f>ROUND(98.97364,5)</f>
        <v>98.97364</v>
      </c>
      <c r="D70" s="22">
        <f>F70</f>
        <v>99.77037</v>
      </c>
      <c r="E70" s="22">
        <f>F70</f>
        <v>99.77037</v>
      </c>
      <c r="F70" s="22">
        <f>ROUND(99.77037,5)</f>
        <v>99.77037</v>
      </c>
      <c r="G70" s="20"/>
      <c r="H70" s="28"/>
    </row>
    <row r="71" spans="1:8" ht="12.75" customHeight="1">
      <c r="A71" s="42">
        <v>44413</v>
      </c>
      <c r="B71" s="43"/>
      <c r="C71" s="22">
        <f>ROUND(98.97364,5)</f>
        <v>98.97364</v>
      </c>
      <c r="D71" s="22">
        <f>F71</f>
        <v>100.8938</v>
      </c>
      <c r="E71" s="22">
        <f>F71</f>
        <v>100.8938</v>
      </c>
      <c r="F71" s="22">
        <f>ROUND(100.8938,5)</f>
        <v>100.8938</v>
      </c>
      <c r="G71" s="20"/>
      <c r="H71" s="28"/>
    </row>
    <row r="72" spans="1:8" ht="12.75" customHeight="1">
      <c r="A72" s="42">
        <v>44504</v>
      </c>
      <c r="B72" s="43"/>
      <c r="C72" s="22">
        <f>ROUND(98.97364,5)</f>
        <v>98.97364</v>
      </c>
      <c r="D72" s="22">
        <f>F72</f>
        <v>100.79217</v>
      </c>
      <c r="E72" s="22">
        <f>F72</f>
        <v>100.79217</v>
      </c>
      <c r="F72" s="22">
        <f>ROUND(100.79217,5)</f>
        <v>100.79217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ROUND(9.145,5)</f>
        <v>9.145</v>
      </c>
      <c r="D74" s="22">
        <f>F74</f>
        <v>9.33191</v>
      </c>
      <c r="E74" s="22">
        <f>F74</f>
        <v>9.33191</v>
      </c>
      <c r="F74" s="22">
        <f>ROUND(9.33191,5)</f>
        <v>9.33191</v>
      </c>
      <c r="G74" s="20"/>
      <c r="H74" s="28"/>
    </row>
    <row r="75" spans="1:8" ht="12.75" customHeight="1">
      <c r="A75" s="42">
        <v>44231</v>
      </c>
      <c r="B75" s="43"/>
      <c r="C75" s="22">
        <f>ROUND(9.145,5)</f>
        <v>9.145</v>
      </c>
      <c r="D75" s="22">
        <f>F75</f>
        <v>9.53728</v>
      </c>
      <c r="E75" s="22">
        <f>F75</f>
        <v>9.53728</v>
      </c>
      <c r="F75" s="22">
        <f>ROUND(9.53728,5)</f>
        <v>9.53728</v>
      </c>
      <c r="G75" s="20"/>
      <c r="H75" s="28"/>
    </row>
    <row r="76" spans="1:8" ht="12.75" customHeight="1">
      <c r="A76" s="42">
        <v>44322</v>
      </c>
      <c r="B76" s="43"/>
      <c r="C76" s="22">
        <f>ROUND(9.145,5)</f>
        <v>9.145</v>
      </c>
      <c r="D76" s="22">
        <f>F76</f>
        <v>9.7543</v>
      </c>
      <c r="E76" s="22">
        <f>F76</f>
        <v>9.7543</v>
      </c>
      <c r="F76" s="22">
        <f>ROUND(9.7543,5)</f>
        <v>9.7543</v>
      </c>
      <c r="G76" s="20"/>
      <c r="H76" s="28"/>
    </row>
    <row r="77" spans="1:8" ht="12.75" customHeight="1">
      <c r="A77" s="42">
        <v>44413</v>
      </c>
      <c r="B77" s="43"/>
      <c r="C77" s="22">
        <f>ROUND(9.145,5)</f>
        <v>9.145</v>
      </c>
      <c r="D77" s="22">
        <f>F77</f>
        <v>9.9881</v>
      </c>
      <c r="E77" s="22">
        <f>F77</f>
        <v>9.9881</v>
      </c>
      <c r="F77" s="22">
        <f>ROUND(9.9881,5)</f>
        <v>9.9881</v>
      </c>
      <c r="G77" s="20"/>
      <c r="H77" s="28"/>
    </row>
    <row r="78" spans="1:8" ht="12.75" customHeight="1">
      <c r="A78" s="42">
        <v>44504</v>
      </c>
      <c r="B78" s="43"/>
      <c r="C78" s="22">
        <f>ROUND(9.145,5)</f>
        <v>9.145</v>
      </c>
      <c r="D78" s="22">
        <f>F78</f>
        <v>10.23513</v>
      </c>
      <c r="E78" s="22">
        <f>F78</f>
        <v>10.23513</v>
      </c>
      <c r="F78" s="22">
        <f>ROUND(10.23513,5)</f>
        <v>10.23513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ROUND(10.09,5)</f>
        <v>10.09</v>
      </c>
      <c r="D80" s="22">
        <f>F80</f>
        <v>10.29407</v>
      </c>
      <c r="E80" s="22">
        <f>F80</f>
        <v>10.29407</v>
      </c>
      <c r="F80" s="22">
        <f>ROUND(10.29407,5)</f>
        <v>10.29407</v>
      </c>
      <c r="G80" s="20"/>
      <c r="H80" s="28"/>
    </row>
    <row r="81" spans="1:8" ht="12.75" customHeight="1">
      <c r="A81" s="42">
        <v>44231</v>
      </c>
      <c r="B81" s="43"/>
      <c r="C81" s="22">
        <f>ROUND(10.09,5)</f>
        <v>10.09</v>
      </c>
      <c r="D81" s="22">
        <f>F81</f>
        <v>10.51588</v>
      </c>
      <c r="E81" s="22">
        <f>F81</f>
        <v>10.51588</v>
      </c>
      <c r="F81" s="22">
        <f>ROUND(10.51588,5)</f>
        <v>10.51588</v>
      </c>
      <c r="G81" s="20"/>
      <c r="H81" s="28"/>
    </row>
    <row r="82" spans="1:8" ht="12.75" customHeight="1">
      <c r="A82" s="42">
        <v>44322</v>
      </c>
      <c r="B82" s="43"/>
      <c r="C82" s="22">
        <f>ROUND(10.09,5)</f>
        <v>10.09</v>
      </c>
      <c r="D82" s="22">
        <f>F82</f>
        <v>10.74653</v>
      </c>
      <c r="E82" s="22">
        <f>F82</f>
        <v>10.74653</v>
      </c>
      <c r="F82" s="22">
        <f>ROUND(10.74653,5)</f>
        <v>10.74653</v>
      </c>
      <c r="G82" s="20"/>
      <c r="H82" s="28"/>
    </row>
    <row r="83" spans="1:8" ht="12.75" customHeight="1">
      <c r="A83" s="42">
        <v>44413</v>
      </c>
      <c r="B83" s="43"/>
      <c r="C83" s="22">
        <f>ROUND(10.09,5)</f>
        <v>10.09</v>
      </c>
      <c r="D83" s="22">
        <f>F83</f>
        <v>10.98792</v>
      </c>
      <c r="E83" s="22">
        <f>F83</f>
        <v>10.98792</v>
      </c>
      <c r="F83" s="22">
        <f>ROUND(10.98792,5)</f>
        <v>10.98792</v>
      </c>
      <c r="G83" s="20"/>
      <c r="H83" s="28"/>
    </row>
    <row r="84" spans="1:8" ht="12.75" customHeight="1">
      <c r="A84" s="42">
        <v>44504</v>
      </c>
      <c r="B84" s="43"/>
      <c r="C84" s="22">
        <f>ROUND(10.09,5)</f>
        <v>10.09</v>
      </c>
      <c r="D84" s="22">
        <f>F84</f>
        <v>11.25137</v>
      </c>
      <c r="E84" s="22">
        <f>F84</f>
        <v>11.25137</v>
      </c>
      <c r="F84" s="22">
        <f>ROUND(11.25137,5)</f>
        <v>11.25137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ROUND(94.05965,5)</f>
        <v>94.05965</v>
      </c>
      <c r="D86" s="22">
        <f>F86</f>
        <v>93.71529</v>
      </c>
      <c r="E86" s="22">
        <f>F86</f>
        <v>93.71529</v>
      </c>
      <c r="F86" s="22">
        <f>ROUND(93.71529,5)</f>
        <v>93.71529</v>
      </c>
      <c r="G86" s="20"/>
      <c r="H86" s="28"/>
    </row>
    <row r="87" spans="1:8" ht="12.75" customHeight="1">
      <c r="A87" s="42">
        <v>44231</v>
      </c>
      <c r="B87" s="43"/>
      <c r="C87" s="22">
        <f>ROUND(94.05965,5)</f>
        <v>94.05965</v>
      </c>
      <c r="D87" s="22">
        <f>F87</f>
        <v>94.72297</v>
      </c>
      <c r="E87" s="22">
        <f>F87</f>
        <v>94.72297</v>
      </c>
      <c r="F87" s="22">
        <f>ROUND(94.72297,5)</f>
        <v>94.72297</v>
      </c>
      <c r="G87" s="20"/>
      <c r="H87" s="28"/>
    </row>
    <row r="88" spans="1:8" ht="12.75" customHeight="1">
      <c r="A88" s="42">
        <v>44322</v>
      </c>
      <c r="B88" s="43"/>
      <c r="C88" s="22">
        <f>ROUND(94.05965,5)</f>
        <v>94.05965</v>
      </c>
      <c r="D88" s="22">
        <f>F88</f>
        <v>94.55531</v>
      </c>
      <c r="E88" s="22">
        <f>F88</f>
        <v>94.55531</v>
      </c>
      <c r="F88" s="22">
        <f>ROUND(94.55531,5)</f>
        <v>94.55531</v>
      </c>
      <c r="G88" s="20"/>
      <c r="H88" s="28"/>
    </row>
    <row r="89" spans="1:8" ht="12.75" customHeight="1">
      <c r="A89" s="42">
        <v>44413</v>
      </c>
      <c r="B89" s="43"/>
      <c r="C89" s="22">
        <f>ROUND(94.05965,5)</f>
        <v>94.05965</v>
      </c>
      <c r="D89" s="22">
        <f>F89</f>
        <v>95.61997</v>
      </c>
      <c r="E89" s="22">
        <f>F89</f>
        <v>95.61997</v>
      </c>
      <c r="F89" s="22">
        <f>ROUND(95.61997,5)</f>
        <v>95.61997</v>
      </c>
      <c r="G89" s="20"/>
      <c r="H89" s="28"/>
    </row>
    <row r="90" spans="1:8" ht="12.75" customHeight="1">
      <c r="A90" s="42">
        <v>44504</v>
      </c>
      <c r="B90" s="43"/>
      <c r="C90" s="22">
        <f>ROUND(94.05965,5)</f>
        <v>94.05965</v>
      </c>
      <c r="D90" s="22">
        <f>F90</f>
        <v>95.39058</v>
      </c>
      <c r="E90" s="22">
        <f>F90</f>
        <v>95.39058</v>
      </c>
      <c r="F90" s="22">
        <f>ROUND(95.39058,5)</f>
        <v>95.39058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ROUND(11.08,5)</f>
        <v>11.08</v>
      </c>
      <c r="D92" s="22">
        <f>F92</f>
        <v>11.28574</v>
      </c>
      <c r="E92" s="22">
        <f>F92</f>
        <v>11.28574</v>
      </c>
      <c r="F92" s="22">
        <f>ROUND(11.28574,5)</f>
        <v>11.28574</v>
      </c>
      <c r="G92" s="20"/>
      <c r="H92" s="28"/>
    </row>
    <row r="93" spans="1:8" ht="12.75" customHeight="1">
      <c r="A93" s="42">
        <v>44231</v>
      </c>
      <c r="B93" s="43"/>
      <c r="C93" s="22">
        <f>ROUND(11.08,5)</f>
        <v>11.08</v>
      </c>
      <c r="D93" s="22">
        <f>F93</f>
        <v>11.51395</v>
      </c>
      <c r="E93" s="22">
        <f>F93</f>
        <v>11.51395</v>
      </c>
      <c r="F93" s="22">
        <f>ROUND(11.51395,5)</f>
        <v>11.51395</v>
      </c>
      <c r="G93" s="20"/>
      <c r="H93" s="28"/>
    </row>
    <row r="94" spans="1:8" ht="12.75" customHeight="1">
      <c r="A94" s="42">
        <v>44322</v>
      </c>
      <c r="B94" s="43"/>
      <c r="C94" s="22">
        <f>ROUND(11.08,5)</f>
        <v>11.08</v>
      </c>
      <c r="D94" s="22">
        <f>F94</f>
        <v>11.75077</v>
      </c>
      <c r="E94" s="22">
        <f>F94</f>
        <v>11.75077</v>
      </c>
      <c r="F94" s="22">
        <f>ROUND(11.75077,5)</f>
        <v>11.75077</v>
      </c>
      <c r="G94" s="20"/>
      <c r="H94" s="28"/>
    </row>
    <row r="95" spans="1:8" ht="12.75" customHeight="1">
      <c r="A95" s="42">
        <v>44413</v>
      </c>
      <c r="B95" s="43"/>
      <c r="C95" s="22">
        <f>ROUND(11.08,5)</f>
        <v>11.08</v>
      </c>
      <c r="D95" s="22">
        <f>F95</f>
        <v>12.00386</v>
      </c>
      <c r="E95" s="22">
        <f>F95</f>
        <v>12.00386</v>
      </c>
      <c r="F95" s="22">
        <f>ROUND(12.00386,5)</f>
        <v>12.00386</v>
      </c>
      <c r="G95" s="20"/>
      <c r="H95" s="28"/>
    </row>
    <row r="96" spans="1:8" ht="12.75" customHeight="1">
      <c r="A96" s="42">
        <v>44504</v>
      </c>
      <c r="B96" s="43"/>
      <c r="C96" s="22">
        <f>ROUND(11.08,5)</f>
        <v>11.08</v>
      </c>
      <c r="D96" s="22">
        <f>F96</f>
        <v>12.26295</v>
      </c>
      <c r="E96" s="22">
        <f>F96</f>
        <v>12.26295</v>
      </c>
      <c r="F96" s="22">
        <f>ROUND(12.26295,5)</f>
        <v>12.26295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ROUND(4.78,5)</f>
        <v>4.78</v>
      </c>
      <c r="D98" s="22">
        <f>F98</f>
        <v>104.85264</v>
      </c>
      <c r="E98" s="22">
        <f>F98</f>
        <v>104.85264</v>
      </c>
      <c r="F98" s="22">
        <f>ROUND(104.85264,5)</f>
        <v>104.85264</v>
      </c>
      <c r="G98" s="20"/>
      <c r="H98" s="28"/>
    </row>
    <row r="99" spans="1:8" ht="12.75" customHeight="1">
      <c r="A99" s="42">
        <v>44231</v>
      </c>
      <c r="B99" s="43"/>
      <c r="C99" s="22">
        <f>ROUND(4.78,5)</f>
        <v>4.78</v>
      </c>
      <c r="D99" s="22">
        <f>F99</f>
        <v>104.29822</v>
      </c>
      <c r="E99" s="22">
        <f>F99</f>
        <v>104.29822</v>
      </c>
      <c r="F99" s="22">
        <f>ROUND(104.29822,5)</f>
        <v>104.29822</v>
      </c>
      <c r="G99" s="20"/>
      <c r="H99" s="28"/>
    </row>
    <row r="100" spans="1:8" ht="12.75" customHeight="1">
      <c r="A100" s="42">
        <v>44322</v>
      </c>
      <c r="B100" s="43"/>
      <c r="C100" s="22">
        <f>ROUND(4.78,5)</f>
        <v>4.78</v>
      </c>
      <c r="D100" s="22">
        <f>F100</f>
        <v>105.44045</v>
      </c>
      <c r="E100" s="22">
        <f>F100</f>
        <v>105.44045</v>
      </c>
      <c r="F100" s="22">
        <f>ROUND(105.44045,5)</f>
        <v>105.44045</v>
      </c>
      <c r="G100" s="20"/>
      <c r="H100" s="28"/>
    </row>
    <row r="101" spans="1:8" ht="12.75" customHeight="1">
      <c r="A101" s="42">
        <v>44413</v>
      </c>
      <c r="B101" s="43"/>
      <c r="C101" s="22">
        <f>ROUND(4.78,5)</f>
        <v>4.78</v>
      </c>
      <c r="D101" s="22">
        <f>F101</f>
        <v>104.92141</v>
      </c>
      <c r="E101" s="22">
        <f>F101</f>
        <v>104.92141</v>
      </c>
      <c r="F101" s="22">
        <f>ROUND(104.92141,5)</f>
        <v>104.92141</v>
      </c>
      <c r="G101" s="20"/>
      <c r="H101" s="28"/>
    </row>
    <row r="102" spans="1:8" ht="12.75" customHeight="1">
      <c r="A102" s="42">
        <v>44504</v>
      </c>
      <c r="B102" s="43"/>
      <c r="C102" s="22">
        <f>ROUND(4.78,5)</f>
        <v>4.78</v>
      </c>
      <c r="D102" s="22">
        <f>F102</f>
        <v>106.00037</v>
      </c>
      <c r="E102" s="22">
        <f>F102</f>
        <v>106.00037</v>
      </c>
      <c r="F102" s="22">
        <f>ROUND(106.00037,5)</f>
        <v>106.00037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ROUND(11.32,5)</f>
        <v>11.32</v>
      </c>
      <c r="D104" s="22">
        <f>F104</f>
        <v>11.52685</v>
      </c>
      <c r="E104" s="22">
        <f>F104</f>
        <v>11.52685</v>
      </c>
      <c r="F104" s="22">
        <f>ROUND(11.52685,5)</f>
        <v>11.52685</v>
      </c>
      <c r="G104" s="20"/>
      <c r="H104" s="28"/>
    </row>
    <row r="105" spans="1:8" ht="12.75" customHeight="1">
      <c r="A105" s="42">
        <v>44231</v>
      </c>
      <c r="B105" s="43"/>
      <c r="C105" s="22">
        <f>ROUND(11.32,5)</f>
        <v>11.32</v>
      </c>
      <c r="D105" s="22">
        <f>F105</f>
        <v>11.75672</v>
      </c>
      <c r="E105" s="22">
        <f>F105</f>
        <v>11.75672</v>
      </c>
      <c r="F105" s="22">
        <f>ROUND(11.75672,5)</f>
        <v>11.75672</v>
      </c>
      <c r="G105" s="20"/>
      <c r="H105" s="28"/>
    </row>
    <row r="106" spans="1:8" ht="12.75" customHeight="1">
      <c r="A106" s="42">
        <v>44322</v>
      </c>
      <c r="B106" s="43"/>
      <c r="C106" s="22">
        <f>ROUND(11.32,5)</f>
        <v>11.32</v>
      </c>
      <c r="D106" s="22">
        <f>F106</f>
        <v>11.99487</v>
      </c>
      <c r="E106" s="22">
        <f>F106</f>
        <v>11.99487</v>
      </c>
      <c r="F106" s="22">
        <f>ROUND(11.99487,5)</f>
        <v>11.99487</v>
      </c>
      <c r="G106" s="20"/>
      <c r="H106" s="28"/>
    </row>
    <row r="107" spans="1:8" ht="12.75" customHeight="1">
      <c r="A107" s="42">
        <v>44413</v>
      </c>
      <c r="B107" s="43"/>
      <c r="C107" s="22">
        <f>ROUND(11.32,5)</f>
        <v>11.32</v>
      </c>
      <c r="D107" s="22">
        <f>F107</f>
        <v>12.24954</v>
      </c>
      <c r="E107" s="22">
        <f>F107</f>
        <v>12.24954</v>
      </c>
      <c r="F107" s="22">
        <f>ROUND(12.24954,5)</f>
        <v>12.24954</v>
      </c>
      <c r="G107" s="20"/>
      <c r="H107" s="28"/>
    </row>
    <row r="108" spans="1:8" ht="12.75" customHeight="1">
      <c r="A108" s="42">
        <v>44504</v>
      </c>
      <c r="B108" s="43"/>
      <c r="C108" s="22">
        <f>ROUND(11.32,5)</f>
        <v>11.32</v>
      </c>
      <c r="D108" s="22">
        <f>F108</f>
        <v>12.50958</v>
      </c>
      <c r="E108" s="22">
        <f>F108</f>
        <v>12.50958</v>
      </c>
      <c r="F108" s="22">
        <f>ROUND(12.50958,5)</f>
        <v>12.50958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ROUND(11.405,5)</f>
        <v>11.405</v>
      </c>
      <c r="D110" s="22">
        <f>F110</f>
        <v>11.60623</v>
      </c>
      <c r="E110" s="22">
        <f>F110</f>
        <v>11.60623</v>
      </c>
      <c r="F110" s="22">
        <f>ROUND(11.60623,5)</f>
        <v>11.60623</v>
      </c>
      <c r="G110" s="20"/>
      <c r="H110" s="28"/>
    </row>
    <row r="111" spans="1:8" ht="12.75" customHeight="1">
      <c r="A111" s="42">
        <v>44231</v>
      </c>
      <c r="B111" s="43"/>
      <c r="C111" s="22">
        <f>ROUND(11.405,5)</f>
        <v>11.405</v>
      </c>
      <c r="D111" s="22">
        <f>F111</f>
        <v>11.82989</v>
      </c>
      <c r="E111" s="22">
        <f>F111</f>
        <v>11.82989</v>
      </c>
      <c r="F111" s="22">
        <f>ROUND(11.82989,5)</f>
        <v>11.82989</v>
      </c>
      <c r="G111" s="20"/>
      <c r="H111" s="28"/>
    </row>
    <row r="112" spans="1:8" ht="12.75" customHeight="1">
      <c r="A112" s="42">
        <v>44322</v>
      </c>
      <c r="B112" s="43"/>
      <c r="C112" s="22">
        <f>ROUND(11.405,5)</f>
        <v>11.405</v>
      </c>
      <c r="D112" s="22">
        <f>F112</f>
        <v>12.06134</v>
      </c>
      <c r="E112" s="22">
        <f>F112</f>
        <v>12.06134</v>
      </c>
      <c r="F112" s="22">
        <f>ROUND(12.06134,5)</f>
        <v>12.06134</v>
      </c>
      <c r="G112" s="20"/>
      <c r="H112" s="28"/>
    </row>
    <row r="113" spans="1:8" ht="12.75" customHeight="1">
      <c r="A113" s="42">
        <v>44413</v>
      </c>
      <c r="B113" s="43"/>
      <c r="C113" s="22">
        <f>ROUND(11.405,5)</f>
        <v>11.405</v>
      </c>
      <c r="D113" s="22">
        <f>F113</f>
        <v>12.30877</v>
      </c>
      <c r="E113" s="22">
        <f>F113</f>
        <v>12.30877</v>
      </c>
      <c r="F113" s="22">
        <f>ROUND(12.30877,5)</f>
        <v>12.30877</v>
      </c>
      <c r="G113" s="20"/>
      <c r="H113" s="28"/>
    </row>
    <row r="114" spans="1:8" ht="12.75" customHeight="1">
      <c r="A114" s="42">
        <v>44504</v>
      </c>
      <c r="B114" s="43"/>
      <c r="C114" s="22">
        <f>ROUND(11.405,5)</f>
        <v>11.405</v>
      </c>
      <c r="D114" s="22">
        <f>F114</f>
        <v>12.56111</v>
      </c>
      <c r="E114" s="22">
        <f>F114</f>
        <v>12.56111</v>
      </c>
      <c r="F114" s="22">
        <f>ROUND(12.56111,5)</f>
        <v>12.56111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ROUND(93.27186,5)</f>
        <v>93.27186</v>
      </c>
      <c r="D116" s="22">
        <f>F116</f>
        <v>92.35527</v>
      </c>
      <c r="E116" s="22">
        <f>F116</f>
        <v>92.35527</v>
      </c>
      <c r="F116" s="22">
        <f>ROUND(92.35527,5)</f>
        <v>92.35527</v>
      </c>
      <c r="G116" s="20"/>
      <c r="H116" s="28"/>
    </row>
    <row r="117" spans="1:8" ht="12.75" customHeight="1">
      <c r="A117" s="42">
        <v>44231</v>
      </c>
      <c r="B117" s="43"/>
      <c r="C117" s="22">
        <f>ROUND(93.27186,5)</f>
        <v>93.27186</v>
      </c>
      <c r="D117" s="22">
        <f>F117</f>
        <v>93.34848</v>
      </c>
      <c r="E117" s="22">
        <f>F117</f>
        <v>93.34848</v>
      </c>
      <c r="F117" s="22">
        <f>ROUND(93.34848,5)</f>
        <v>93.34848</v>
      </c>
      <c r="G117" s="20"/>
      <c r="H117" s="28"/>
    </row>
    <row r="118" spans="1:8" ht="12.75" customHeight="1">
      <c r="A118" s="42">
        <v>44322</v>
      </c>
      <c r="B118" s="43"/>
      <c r="C118" s="22">
        <f>ROUND(93.27186,5)</f>
        <v>93.27186</v>
      </c>
      <c r="D118" s="22">
        <f>F118</f>
        <v>92.59665</v>
      </c>
      <c r="E118" s="22">
        <f>F118</f>
        <v>92.59665</v>
      </c>
      <c r="F118" s="22">
        <f>ROUND(92.59665,5)</f>
        <v>92.59665</v>
      </c>
      <c r="G118" s="20"/>
      <c r="H118" s="28"/>
    </row>
    <row r="119" spans="1:8" ht="12.75" customHeight="1">
      <c r="A119" s="42">
        <v>44413</v>
      </c>
      <c r="B119" s="43"/>
      <c r="C119" s="22">
        <f>ROUND(93.27186,5)</f>
        <v>93.27186</v>
      </c>
      <c r="D119" s="22">
        <f>F119</f>
        <v>93.63953</v>
      </c>
      <c r="E119" s="22">
        <f>F119</f>
        <v>93.63953</v>
      </c>
      <c r="F119" s="22">
        <f>ROUND(93.63953,5)</f>
        <v>93.63953</v>
      </c>
      <c r="G119" s="20"/>
      <c r="H119" s="28"/>
    </row>
    <row r="120" spans="1:8" ht="12.75" customHeight="1">
      <c r="A120" s="42">
        <v>44504</v>
      </c>
      <c r="B120" s="43"/>
      <c r="C120" s="22">
        <f>ROUND(93.27186,5)</f>
        <v>93.27186</v>
      </c>
      <c r="D120" s="22">
        <f>F120</f>
        <v>92.81191</v>
      </c>
      <c r="E120" s="22">
        <f>F120</f>
        <v>92.81191</v>
      </c>
      <c r="F120" s="22">
        <f>ROUND(92.81191,5)</f>
        <v>92.81191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ROUND(4.87,5)</f>
        <v>4.87</v>
      </c>
      <c r="D122" s="22">
        <f>F122</f>
        <v>93.68877</v>
      </c>
      <c r="E122" s="22">
        <f>F122</f>
        <v>93.68877</v>
      </c>
      <c r="F122" s="22">
        <f>ROUND(93.68877,5)</f>
        <v>93.68877</v>
      </c>
      <c r="G122" s="20"/>
      <c r="H122" s="28"/>
    </row>
    <row r="123" spans="1:8" ht="12.75" customHeight="1">
      <c r="A123" s="42">
        <v>44231</v>
      </c>
      <c r="B123" s="43"/>
      <c r="C123" s="22">
        <f>ROUND(4.87,5)</f>
        <v>4.87</v>
      </c>
      <c r="D123" s="22">
        <f>F123</f>
        <v>92.82288</v>
      </c>
      <c r="E123" s="22">
        <f>F123</f>
        <v>92.82288</v>
      </c>
      <c r="F123" s="22">
        <f>ROUND(92.82288,5)</f>
        <v>92.82288</v>
      </c>
      <c r="G123" s="20"/>
      <c r="H123" s="28"/>
    </row>
    <row r="124" spans="1:8" ht="12.75" customHeight="1">
      <c r="A124" s="42">
        <v>44322</v>
      </c>
      <c r="B124" s="43"/>
      <c r="C124" s="22">
        <f>ROUND(4.87,5)</f>
        <v>4.87</v>
      </c>
      <c r="D124" s="22">
        <f>F124</f>
        <v>93.83934</v>
      </c>
      <c r="E124" s="22">
        <f>F124</f>
        <v>93.83934</v>
      </c>
      <c r="F124" s="22">
        <f>ROUND(93.83934,5)</f>
        <v>93.83934</v>
      </c>
      <c r="G124" s="20"/>
      <c r="H124" s="28"/>
    </row>
    <row r="125" spans="1:8" ht="12.75" customHeight="1">
      <c r="A125" s="42">
        <v>44413</v>
      </c>
      <c r="B125" s="43"/>
      <c r="C125" s="22">
        <f>ROUND(4.87,5)</f>
        <v>4.87</v>
      </c>
      <c r="D125" s="22">
        <f>F125</f>
        <v>92.98548</v>
      </c>
      <c r="E125" s="22">
        <f>F125</f>
        <v>92.98548</v>
      </c>
      <c r="F125" s="22">
        <f>ROUND(92.98548,5)</f>
        <v>92.98548</v>
      </c>
      <c r="G125" s="20"/>
      <c r="H125" s="28"/>
    </row>
    <row r="126" spans="1:8" ht="12.75" customHeight="1">
      <c r="A126" s="42">
        <v>44504</v>
      </c>
      <c r="B126" s="43"/>
      <c r="C126" s="22">
        <f>ROUND(4.87,5)</f>
        <v>4.87</v>
      </c>
      <c r="D126" s="22">
        <f>F126</f>
        <v>93.94153</v>
      </c>
      <c r="E126" s="22">
        <f>F126</f>
        <v>93.94153</v>
      </c>
      <c r="F126" s="22">
        <f>ROUND(93.94153,5)</f>
        <v>93.94153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ROUND(5.17,5)</f>
        <v>5.17</v>
      </c>
      <c r="D128" s="22">
        <f>F128</f>
        <v>125.69944</v>
      </c>
      <c r="E128" s="22">
        <f>F128</f>
        <v>125.69944</v>
      </c>
      <c r="F128" s="22">
        <f>ROUND(125.69944,5)</f>
        <v>125.69944</v>
      </c>
      <c r="G128" s="20"/>
      <c r="H128" s="28"/>
    </row>
    <row r="129" spans="1:8" ht="12.75" customHeight="1">
      <c r="A129" s="42">
        <v>44231</v>
      </c>
      <c r="B129" s="43"/>
      <c r="C129" s="22">
        <f>ROUND(5.17,5)</f>
        <v>5.17</v>
      </c>
      <c r="D129" s="22">
        <f>F129</f>
        <v>127.05157</v>
      </c>
      <c r="E129" s="22">
        <f>F129</f>
        <v>127.05157</v>
      </c>
      <c r="F129" s="22">
        <f>ROUND(127.05157,5)</f>
        <v>127.05157</v>
      </c>
      <c r="G129" s="20"/>
      <c r="H129" s="28"/>
    </row>
    <row r="130" spans="1:8" ht="12.75" customHeight="1">
      <c r="A130" s="42">
        <v>44322</v>
      </c>
      <c r="B130" s="43"/>
      <c r="C130" s="22">
        <f>ROUND(5.17,5)</f>
        <v>5.17</v>
      </c>
      <c r="D130" s="22">
        <f>F130</f>
        <v>126.49215</v>
      </c>
      <c r="E130" s="22">
        <f>F130</f>
        <v>126.49215</v>
      </c>
      <c r="F130" s="22">
        <f>ROUND(126.49215,5)</f>
        <v>126.49215</v>
      </c>
      <c r="G130" s="20"/>
      <c r="H130" s="28"/>
    </row>
    <row r="131" spans="1:8" ht="12.75" customHeight="1">
      <c r="A131" s="42">
        <v>44413</v>
      </c>
      <c r="B131" s="43"/>
      <c r="C131" s="22">
        <f>ROUND(5.17,5)</f>
        <v>5.17</v>
      </c>
      <c r="D131" s="22">
        <f>F131</f>
        <v>127.91667</v>
      </c>
      <c r="E131" s="22">
        <f>F131</f>
        <v>127.91667</v>
      </c>
      <c r="F131" s="22">
        <f>ROUND(127.91667,5)</f>
        <v>127.91667</v>
      </c>
      <c r="G131" s="20"/>
      <c r="H131" s="28"/>
    </row>
    <row r="132" spans="1:8" ht="12.75" customHeight="1">
      <c r="A132" s="42">
        <v>44504</v>
      </c>
      <c r="B132" s="43"/>
      <c r="C132" s="22">
        <f>ROUND(5.17,5)</f>
        <v>5.17</v>
      </c>
      <c r="D132" s="22">
        <f>F132</f>
        <v>127.26217</v>
      </c>
      <c r="E132" s="22">
        <f>F132</f>
        <v>127.26217</v>
      </c>
      <c r="F132" s="22">
        <f>ROUND(127.26217,5)</f>
        <v>127.26217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ROUND(11.7,5)</f>
        <v>11.7</v>
      </c>
      <c r="D134" s="22">
        <f>F134</f>
        <v>11.94815</v>
      </c>
      <c r="E134" s="22">
        <f>F134</f>
        <v>11.94815</v>
      </c>
      <c r="F134" s="22">
        <f>ROUND(11.94815,5)</f>
        <v>11.94815</v>
      </c>
      <c r="G134" s="20"/>
      <c r="H134" s="28"/>
    </row>
    <row r="135" spans="1:8" ht="12.75" customHeight="1">
      <c r="A135" s="42">
        <v>44231</v>
      </c>
      <c r="B135" s="43"/>
      <c r="C135" s="22">
        <f>ROUND(11.7,5)</f>
        <v>11.7</v>
      </c>
      <c r="D135" s="22">
        <f>F135</f>
        <v>12.22455</v>
      </c>
      <c r="E135" s="22">
        <f>F135</f>
        <v>12.22455</v>
      </c>
      <c r="F135" s="22">
        <f>ROUND(12.22455,5)</f>
        <v>12.22455</v>
      </c>
      <c r="G135" s="20"/>
      <c r="H135" s="28"/>
    </row>
    <row r="136" spans="1:8" ht="12.75" customHeight="1">
      <c r="A136" s="42">
        <v>44322</v>
      </c>
      <c r="B136" s="43"/>
      <c r="C136" s="22">
        <f>ROUND(11.7,5)</f>
        <v>11.7</v>
      </c>
      <c r="D136" s="22">
        <f>F136</f>
        <v>12.5063</v>
      </c>
      <c r="E136" s="22">
        <f>F136</f>
        <v>12.5063</v>
      </c>
      <c r="F136" s="22">
        <f>ROUND(12.5063,5)</f>
        <v>12.5063</v>
      </c>
      <c r="G136" s="20"/>
      <c r="H136" s="28"/>
    </row>
    <row r="137" spans="1:8" ht="12.75" customHeight="1">
      <c r="A137" s="42">
        <v>44413</v>
      </c>
      <c r="B137" s="43"/>
      <c r="C137" s="22">
        <f>ROUND(11.7,5)</f>
        <v>11.7</v>
      </c>
      <c r="D137" s="22">
        <f>F137</f>
        <v>12.80246</v>
      </c>
      <c r="E137" s="22">
        <f>F137</f>
        <v>12.80246</v>
      </c>
      <c r="F137" s="22">
        <f>ROUND(12.80246,5)</f>
        <v>12.80246</v>
      </c>
      <c r="G137" s="20"/>
      <c r="H137" s="28"/>
    </row>
    <row r="138" spans="1:8" ht="12.75" customHeight="1">
      <c r="A138" s="42">
        <v>44504</v>
      </c>
      <c r="B138" s="43"/>
      <c r="C138" s="22">
        <f>ROUND(11.7,5)</f>
        <v>11.7</v>
      </c>
      <c r="D138" s="22">
        <f>F138</f>
        <v>13.12259</v>
      </c>
      <c r="E138" s="22">
        <f>F138</f>
        <v>13.12259</v>
      </c>
      <c r="F138" s="22">
        <f>ROUND(13.12259,5)</f>
        <v>13.12259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ROUND(12.125,5)</f>
        <v>12.125</v>
      </c>
      <c r="D140" s="22">
        <f>F140</f>
        <v>12.36387</v>
      </c>
      <c r="E140" s="22">
        <f>F140</f>
        <v>12.36387</v>
      </c>
      <c r="F140" s="22">
        <f>ROUND(12.36387,5)</f>
        <v>12.36387</v>
      </c>
      <c r="G140" s="20"/>
      <c r="H140" s="28"/>
    </row>
    <row r="141" spans="1:8" ht="12.75" customHeight="1">
      <c r="A141" s="42">
        <v>44231</v>
      </c>
      <c r="B141" s="43"/>
      <c r="C141" s="22">
        <f>ROUND(12.125,5)</f>
        <v>12.125</v>
      </c>
      <c r="D141" s="22">
        <f>F141</f>
        <v>12.62186</v>
      </c>
      <c r="E141" s="22">
        <f>F141</f>
        <v>12.62186</v>
      </c>
      <c r="F141" s="22">
        <f>ROUND(12.62186,5)</f>
        <v>12.62186</v>
      </c>
      <c r="G141" s="20"/>
      <c r="H141" s="28"/>
    </row>
    <row r="142" spans="1:8" ht="12.75" customHeight="1">
      <c r="A142" s="42">
        <v>44322</v>
      </c>
      <c r="B142" s="43"/>
      <c r="C142" s="22">
        <f>ROUND(12.125,5)</f>
        <v>12.125</v>
      </c>
      <c r="D142" s="22">
        <f>F142</f>
        <v>12.89485</v>
      </c>
      <c r="E142" s="22">
        <f>F142</f>
        <v>12.89485</v>
      </c>
      <c r="F142" s="22">
        <f>ROUND(12.89485,5)</f>
        <v>12.89485</v>
      </c>
      <c r="G142" s="20"/>
      <c r="H142" s="28"/>
    </row>
    <row r="143" spans="1:8" ht="12.75" customHeight="1">
      <c r="A143" s="42">
        <v>44413</v>
      </c>
      <c r="B143" s="43"/>
      <c r="C143" s="22">
        <f>ROUND(12.125,5)</f>
        <v>12.125</v>
      </c>
      <c r="D143" s="22">
        <f>F143</f>
        <v>13.17432</v>
      </c>
      <c r="E143" s="22">
        <f>F143</f>
        <v>13.17432</v>
      </c>
      <c r="F143" s="22">
        <f>ROUND(13.17432,5)</f>
        <v>13.17432</v>
      </c>
      <c r="G143" s="20"/>
      <c r="H143" s="28"/>
    </row>
    <row r="144" spans="1:8" ht="12.75" customHeight="1">
      <c r="A144" s="42">
        <v>44504</v>
      </c>
      <c r="B144" s="43"/>
      <c r="C144" s="22">
        <f>ROUND(12.125,5)</f>
        <v>12.125</v>
      </c>
      <c r="D144" s="22">
        <f>F144</f>
        <v>13.47881</v>
      </c>
      <c r="E144" s="22">
        <f>F144</f>
        <v>13.47881</v>
      </c>
      <c r="F144" s="22">
        <f>ROUND(13.47881,5)</f>
        <v>13.47881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ROUND(4.435,5)</f>
        <v>4.435</v>
      </c>
      <c r="D146" s="22">
        <f>F146</f>
        <v>4.49972</v>
      </c>
      <c r="E146" s="22">
        <f>F146</f>
        <v>4.49972</v>
      </c>
      <c r="F146" s="22">
        <f>ROUND(4.49972,5)</f>
        <v>4.49972</v>
      </c>
      <c r="G146" s="20"/>
      <c r="H146" s="28"/>
    </row>
    <row r="147" spans="1:8" ht="12.75" customHeight="1">
      <c r="A147" s="42">
        <v>44231</v>
      </c>
      <c r="B147" s="43"/>
      <c r="C147" s="22">
        <f>ROUND(4.435,5)</f>
        <v>4.435</v>
      </c>
      <c r="D147" s="22">
        <f>F147</f>
        <v>4.53954</v>
      </c>
      <c r="E147" s="22">
        <f>F147</f>
        <v>4.53954</v>
      </c>
      <c r="F147" s="22">
        <f>ROUND(4.53954,5)</f>
        <v>4.53954</v>
      </c>
      <c r="G147" s="20"/>
      <c r="H147" s="28"/>
    </row>
    <row r="148" spans="1:8" ht="12.75" customHeight="1">
      <c r="A148" s="42">
        <v>44322</v>
      </c>
      <c r="B148" s="43"/>
      <c r="C148" s="22">
        <f>ROUND(4.435,5)</f>
        <v>4.435</v>
      </c>
      <c r="D148" s="22">
        <f>F148</f>
        <v>4.56863</v>
      </c>
      <c r="E148" s="22">
        <f>F148</f>
        <v>4.56863</v>
      </c>
      <c r="F148" s="22">
        <f>ROUND(4.56863,5)</f>
        <v>4.56863</v>
      </c>
      <c r="G148" s="20"/>
      <c r="H148" s="28"/>
    </row>
    <row r="149" spans="1:8" ht="12.75" customHeight="1">
      <c r="A149" s="42">
        <v>44413</v>
      </c>
      <c r="B149" s="43"/>
      <c r="C149" s="22">
        <f>ROUND(4.435,5)</f>
        <v>4.435</v>
      </c>
      <c r="D149" s="22">
        <f>F149</f>
        <v>4.59159</v>
      </c>
      <c r="E149" s="22">
        <f>F149</f>
        <v>4.59159</v>
      </c>
      <c r="F149" s="22">
        <f>ROUND(4.59159,5)</f>
        <v>4.59159</v>
      </c>
      <c r="G149" s="20"/>
      <c r="H149" s="28"/>
    </row>
    <row r="150" spans="1:8" ht="12.75" customHeight="1">
      <c r="A150" s="42">
        <v>44504</v>
      </c>
      <c r="B150" s="43"/>
      <c r="C150" s="22">
        <f>ROUND(4.435,5)</f>
        <v>4.435</v>
      </c>
      <c r="D150" s="22">
        <f>F150</f>
        <v>4.69457</v>
      </c>
      <c r="E150" s="22">
        <f>F150</f>
        <v>4.69457</v>
      </c>
      <c r="F150" s="22">
        <f>ROUND(4.69457,5)</f>
        <v>4.69457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ROUND(10.8,5)</f>
        <v>10.8</v>
      </c>
      <c r="D152" s="22">
        <f>F152</f>
        <v>11.01124</v>
      </c>
      <c r="E152" s="22">
        <f>F152</f>
        <v>11.01124</v>
      </c>
      <c r="F152" s="22">
        <f>ROUND(11.01124,5)</f>
        <v>11.01124</v>
      </c>
      <c r="G152" s="20"/>
      <c r="H152" s="28"/>
    </row>
    <row r="153" spans="1:8" ht="12.75" customHeight="1">
      <c r="A153" s="42">
        <v>44231</v>
      </c>
      <c r="B153" s="43"/>
      <c r="C153" s="22">
        <f>ROUND(10.8,5)</f>
        <v>10.8</v>
      </c>
      <c r="D153" s="22">
        <f>F153</f>
        <v>11.24598</v>
      </c>
      <c r="E153" s="22">
        <f>F153</f>
        <v>11.24598</v>
      </c>
      <c r="F153" s="22">
        <f>ROUND(11.24598,5)</f>
        <v>11.24598</v>
      </c>
      <c r="G153" s="20"/>
      <c r="H153" s="28"/>
    </row>
    <row r="154" spans="1:8" ht="12.75" customHeight="1">
      <c r="A154" s="42">
        <v>44322</v>
      </c>
      <c r="B154" s="43"/>
      <c r="C154" s="22">
        <f>ROUND(10.8,5)</f>
        <v>10.8</v>
      </c>
      <c r="D154" s="22">
        <f>F154</f>
        <v>11.48086</v>
      </c>
      <c r="E154" s="22">
        <f>F154</f>
        <v>11.48086</v>
      </c>
      <c r="F154" s="22">
        <f>ROUND(11.48086,5)</f>
        <v>11.48086</v>
      </c>
      <c r="G154" s="20"/>
      <c r="H154" s="28"/>
    </row>
    <row r="155" spans="1:8" ht="12.75" customHeight="1">
      <c r="A155" s="42">
        <v>44413</v>
      </c>
      <c r="B155" s="43"/>
      <c r="C155" s="22">
        <f>ROUND(10.8,5)</f>
        <v>10.8</v>
      </c>
      <c r="D155" s="22">
        <f>F155</f>
        <v>11.7299</v>
      </c>
      <c r="E155" s="22">
        <f>F155</f>
        <v>11.7299</v>
      </c>
      <c r="F155" s="22">
        <f>ROUND(11.7299,5)</f>
        <v>11.7299</v>
      </c>
      <c r="G155" s="20"/>
      <c r="H155" s="28"/>
    </row>
    <row r="156" spans="1:8" ht="12.75" customHeight="1">
      <c r="A156" s="42">
        <v>44504</v>
      </c>
      <c r="B156" s="43"/>
      <c r="C156" s="22">
        <f>ROUND(10.8,5)</f>
        <v>10.8</v>
      </c>
      <c r="D156" s="22">
        <f>F156</f>
        <v>11.99869</v>
      </c>
      <c r="E156" s="22">
        <f>F156</f>
        <v>11.99869</v>
      </c>
      <c r="F156" s="22">
        <f>ROUND(11.99869,5)</f>
        <v>11.99869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ROUND(7.34,5)</f>
        <v>7.34</v>
      </c>
      <c r="D158" s="22">
        <f>F158</f>
        <v>7.51243</v>
      </c>
      <c r="E158" s="22">
        <f>F158</f>
        <v>7.51243</v>
      </c>
      <c r="F158" s="22">
        <f>ROUND(7.51243,5)</f>
        <v>7.51243</v>
      </c>
      <c r="G158" s="20"/>
      <c r="H158" s="28"/>
    </row>
    <row r="159" spans="1:8" ht="12.75" customHeight="1">
      <c r="A159" s="42">
        <v>44231</v>
      </c>
      <c r="B159" s="43"/>
      <c r="C159" s="22">
        <f>ROUND(7.34,5)</f>
        <v>7.34</v>
      </c>
      <c r="D159" s="22">
        <f>F159</f>
        <v>7.69666</v>
      </c>
      <c r="E159" s="22">
        <f>F159</f>
        <v>7.69666</v>
      </c>
      <c r="F159" s="22">
        <f>ROUND(7.69666,5)</f>
        <v>7.69666</v>
      </c>
      <c r="G159" s="20"/>
      <c r="H159" s="28"/>
    </row>
    <row r="160" spans="1:8" ht="12.75" customHeight="1">
      <c r="A160" s="42">
        <v>44322</v>
      </c>
      <c r="B160" s="43"/>
      <c r="C160" s="22">
        <f>ROUND(7.34,5)</f>
        <v>7.34</v>
      </c>
      <c r="D160" s="22">
        <f>F160</f>
        <v>7.89508</v>
      </c>
      <c r="E160" s="22">
        <f>F160</f>
        <v>7.89508</v>
      </c>
      <c r="F160" s="22">
        <f>ROUND(7.89508,5)</f>
        <v>7.89508</v>
      </c>
      <c r="G160" s="20"/>
      <c r="H160" s="28"/>
    </row>
    <row r="161" spans="1:8" ht="12.75" customHeight="1">
      <c r="A161" s="42">
        <v>44413</v>
      </c>
      <c r="B161" s="43"/>
      <c r="C161" s="22">
        <f>ROUND(7.34,5)</f>
        <v>7.34</v>
      </c>
      <c r="D161" s="22">
        <f>F161</f>
        <v>8.10878</v>
      </c>
      <c r="E161" s="22">
        <f>F161</f>
        <v>8.10878</v>
      </c>
      <c r="F161" s="22">
        <f>ROUND(8.10878,5)</f>
        <v>8.10878</v>
      </c>
      <c r="G161" s="20"/>
      <c r="H161" s="28"/>
    </row>
    <row r="162" spans="1:8" ht="12.75" customHeight="1">
      <c r="A162" s="42">
        <v>44504</v>
      </c>
      <c r="B162" s="43"/>
      <c r="C162" s="22">
        <f>ROUND(7.34,5)</f>
        <v>7.34</v>
      </c>
      <c r="D162" s="22">
        <f>F162</f>
        <v>8.35803</v>
      </c>
      <c r="E162" s="22">
        <f>F162</f>
        <v>8.35803</v>
      </c>
      <c r="F162" s="22">
        <f>ROUND(8.35803,5)</f>
        <v>8.35803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ROUND(2.79,5)</f>
        <v>2.79</v>
      </c>
      <c r="D164" s="22">
        <f>F164</f>
        <v>307.72121</v>
      </c>
      <c r="E164" s="22">
        <f>F164</f>
        <v>307.72121</v>
      </c>
      <c r="F164" s="22">
        <f>ROUND(307.72121,5)</f>
        <v>307.72121</v>
      </c>
      <c r="G164" s="20"/>
      <c r="H164" s="28"/>
    </row>
    <row r="165" spans="1:8" ht="12.75" customHeight="1">
      <c r="A165" s="42">
        <v>44231</v>
      </c>
      <c r="B165" s="43"/>
      <c r="C165" s="22">
        <f>ROUND(2.79,5)</f>
        <v>2.79</v>
      </c>
      <c r="D165" s="22">
        <f>F165</f>
        <v>303.2472</v>
      </c>
      <c r="E165" s="22">
        <f>F165</f>
        <v>303.2472</v>
      </c>
      <c r="F165" s="22">
        <f>ROUND(303.2472,5)</f>
        <v>303.2472</v>
      </c>
      <c r="G165" s="20"/>
      <c r="H165" s="28"/>
    </row>
    <row r="166" spans="1:8" ht="12.75" customHeight="1">
      <c r="A166" s="42">
        <v>44322</v>
      </c>
      <c r="B166" s="43"/>
      <c r="C166" s="22">
        <f>ROUND(2.79,5)</f>
        <v>2.79</v>
      </c>
      <c r="D166" s="22">
        <f>F166</f>
        <v>306.56826</v>
      </c>
      <c r="E166" s="22">
        <f>F166</f>
        <v>306.56826</v>
      </c>
      <c r="F166" s="22">
        <f>ROUND(306.56826,5)</f>
        <v>306.56826</v>
      </c>
      <c r="G166" s="20"/>
      <c r="H166" s="28"/>
    </row>
    <row r="167" spans="1:8" ht="12.75" customHeight="1">
      <c r="A167" s="42">
        <v>44413</v>
      </c>
      <c r="B167" s="43"/>
      <c r="C167" s="22">
        <f>ROUND(2.79,5)</f>
        <v>2.79</v>
      </c>
      <c r="D167" s="22">
        <f>F167</f>
        <v>302.08807</v>
      </c>
      <c r="E167" s="22">
        <f>F167</f>
        <v>302.08807</v>
      </c>
      <c r="F167" s="22">
        <f>ROUND(302.08807,5)</f>
        <v>302.08807</v>
      </c>
      <c r="G167" s="20"/>
      <c r="H167" s="28"/>
    </row>
    <row r="168" spans="1:8" ht="12.75" customHeight="1">
      <c r="A168" s="42">
        <v>44504</v>
      </c>
      <c r="B168" s="43"/>
      <c r="C168" s="22">
        <f>ROUND(2.79,5)</f>
        <v>2.79</v>
      </c>
      <c r="D168" s="22">
        <f>F168</f>
        <v>305.19337</v>
      </c>
      <c r="E168" s="22">
        <f>F168</f>
        <v>305.19337</v>
      </c>
      <c r="F168" s="22">
        <f>ROUND(305.19337,5)</f>
        <v>305.19337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ROUND(4.8,5)</f>
        <v>4.8</v>
      </c>
      <c r="D170" s="22">
        <f>F170</f>
        <v>208.11858</v>
      </c>
      <c r="E170" s="22">
        <f>F170</f>
        <v>208.11858</v>
      </c>
      <c r="F170" s="22">
        <f>ROUND(208.11858,5)</f>
        <v>208.11858</v>
      </c>
      <c r="G170" s="20"/>
      <c r="H170" s="28"/>
    </row>
    <row r="171" spans="1:8" ht="12.75" customHeight="1">
      <c r="A171" s="42">
        <v>44231</v>
      </c>
      <c r="B171" s="43"/>
      <c r="C171" s="22">
        <f>ROUND(4.8,5)</f>
        <v>4.8</v>
      </c>
      <c r="D171" s="22">
        <f>F171</f>
        <v>206.22246</v>
      </c>
      <c r="E171" s="22">
        <f>F171</f>
        <v>206.22246</v>
      </c>
      <c r="F171" s="22">
        <f>ROUND(206.22246,5)</f>
        <v>206.22246</v>
      </c>
      <c r="G171" s="20"/>
      <c r="H171" s="28"/>
    </row>
    <row r="172" spans="1:8" ht="12.75" customHeight="1">
      <c r="A172" s="42">
        <v>44322</v>
      </c>
      <c r="B172" s="43"/>
      <c r="C172" s="22">
        <f>ROUND(4.8,5)</f>
        <v>4.8</v>
      </c>
      <c r="D172" s="22">
        <f>F172</f>
        <v>208.48066</v>
      </c>
      <c r="E172" s="22">
        <f>F172</f>
        <v>208.48066</v>
      </c>
      <c r="F172" s="22">
        <f>ROUND(208.48066,5)</f>
        <v>208.48066</v>
      </c>
      <c r="G172" s="20"/>
      <c r="H172" s="28"/>
    </row>
    <row r="173" spans="1:8" ht="12.75" customHeight="1">
      <c r="A173" s="42">
        <v>44413</v>
      </c>
      <c r="B173" s="43"/>
      <c r="C173" s="22">
        <f>ROUND(4.8,5)</f>
        <v>4.8</v>
      </c>
      <c r="D173" s="22">
        <f>F173</f>
        <v>206.61478</v>
      </c>
      <c r="E173" s="22">
        <f>F173</f>
        <v>206.61478</v>
      </c>
      <c r="F173" s="22">
        <f>ROUND(206.61478,5)</f>
        <v>206.61478</v>
      </c>
      <c r="G173" s="20"/>
      <c r="H173" s="28"/>
    </row>
    <row r="174" spans="1:8" ht="12.75" customHeight="1">
      <c r="A174" s="42">
        <v>44504</v>
      </c>
      <c r="B174" s="43"/>
      <c r="C174" s="22">
        <f>ROUND(4.8,5)</f>
        <v>4.8</v>
      </c>
      <c r="D174" s="22">
        <f>F174</f>
        <v>208.73939</v>
      </c>
      <c r="E174" s="22">
        <f>F174</f>
        <v>208.73939</v>
      </c>
      <c r="F174" s="22">
        <f>ROUND(208.73939,5)</f>
        <v>208.73939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ROUND(3.55,5)</f>
        <v>3.55</v>
      </c>
      <c r="D190" s="22">
        <f>F190</f>
        <v>3.371</v>
      </c>
      <c r="E190" s="22">
        <f>F190</f>
        <v>3.371</v>
      </c>
      <c r="F190" s="22">
        <f>ROUND(3.371,5)</f>
        <v>3.371</v>
      </c>
      <c r="G190" s="20"/>
      <c r="H190" s="28"/>
    </row>
    <row r="191" spans="1:8" ht="12.75" customHeight="1">
      <c r="A191" s="42">
        <v>44231</v>
      </c>
      <c r="B191" s="43"/>
      <c r="C191" s="22">
        <f>ROUND(3.55,5)</f>
        <v>3.55</v>
      </c>
      <c r="D191" s="22">
        <f>F191</f>
        <v>1.81234</v>
      </c>
      <c r="E191" s="22">
        <f>F191</f>
        <v>1.81234</v>
      </c>
      <c r="F191" s="22">
        <f>ROUND(1.81234,5)</f>
        <v>1.81234</v>
      </c>
      <c r="G191" s="20"/>
      <c r="H191" s="28"/>
    </row>
    <row r="192" spans="1:8" ht="12.75" customHeight="1">
      <c r="A192" s="42">
        <v>44322</v>
      </c>
      <c r="B192" s="43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ROUND(10.7,5)</f>
        <v>10.7</v>
      </c>
      <c r="D196" s="22">
        <f>F196</f>
        <v>10.88644</v>
      </c>
      <c r="E196" s="22">
        <f>F196</f>
        <v>10.88644</v>
      </c>
      <c r="F196" s="22">
        <f>ROUND(10.88644,5)</f>
        <v>10.88644</v>
      </c>
      <c r="G196" s="20"/>
      <c r="H196" s="28"/>
    </row>
    <row r="197" spans="1:8" ht="12.75" customHeight="1">
      <c r="A197" s="42">
        <v>44231</v>
      </c>
      <c r="B197" s="43"/>
      <c r="C197" s="22">
        <f>ROUND(10.7,5)</f>
        <v>10.7</v>
      </c>
      <c r="D197" s="22">
        <f>F197</f>
        <v>11.08826</v>
      </c>
      <c r="E197" s="22">
        <f>F197</f>
        <v>11.08826</v>
      </c>
      <c r="F197" s="22">
        <f>ROUND(11.08826,5)</f>
        <v>11.08826</v>
      </c>
      <c r="G197" s="20"/>
      <c r="H197" s="28"/>
    </row>
    <row r="198" spans="1:8" ht="12.75" customHeight="1">
      <c r="A198" s="42">
        <v>44322</v>
      </c>
      <c r="B198" s="43"/>
      <c r="C198" s="22">
        <f>ROUND(10.7,5)</f>
        <v>10.7</v>
      </c>
      <c r="D198" s="22">
        <f>F198</f>
        <v>11.29625</v>
      </c>
      <c r="E198" s="22">
        <f>F198</f>
        <v>11.29625</v>
      </c>
      <c r="F198" s="22">
        <f>ROUND(11.29625,5)</f>
        <v>11.29625</v>
      </c>
      <c r="G198" s="20"/>
      <c r="H198" s="28"/>
    </row>
    <row r="199" spans="1:8" ht="12.75" customHeight="1">
      <c r="A199" s="42">
        <v>44413</v>
      </c>
      <c r="B199" s="43"/>
      <c r="C199" s="22">
        <f>ROUND(10.7,5)</f>
        <v>10.7</v>
      </c>
      <c r="D199" s="22">
        <f>F199</f>
        <v>11.51187</v>
      </c>
      <c r="E199" s="22">
        <f>F199</f>
        <v>11.51187</v>
      </c>
      <c r="F199" s="22">
        <f>ROUND(11.51187,5)</f>
        <v>11.51187</v>
      </c>
      <c r="G199" s="20"/>
      <c r="H199" s="28"/>
    </row>
    <row r="200" spans="1:8" ht="12.75" customHeight="1">
      <c r="A200" s="42">
        <v>44504</v>
      </c>
      <c r="B200" s="43"/>
      <c r="C200" s="22">
        <f>ROUND(10.7,5)</f>
        <v>10.7</v>
      </c>
      <c r="D200" s="22">
        <f>F200</f>
        <v>11.74383</v>
      </c>
      <c r="E200" s="22">
        <f>F200</f>
        <v>11.74383</v>
      </c>
      <c r="F200" s="22">
        <f>ROUND(11.74383,5)</f>
        <v>11.74383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ROUND(4.2,5)</f>
        <v>4.2</v>
      </c>
      <c r="D202" s="22">
        <f>F202</f>
        <v>182.85858</v>
      </c>
      <c r="E202" s="22">
        <f>F202</f>
        <v>182.85858</v>
      </c>
      <c r="F202" s="22">
        <f>ROUND(182.85858,5)</f>
        <v>182.85858</v>
      </c>
      <c r="G202" s="20"/>
      <c r="H202" s="28"/>
    </row>
    <row r="203" spans="1:8" ht="12.75" customHeight="1">
      <c r="A203" s="42">
        <v>44231</v>
      </c>
      <c r="B203" s="43"/>
      <c r="C203" s="22">
        <f>ROUND(4.2,5)</f>
        <v>4.2</v>
      </c>
      <c r="D203" s="22">
        <f>F203</f>
        <v>184.82516</v>
      </c>
      <c r="E203" s="22">
        <f>F203</f>
        <v>184.82516</v>
      </c>
      <c r="F203" s="22">
        <f>ROUND(184.82516,5)</f>
        <v>184.82516</v>
      </c>
      <c r="G203" s="20"/>
      <c r="H203" s="28"/>
    </row>
    <row r="204" spans="1:8" ht="12.75" customHeight="1">
      <c r="A204" s="42">
        <v>44322</v>
      </c>
      <c r="B204" s="43"/>
      <c r="C204" s="22">
        <f>ROUND(4.2,5)</f>
        <v>4.2</v>
      </c>
      <c r="D204" s="22">
        <f>F204</f>
        <v>184.15954</v>
      </c>
      <c r="E204" s="22">
        <f>F204</f>
        <v>184.15954</v>
      </c>
      <c r="F204" s="22">
        <f>ROUND(184.15954,5)</f>
        <v>184.15954</v>
      </c>
      <c r="G204" s="20"/>
      <c r="H204" s="28"/>
    </row>
    <row r="205" spans="1:8" ht="12.75" customHeight="1">
      <c r="A205" s="42">
        <v>44413</v>
      </c>
      <c r="B205" s="43"/>
      <c r="C205" s="22">
        <f>ROUND(4.2,5)</f>
        <v>4.2</v>
      </c>
      <c r="D205" s="22">
        <f>F205</f>
        <v>186.23332</v>
      </c>
      <c r="E205" s="22">
        <f>F205</f>
        <v>186.23332</v>
      </c>
      <c r="F205" s="22">
        <f>ROUND(186.23332,5)</f>
        <v>186.23332</v>
      </c>
      <c r="G205" s="20"/>
      <c r="H205" s="28"/>
    </row>
    <row r="206" spans="1:8" ht="12.75" customHeight="1">
      <c r="A206" s="42">
        <v>44504</v>
      </c>
      <c r="B206" s="43"/>
      <c r="C206" s="22">
        <f>ROUND(4.2,5)</f>
        <v>4.2</v>
      </c>
      <c r="D206" s="22">
        <f>F206</f>
        <v>185.4345</v>
      </c>
      <c r="E206" s="22">
        <f>F206</f>
        <v>185.4345</v>
      </c>
      <c r="F206" s="22">
        <f>ROUND(185.4345,5)</f>
        <v>185.4345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ROUND(2,5)</f>
        <v>2</v>
      </c>
      <c r="D208" s="22">
        <f>F208</f>
        <v>167.03696</v>
      </c>
      <c r="E208" s="22">
        <f>F208</f>
        <v>167.03696</v>
      </c>
      <c r="F208" s="22">
        <f>ROUND(167.03696,5)</f>
        <v>167.03696</v>
      </c>
      <c r="G208" s="20"/>
      <c r="H208" s="28"/>
    </row>
    <row r="209" spans="1:8" ht="12.75" customHeight="1">
      <c r="A209" s="42">
        <v>44231</v>
      </c>
      <c r="B209" s="43"/>
      <c r="C209" s="22">
        <f>ROUND(2,5)</f>
        <v>2</v>
      </c>
      <c r="D209" s="22">
        <f>F209</f>
        <v>166.55519</v>
      </c>
      <c r="E209" s="22">
        <f>F209</f>
        <v>166.55519</v>
      </c>
      <c r="F209" s="22">
        <f>ROUND(166.55519,5)</f>
        <v>166.55519</v>
      </c>
      <c r="G209" s="20"/>
      <c r="H209" s="28"/>
    </row>
    <row r="210" spans="1:8" ht="12.75" customHeight="1">
      <c r="A210" s="42">
        <v>44322</v>
      </c>
      <c r="B210" s="43"/>
      <c r="C210" s="22">
        <f>ROUND(2,5)</f>
        <v>2</v>
      </c>
      <c r="D210" s="22">
        <f>F210</f>
        <v>168.37907</v>
      </c>
      <c r="E210" s="22">
        <f>F210</f>
        <v>168.37907</v>
      </c>
      <c r="F210" s="22">
        <f>ROUND(168.37907,5)</f>
        <v>168.37907</v>
      </c>
      <c r="G210" s="20"/>
      <c r="H210" s="28"/>
    </row>
    <row r="211" spans="1:8" ht="12.75" customHeight="1">
      <c r="A211" s="42">
        <v>44413</v>
      </c>
      <c r="B211" s="43"/>
      <c r="C211" s="22">
        <f>ROUND(2,5)</f>
        <v>2</v>
      </c>
      <c r="D211" s="22">
        <f>F211</f>
        <v>167.96402</v>
      </c>
      <c r="E211" s="22">
        <f>F211</f>
        <v>167.96402</v>
      </c>
      <c r="F211" s="22">
        <f>ROUND(167.96402,5)</f>
        <v>167.96402</v>
      </c>
      <c r="G211" s="20"/>
      <c r="H211" s="28"/>
    </row>
    <row r="212" spans="1:8" ht="12.75" customHeight="1">
      <c r="A212" s="42">
        <v>44504</v>
      </c>
      <c r="B212" s="43"/>
      <c r="C212" s="22">
        <f>ROUND(2,5)</f>
        <v>2</v>
      </c>
      <c r="D212" s="22">
        <f>F212</f>
        <v>169.69133</v>
      </c>
      <c r="E212" s="22">
        <f>F212</f>
        <v>169.69133</v>
      </c>
      <c r="F212" s="22">
        <f>ROUND(169.69133,5)</f>
        <v>169.69133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ROUND(9.625,5)</f>
        <v>9.625</v>
      </c>
      <c r="D214" s="22">
        <f>F214</f>
        <v>9.81595</v>
      </c>
      <c r="E214" s="22">
        <f>F214</f>
        <v>9.81595</v>
      </c>
      <c r="F214" s="22">
        <f>ROUND(9.81595,5)</f>
        <v>9.81595</v>
      </c>
      <c r="G214" s="20"/>
      <c r="H214" s="28"/>
    </row>
    <row r="215" spans="1:8" ht="12.75" customHeight="1">
      <c r="A215" s="42">
        <v>44231</v>
      </c>
      <c r="B215" s="43"/>
      <c r="C215" s="22">
        <f>ROUND(9.625,5)</f>
        <v>9.625</v>
      </c>
      <c r="D215" s="22">
        <f>F215</f>
        <v>10.02652</v>
      </c>
      <c r="E215" s="22">
        <f>F215</f>
        <v>10.02652</v>
      </c>
      <c r="F215" s="22">
        <f>ROUND(10.02652,5)</f>
        <v>10.02652</v>
      </c>
      <c r="G215" s="20"/>
      <c r="H215" s="28"/>
    </row>
    <row r="216" spans="1:8" ht="12.75" customHeight="1">
      <c r="A216" s="42">
        <v>44322</v>
      </c>
      <c r="B216" s="43"/>
      <c r="C216" s="22">
        <f>ROUND(9.625,5)</f>
        <v>9.625</v>
      </c>
      <c r="D216" s="22">
        <f>F216</f>
        <v>10.23842</v>
      </c>
      <c r="E216" s="22">
        <f>F216</f>
        <v>10.23842</v>
      </c>
      <c r="F216" s="22">
        <f>ROUND(10.23842,5)</f>
        <v>10.23842</v>
      </c>
      <c r="G216" s="20"/>
      <c r="H216" s="28"/>
    </row>
    <row r="217" spans="1:8" ht="12.75" customHeight="1">
      <c r="A217" s="42">
        <v>44413</v>
      </c>
      <c r="B217" s="43"/>
      <c r="C217" s="22">
        <f>ROUND(9.625,5)</f>
        <v>9.625</v>
      </c>
      <c r="D217" s="22">
        <f>F217</f>
        <v>10.46353</v>
      </c>
      <c r="E217" s="22">
        <f>F217</f>
        <v>10.46353</v>
      </c>
      <c r="F217" s="22">
        <f>ROUND(10.46353,5)</f>
        <v>10.46353</v>
      </c>
      <c r="G217" s="20"/>
      <c r="H217" s="28"/>
    </row>
    <row r="218" spans="1:8" ht="12.75" customHeight="1">
      <c r="A218" s="42">
        <v>44504</v>
      </c>
      <c r="B218" s="43"/>
      <c r="C218" s="22">
        <f>ROUND(9.625,5)</f>
        <v>9.625</v>
      </c>
      <c r="D218" s="22">
        <f>F218</f>
        <v>10.71144</v>
      </c>
      <c r="E218" s="22">
        <f>F218</f>
        <v>10.71144</v>
      </c>
      <c r="F218" s="22">
        <f>ROUND(10.71144,5)</f>
        <v>10.71144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ROUND(10.975,5)</f>
        <v>10.975</v>
      </c>
      <c r="D220" s="22">
        <f>F220</f>
        <v>11.15776</v>
      </c>
      <c r="E220" s="22">
        <f>F220</f>
        <v>11.15776</v>
      </c>
      <c r="F220" s="22">
        <f>ROUND(11.15776,5)</f>
        <v>11.15776</v>
      </c>
      <c r="G220" s="20"/>
      <c r="H220" s="28"/>
    </row>
    <row r="221" spans="1:8" ht="12.75" customHeight="1">
      <c r="A221" s="42">
        <v>44231</v>
      </c>
      <c r="B221" s="43"/>
      <c r="C221" s="22">
        <f>ROUND(10.975,5)</f>
        <v>10.975</v>
      </c>
      <c r="D221" s="22">
        <f>F221</f>
        <v>11.3596</v>
      </c>
      <c r="E221" s="22">
        <f>F221</f>
        <v>11.3596</v>
      </c>
      <c r="F221" s="22">
        <f>ROUND(11.3596,5)</f>
        <v>11.3596</v>
      </c>
      <c r="G221" s="20"/>
      <c r="H221" s="28"/>
    </row>
    <row r="222" spans="1:8" ht="12.75" customHeight="1">
      <c r="A222" s="42">
        <v>44322</v>
      </c>
      <c r="B222" s="43"/>
      <c r="C222" s="22">
        <f>ROUND(10.975,5)</f>
        <v>10.975</v>
      </c>
      <c r="D222" s="22">
        <f>F222</f>
        <v>11.56016</v>
      </c>
      <c r="E222" s="22">
        <f>F222</f>
        <v>11.56016</v>
      </c>
      <c r="F222" s="22">
        <f>ROUND(11.56016,5)</f>
        <v>11.56016</v>
      </c>
      <c r="G222" s="20"/>
      <c r="H222" s="28"/>
    </row>
    <row r="223" spans="1:8" ht="12.75" customHeight="1">
      <c r="A223" s="42">
        <v>44413</v>
      </c>
      <c r="B223" s="43"/>
      <c r="C223" s="22">
        <f>ROUND(10.975,5)</f>
        <v>10.975</v>
      </c>
      <c r="D223" s="22">
        <f>F223</f>
        <v>11.77115</v>
      </c>
      <c r="E223" s="22">
        <f>F223</f>
        <v>11.77115</v>
      </c>
      <c r="F223" s="22">
        <f>ROUND(11.77115,5)</f>
        <v>11.77115</v>
      </c>
      <c r="G223" s="20"/>
      <c r="H223" s="28"/>
    </row>
    <row r="224" spans="1:8" ht="12.75" customHeight="1">
      <c r="A224" s="42">
        <v>44504</v>
      </c>
      <c r="B224" s="43"/>
      <c r="C224" s="22">
        <f>ROUND(10.975,5)</f>
        <v>10.975</v>
      </c>
      <c r="D224" s="22">
        <f>F224</f>
        <v>11.99705</v>
      </c>
      <c r="E224" s="22">
        <f>F224</f>
        <v>11.99705</v>
      </c>
      <c r="F224" s="22">
        <f>ROUND(11.99705,5)</f>
        <v>11.99705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ROUND(11.39,5)</f>
        <v>11.39</v>
      </c>
      <c r="D226" s="22">
        <f>F226</f>
        <v>11.59039</v>
      </c>
      <c r="E226" s="22">
        <f>F226</f>
        <v>11.59039</v>
      </c>
      <c r="F226" s="22">
        <f>ROUND(11.59039,5)</f>
        <v>11.59039</v>
      </c>
      <c r="G226" s="20"/>
      <c r="H226" s="28"/>
    </row>
    <row r="227" spans="1:8" ht="12.75" customHeight="1">
      <c r="A227" s="42">
        <v>44231</v>
      </c>
      <c r="B227" s="43"/>
      <c r="C227" s="22">
        <f>ROUND(11.39,5)</f>
        <v>11.39</v>
      </c>
      <c r="D227" s="22">
        <f>F227</f>
        <v>11.81352</v>
      </c>
      <c r="E227" s="22">
        <f>F227</f>
        <v>11.81352</v>
      </c>
      <c r="F227" s="22">
        <f>ROUND(11.81352,5)</f>
        <v>11.81352</v>
      </c>
      <c r="G227" s="20"/>
      <c r="H227" s="28"/>
    </row>
    <row r="228" spans="1:8" ht="12.75" customHeight="1">
      <c r="A228" s="42">
        <v>44322</v>
      </c>
      <c r="B228" s="43"/>
      <c r="C228" s="22">
        <f>ROUND(11.39,5)</f>
        <v>11.39</v>
      </c>
      <c r="D228" s="22">
        <f>F228</f>
        <v>12.036</v>
      </c>
      <c r="E228" s="22">
        <f>F228</f>
        <v>12.036</v>
      </c>
      <c r="F228" s="22">
        <f>ROUND(12.036,5)</f>
        <v>12.036</v>
      </c>
      <c r="G228" s="20"/>
      <c r="H228" s="28"/>
    </row>
    <row r="229" spans="1:8" ht="12.75" customHeight="1">
      <c r="A229" s="42">
        <v>44413</v>
      </c>
      <c r="B229" s="43"/>
      <c r="C229" s="22">
        <f>ROUND(11.39,5)</f>
        <v>11.39</v>
      </c>
      <c r="D229" s="22">
        <f>F229</f>
        <v>12.27156</v>
      </c>
      <c r="E229" s="22">
        <f>F229</f>
        <v>12.27156</v>
      </c>
      <c r="F229" s="22">
        <f>ROUND(12.27156,5)</f>
        <v>12.27156</v>
      </c>
      <c r="G229" s="20"/>
      <c r="H229" s="28"/>
    </row>
    <row r="230" spans="1:8" ht="12.75" customHeight="1">
      <c r="A230" s="42">
        <v>44504</v>
      </c>
      <c r="B230" s="43"/>
      <c r="C230" s="22">
        <f>ROUND(11.39,5)</f>
        <v>11.39</v>
      </c>
      <c r="D230" s="22">
        <f>F230</f>
        <v>12.52377</v>
      </c>
      <c r="E230" s="22">
        <f>F230</f>
        <v>12.52377</v>
      </c>
      <c r="F230" s="22">
        <f>ROUND(12.52377,5)</f>
        <v>12.52377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ROUND(728.11,3)</f>
        <v>728.11</v>
      </c>
      <c r="D232" s="23">
        <f>F232</f>
        <v>734.46</v>
      </c>
      <c r="E232" s="23">
        <f>F232</f>
        <v>734.46</v>
      </c>
      <c r="F232" s="23">
        <f>ROUND(734.46,3)</f>
        <v>734.46</v>
      </c>
      <c r="G232" s="20"/>
      <c r="H232" s="28"/>
    </row>
    <row r="233" spans="1:8" ht="12.75" customHeight="1">
      <c r="A233" s="42">
        <v>44231</v>
      </c>
      <c r="B233" s="43"/>
      <c r="C233" s="23">
        <f>ROUND(728.11,3)</f>
        <v>728.11</v>
      </c>
      <c r="D233" s="23">
        <f>F233</f>
        <v>742.176</v>
      </c>
      <c r="E233" s="23">
        <f>F233</f>
        <v>742.176</v>
      </c>
      <c r="F233" s="23">
        <f>ROUND(742.176,3)</f>
        <v>742.176</v>
      </c>
      <c r="G233" s="20"/>
      <c r="H233" s="28"/>
    </row>
    <row r="234" spans="1:8" ht="12.75" customHeight="1">
      <c r="A234" s="42">
        <v>44322</v>
      </c>
      <c r="B234" s="43"/>
      <c r="C234" s="23">
        <f>ROUND(728.11,3)</f>
        <v>728.11</v>
      </c>
      <c r="D234" s="23">
        <f>F234</f>
        <v>750.123</v>
      </c>
      <c r="E234" s="23">
        <f>F234</f>
        <v>750.123</v>
      </c>
      <c r="F234" s="23">
        <f>ROUND(750.123,3)</f>
        <v>750.123</v>
      </c>
      <c r="G234" s="20"/>
      <c r="H234" s="28"/>
    </row>
    <row r="235" spans="1:8" ht="12.75" customHeight="1">
      <c r="A235" s="42">
        <v>44413</v>
      </c>
      <c r="B235" s="43"/>
      <c r="C235" s="23">
        <f>ROUND(728.11,3)</f>
        <v>728.11</v>
      </c>
      <c r="D235" s="23">
        <f>F235</f>
        <v>758.304</v>
      </c>
      <c r="E235" s="23">
        <f>F235</f>
        <v>758.304</v>
      </c>
      <c r="F235" s="23">
        <f>ROUND(758.304,3)</f>
        <v>758.304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ROUND(743.372,3)</f>
        <v>743.372</v>
      </c>
      <c r="D237" s="23">
        <f>F237</f>
        <v>749.855</v>
      </c>
      <c r="E237" s="23">
        <f>F237</f>
        <v>749.855</v>
      </c>
      <c r="F237" s="23">
        <f>ROUND(749.855,3)</f>
        <v>749.855</v>
      </c>
      <c r="G237" s="20"/>
      <c r="H237" s="28"/>
    </row>
    <row r="238" spans="1:8" ht="12.75" customHeight="1">
      <c r="A238" s="42">
        <v>44231</v>
      </c>
      <c r="B238" s="43"/>
      <c r="C238" s="23">
        <f>ROUND(743.372,3)</f>
        <v>743.372</v>
      </c>
      <c r="D238" s="23">
        <f>F238</f>
        <v>757.733</v>
      </c>
      <c r="E238" s="23">
        <f>F238</f>
        <v>757.733</v>
      </c>
      <c r="F238" s="23">
        <f>ROUND(757.733,3)</f>
        <v>757.733</v>
      </c>
      <c r="G238" s="20"/>
      <c r="H238" s="28"/>
    </row>
    <row r="239" spans="1:8" ht="12.75" customHeight="1">
      <c r="A239" s="42">
        <v>44322</v>
      </c>
      <c r="B239" s="43"/>
      <c r="C239" s="23">
        <f>ROUND(743.372,3)</f>
        <v>743.372</v>
      </c>
      <c r="D239" s="23">
        <f>F239</f>
        <v>765.846</v>
      </c>
      <c r="E239" s="23">
        <f>F239</f>
        <v>765.846</v>
      </c>
      <c r="F239" s="23">
        <f>ROUND(765.846,3)</f>
        <v>765.846</v>
      </c>
      <c r="G239" s="20"/>
      <c r="H239" s="28"/>
    </row>
    <row r="240" spans="1:8" ht="12.75" customHeight="1">
      <c r="A240" s="42">
        <v>44413</v>
      </c>
      <c r="B240" s="43"/>
      <c r="C240" s="23">
        <f>ROUND(743.372,3)</f>
        <v>743.372</v>
      </c>
      <c r="D240" s="23">
        <f>F240</f>
        <v>774.199</v>
      </c>
      <c r="E240" s="23">
        <f>F240</f>
        <v>774.199</v>
      </c>
      <c r="F240" s="23">
        <f>ROUND(774.199,3)</f>
        <v>774.199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ROUND(814.186,3)</f>
        <v>814.186</v>
      </c>
      <c r="D242" s="23">
        <f>F242</f>
        <v>821.286</v>
      </c>
      <c r="E242" s="23">
        <f>F242</f>
        <v>821.286</v>
      </c>
      <c r="F242" s="23">
        <f>ROUND(821.286,3)</f>
        <v>821.286</v>
      </c>
      <c r="G242" s="20"/>
      <c r="H242" s="28"/>
    </row>
    <row r="243" spans="1:8" ht="12.75" customHeight="1">
      <c r="A243" s="42">
        <v>44231</v>
      </c>
      <c r="B243" s="43"/>
      <c r="C243" s="23">
        <f>ROUND(814.186,3)</f>
        <v>814.186</v>
      </c>
      <c r="D243" s="23">
        <f>F243</f>
        <v>829.915</v>
      </c>
      <c r="E243" s="23">
        <f>F243</f>
        <v>829.915</v>
      </c>
      <c r="F243" s="23">
        <f>ROUND(829.915,3)</f>
        <v>829.915</v>
      </c>
      <c r="G243" s="20"/>
      <c r="H243" s="28"/>
    </row>
    <row r="244" spans="1:8" ht="12.75" customHeight="1">
      <c r="A244" s="42">
        <v>44322</v>
      </c>
      <c r="B244" s="43"/>
      <c r="C244" s="23">
        <f>ROUND(814.186,3)</f>
        <v>814.186</v>
      </c>
      <c r="D244" s="23">
        <f>F244</f>
        <v>838.801</v>
      </c>
      <c r="E244" s="23">
        <f>F244</f>
        <v>838.801</v>
      </c>
      <c r="F244" s="23">
        <f>ROUND(838.801,3)</f>
        <v>838.801</v>
      </c>
      <c r="G244" s="20"/>
      <c r="H244" s="28"/>
    </row>
    <row r="245" spans="1:8" ht="12.75" customHeight="1">
      <c r="A245" s="42">
        <v>44413</v>
      </c>
      <c r="B245" s="43"/>
      <c r="C245" s="23">
        <f>ROUND(814.186,3)</f>
        <v>814.186</v>
      </c>
      <c r="D245" s="23">
        <f>F245</f>
        <v>847.95</v>
      </c>
      <c r="E245" s="23">
        <f>F245</f>
        <v>847.95</v>
      </c>
      <c r="F245" s="23">
        <f>ROUND(847.95,3)</f>
        <v>847.95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ROUND(711.684,3)</f>
        <v>711.684</v>
      </c>
      <c r="D247" s="23">
        <f>F247</f>
        <v>717.89</v>
      </c>
      <c r="E247" s="23">
        <f>F247</f>
        <v>717.89</v>
      </c>
      <c r="F247" s="23">
        <f>ROUND(717.89,3)</f>
        <v>717.89</v>
      </c>
      <c r="G247" s="20"/>
      <c r="H247" s="28"/>
    </row>
    <row r="248" spans="1:8" ht="12.75" customHeight="1">
      <c r="A248" s="42">
        <v>44231</v>
      </c>
      <c r="B248" s="43"/>
      <c r="C248" s="23">
        <f>ROUND(711.684,3)</f>
        <v>711.684</v>
      </c>
      <c r="D248" s="23">
        <f>F248</f>
        <v>725.433</v>
      </c>
      <c r="E248" s="23">
        <f>F248</f>
        <v>725.433</v>
      </c>
      <c r="F248" s="23">
        <f>ROUND(725.433,3)</f>
        <v>725.433</v>
      </c>
      <c r="G248" s="20"/>
      <c r="H248" s="28"/>
    </row>
    <row r="249" spans="1:8" ht="12.75" customHeight="1">
      <c r="A249" s="42">
        <v>44322</v>
      </c>
      <c r="B249" s="43"/>
      <c r="C249" s="23">
        <f>ROUND(711.684,3)</f>
        <v>711.684</v>
      </c>
      <c r="D249" s="23">
        <f>F249</f>
        <v>733.2</v>
      </c>
      <c r="E249" s="23">
        <f>F249</f>
        <v>733.2</v>
      </c>
      <c r="F249" s="23">
        <f>ROUND(733.2,3)</f>
        <v>733.2</v>
      </c>
      <c r="G249" s="20"/>
      <c r="H249" s="28"/>
    </row>
    <row r="250" spans="1:8" ht="12.75" customHeight="1">
      <c r="A250" s="42">
        <v>44413</v>
      </c>
      <c r="B250" s="43"/>
      <c r="C250" s="23">
        <f>ROUND(711.684,3)</f>
        <v>711.684</v>
      </c>
      <c r="D250" s="23">
        <f>F250</f>
        <v>741.197</v>
      </c>
      <c r="E250" s="23">
        <f>F250</f>
        <v>741.197</v>
      </c>
      <c r="F250" s="23">
        <f>ROUND(741.197,3)</f>
        <v>741.197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ROUND(250.423851258909,3)</f>
        <v>250.424</v>
      </c>
      <c r="D252" s="23">
        <f>F252</f>
        <v>252.665</v>
      </c>
      <c r="E252" s="23">
        <f>F252</f>
        <v>252.665</v>
      </c>
      <c r="F252" s="23">
        <f>ROUND(252.665,3)</f>
        <v>252.665</v>
      </c>
      <c r="G252" s="20"/>
      <c r="H252" s="28"/>
    </row>
    <row r="253" spans="1:8" ht="12.75" customHeight="1">
      <c r="A253" s="42">
        <v>44231</v>
      </c>
      <c r="B253" s="43"/>
      <c r="C253" s="23">
        <f>ROUND(250.423851258909,3)</f>
        <v>250.424</v>
      </c>
      <c r="D253" s="23">
        <f>F253</f>
        <v>255.381</v>
      </c>
      <c r="E253" s="23">
        <f>F253</f>
        <v>255.381</v>
      </c>
      <c r="F253" s="23">
        <f>ROUND(255.381,3)</f>
        <v>255.381</v>
      </c>
      <c r="G253" s="20"/>
      <c r="H253" s="28"/>
    </row>
    <row r="254" spans="1:8" ht="12.75" customHeight="1">
      <c r="A254" s="42">
        <v>44322</v>
      </c>
      <c r="B254" s="43"/>
      <c r="C254" s="23">
        <f>ROUND(250.423851258909,3)</f>
        <v>250.424</v>
      </c>
      <c r="D254" s="23">
        <f>F254</f>
        <v>258.177</v>
      </c>
      <c r="E254" s="23">
        <f>F254</f>
        <v>258.177</v>
      </c>
      <c r="F254" s="23">
        <f>ROUND(258.177,3)</f>
        <v>258.177</v>
      </c>
      <c r="G254" s="20"/>
      <c r="H254" s="28"/>
    </row>
    <row r="255" spans="1:8" ht="12.75" customHeight="1">
      <c r="A255" s="42">
        <v>44413</v>
      </c>
      <c r="B255" s="43"/>
      <c r="C255" s="23">
        <f>ROUND(250.423851258909,3)</f>
        <v>250.424</v>
      </c>
      <c r="D255" s="23">
        <f>F255</f>
        <v>261.053</v>
      </c>
      <c r="E255" s="23">
        <f>F255</f>
        <v>261.053</v>
      </c>
      <c r="F255" s="23">
        <f>ROUND(261.053,3)</f>
        <v>261.053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ROUND(703.009,3)</f>
        <v>703.009</v>
      </c>
      <c r="D257" s="23">
        <f>F257</f>
        <v>709.14</v>
      </c>
      <c r="E257" s="23">
        <f>F257</f>
        <v>709.14</v>
      </c>
      <c r="F257" s="23">
        <f>ROUND(709.14,3)</f>
        <v>709.14</v>
      </c>
      <c r="G257" s="20"/>
      <c r="H257" s="28"/>
    </row>
    <row r="258" spans="1:8" ht="12.75" customHeight="1">
      <c r="A258" s="42">
        <v>44231</v>
      </c>
      <c r="B258" s="43"/>
      <c r="C258" s="23">
        <f>ROUND(703.009,3)</f>
        <v>703.009</v>
      </c>
      <c r="D258" s="23">
        <f>F258</f>
        <v>716.59</v>
      </c>
      <c r="E258" s="23">
        <f>F258</f>
        <v>716.59</v>
      </c>
      <c r="F258" s="23">
        <f>ROUND(716.59,3)</f>
        <v>716.59</v>
      </c>
      <c r="G258" s="20"/>
      <c r="H258" s="28"/>
    </row>
    <row r="259" spans="1:8" ht="12.75" customHeight="1">
      <c r="A259" s="42">
        <v>44322</v>
      </c>
      <c r="B259" s="43"/>
      <c r="C259" s="23">
        <f>ROUND(703.009,3)</f>
        <v>703.009</v>
      </c>
      <c r="D259" s="23">
        <f>F259</f>
        <v>724.263</v>
      </c>
      <c r="E259" s="23">
        <f>F259</f>
        <v>724.263</v>
      </c>
      <c r="F259" s="23">
        <f>ROUND(724.263,3)</f>
        <v>724.263</v>
      </c>
      <c r="G259" s="20"/>
      <c r="H259" s="28"/>
    </row>
    <row r="260" spans="1:8" ht="12.75" customHeight="1">
      <c r="A260" s="42">
        <v>44413</v>
      </c>
      <c r="B260" s="43"/>
      <c r="C260" s="23">
        <f>ROUND(703.009,3)</f>
        <v>703.009</v>
      </c>
      <c r="D260" s="23">
        <f>F260</f>
        <v>732.162</v>
      </c>
      <c r="E260" s="23">
        <f>F260</f>
        <v>732.162</v>
      </c>
      <c r="F260" s="23">
        <f>ROUND(732.162,3)</f>
        <v>732.162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44062</v>
      </c>
      <c r="B262" s="47"/>
      <c r="C262" s="33">
        <v>3.442</v>
      </c>
      <c r="D262" s="33">
        <v>3.472</v>
      </c>
      <c r="E262" s="33">
        <v>3.418</v>
      </c>
      <c r="F262" s="33">
        <v>3.4450000000000003</v>
      </c>
      <c r="G262" s="31"/>
      <c r="H262" s="32"/>
    </row>
    <row r="263" spans="1:8" ht="12.75" customHeight="1">
      <c r="A263" s="46">
        <v>44090</v>
      </c>
      <c r="B263" s="47"/>
      <c r="C263" s="33">
        <v>3.442</v>
      </c>
      <c r="D263" s="33">
        <v>3.442</v>
      </c>
      <c r="E263" s="33">
        <v>3.408</v>
      </c>
      <c r="F263" s="33">
        <v>3.425</v>
      </c>
      <c r="G263" s="31"/>
      <c r="H263" s="32"/>
    </row>
    <row r="264" spans="1:8" ht="12.75" customHeight="1">
      <c r="A264" s="46">
        <v>44125</v>
      </c>
      <c r="B264" s="47"/>
      <c r="C264" s="33">
        <v>3.442</v>
      </c>
      <c r="D264" s="33">
        <v>3.422</v>
      </c>
      <c r="E264" s="33">
        <v>3.368</v>
      </c>
      <c r="F264" s="33">
        <v>3.395</v>
      </c>
      <c r="G264" s="31"/>
      <c r="H264" s="32"/>
    </row>
    <row r="265" spans="1:8" ht="12.75" customHeight="1">
      <c r="A265" s="46">
        <v>44153</v>
      </c>
      <c r="B265" s="47">
        <v>44153</v>
      </c>
      <c r="C265" s="33">
        <v>3.442</v>
      </c>
      <c r="D265" s="33">
        <v>3.412</v>
      </c>
      <c r="E265" s="33">
        <v>3.358</v>
      </c>
      <c r="F265" s="33">
        <v>3.385</v>
      </c>
      <c r="G265" s="31"/>
      <c r="H265" s="32"/>
    </row>
    <row r="266" spans="1:8" ht="12.75" customHeight="1">
      <c r="A266" s="46">
        <v>44180</v>
      </c>
      <c r="B266" s="47"/>
      <c r="C266" s="33">
        <v>3.442</v>
      </c>
      <c r="D266" s="33">
        <v>3.382</v>
      </c>
      <c r="E266" s="33">
        <v>3.348</v>
      </c>
      <c r="F266" s="33">
        <v>3.365</v>
      </c>
      <c r="G266" s="31"/>
      <c r="H266" s="32"/>
    </row>
    <row r="267" spans="1:8" ht="12.75" customHeight="1">
      <c r="A267" s="46">
        <v>44216</v>
      </c>
      <c r="B267" s="47"/>
      <c r="C267" s="33">
        <v>3.442</v>
      </c>
      <c r="D267" s="33">
        <v>3.402</v>
      </c>
      <c r="E267" s="33">
        <v>3.348</v>
      </c>
      <c r="F267" s="33">
        <v>3.375</v>
      </c>
      <c r="G267" s="31"/>
      <c r="H267" s="32"/>
    </row>
    <row r="268" spans="1:8" ht="12.75" customHeight="1">
      <c r="A268" s="46">
        <v>44272</v>
      </c>
      <c r="B268" s="47"/>
      <c r="C268" s="33">
        <v>3.442</v>
      </c>
      <c r="D268" s="33">
        <v>3.432</v>
      </c>
      <c r="E268" s="33">
        <v>3.388</v>
      </c>
      <c r="F268" s="33">
        <v>3.41</v>
      </c>
      <c r="G268" s="31"/>
      <c r="H268" s="32"/>
    </row>
    <row r="269" spans="1:8" ht="12.75" customHeight="1">
      <c r="A269" s="46">
        <v>44362</v>
      </c>
      <c r="B269" s="47"/>
      <c r="C269" s="33">
        <v>3.442</v>
      </c>
      <c r="D269" s="33">
        <v>3.602</v>
      </c>
      <c r="E269" s="33">
        <v>3.558</v>
      </c>
      <c r="F269" s="33">
        <v>3.58</v>
      </c>
      <c r="G269" s="31"/>
      <c r="H269" s="32"/>
    </row>
    <row r="270" spans="1:8" ht="12.75" customHeight="1">
      <c r="A270" s="46">
        <v>44454</v>
      </c>
      <c r="B270" s="47"/>
      <c r="C270" s="33">
        <v>3.442</v>
      </c>
      <c r="D270" s="33">
        <v>3.702</v>
      </c>
      <c r="E270" s="33">
        <v>3.648</v>
      </c>
      <c r="F270" s="33">
        <v>3.675</v>
      </c>
      <c r="G270" s="31"/>
      <c r="H270" s="32"/>
    </row>
    <row r="271" spans="1:8" ht="12.75" customHeight="1">
      <c r="A271" s="46">
        <v>44545</v>
      </c>
      <c r="B271" s="47"/>
      <c r="C271" s="33">
        <v>3.442</v>
      </c>
      <c r="D271" s="33">
        <v>3.962</v>
      </c>
      <c r="E271" s="33">
        <v>3.878</v>
      </c>
      <c r="F271" s="33">
        <v>3.92</v>
      </c>
      <c r="G271" s="31"/>
      <c r="H271" s="32"/>
    </row>
    <row r="272" spans="1:8" ht="12.75" customHeight="1">
      <c r="A272" s="46">
        <v>44636</v>
      </c>
      <c r="B272" s="47"/>
      <c r="C272" s="33">
        <v>3.442</v>
      </c>
      <c r="D272" s="33">
        <v>4.102</v>
      </c>
      <c r="E272" s="33">
        <v>3.968</v>
      </c>
      <c r="F272" s="33">
        <v>4.035</v>
      </c>
      <c r="G272" s="31"/>
      <c r="H272" s="32"/>
    </row>
    <row r="273" spans="1:8" ht="12.75" customHeight="1">
      <c r="A273" s="46">
        <v>44727</v>
      </c>
      <c r="B273" s="47"/>
      <c r="C273" s="33">
        <v>3.442</v>
      </c>
      <c r="D273" s="33">
        <v>4.442</v>
      </c>
      <c r="E273" s="33">
        <v>4.288</v>
      </c>
      <c r="F273" s="33">
        <v>4.365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ROUND(91.650335298708,2)</f>
        <v>91.65</v>
      </c>
      <c r="D275" s="20">
        <f>F275</f>
        <v>86.1</v>
      </c>
      <c r="E275" s="20">
        <f>F275</f>
        <v>86.1</v>
      </c>
      <c r="F275" s="20">
        <f>ROUND(86.1029071887971,2)</f>
        <v>86.1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ROUND(89.7210081725477,2)</f>
        <v>89.72</v>
      </c>
      <c r="D277" s="20">
        <f>F277</f>
        <v>81.78</v>
      </c>
      <c r="E277" s="20">
        <f>F277</f>
        <v>81.78</v>
      </c>
      <c r="F277" s="20">
        <f>ROUND(81.7830096464601,2)</f>
        <v>81.78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ROUND(91.650335298708,5)</f>
        <v>91.65034</v>
      </c>
      <c r="D281" s="22">
        <f>F281</f>
        <v>93.99149</v>
      </c>
      <c r="E281" s="22">
        <f>F281</f>
        <v>93.99149</v>
      </c>
      <c r="F281" s="22">
        <f>ROUND(93.9914857990041,5)</f>
        <v>93.99149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ROUND(91.650335298708,5)</f>
        <v>91.65034</v>
      </c>
      <c r="D283" s="22">
        <f>F283</f>
        <v>92.19752</v>
      </c>
      <c r="E283" s="22">
        <f>F283</f>
        <v>92.19752</v>
      </c>
      <c r="F283" s="22">
        <f>ROUND(92.1975234099819,5)</f>
        <v>92.19752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ROUND(91.650335298708,5)</f>
        <v>91.65034</v>
      </c>
      <c r="D285" s="22">
        <f>F285</f>
        <v>90.33273</v>
      </c>
      <c r="E285" s="22">
        <f>F285</f>
        <v>90.33273</v>
      </c>
      <c r="F285" s="22">
        <f>ROUND(90.3327318584913,5)</f>
        <v>90.33273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ROUND(91.650335298708,5)</f>
        <v>91.65034</v>
      </c>
      <c r="D287" s="22">
        <f>F287</f>
        <v>89.27166</v>
      </c>
      <c r="E287" s="22">
        <f>F287</f>
        <v>89.27166</v>
      </c>
      <c r="F287" s="22">
        <f>ROUND(89.2716629187335,5)</f>
        <v>89.27166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ROUND(91.650335298708,5)</f>
        <v>91.65034</v>
      </c>
      <c r="D289" s="22">
        <f>F289</f>
        <v>90.53233</v>
      </c>
      <c r="E289" s="22">
        <f>F289</f>
        <v>90.53233</v>
      </c>
      <c r="F289" s="22">
        <f>ROUND(90.5323345316848,5)</f>
        <v>90.53233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ROUND(91.650335298708,5)</f>
        <v>91.65034</v>
      </c>
      <c r="D291" s="22">
        <f>F291</f>
        <v>89.94941</v>
      </c>
      <c r="E291" s="22">
        <f>F291</f>
        <v>89.94941</v>
      </c>
      <c r="F291" s="22">
        <f>ROUND(89.9494116116515,5)</f>
        <v>89.94941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ROUND(91.650335298708,5)</f>
        <v>91.65034</v>
      </c>
      <c r="D293" s="22">
        <f>F293</f>
        <v>90.06425</v>
      </c>
      <c r="E293" s="22">
        <f>F293</f>
        <v>90.06425</v>
      </c>
      <c r="F293" s="22">
        <f>ROUND(90.0642450917541,5)</f>
        <v>90.06425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ROUND(91.650335298708,5)</f>
        <v>91.65034</v>
      </c>
      <c r="D295" s="22">
        <f>F295</f>
        <v>93.20672</v>
      </c>
      <c r="E295" s="22">
        <f>F295</f>
        <v>93.20672</v>
      </c>
      <c r="F295" s="22">
        <f>ROUND(93.2067219794085,5)</f>
        <v>93.20672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ROUND(91.650335298708,2)</f>
        <v>91.65</v>
      </c>
      <c r="D297" s="20">
        <f>F297</f>
        <v>91.65</v>
      </c>
      <c r="E297" s="20">
        <f>F297</f>
        <v>91.65</v>
      </c>
      <c r="F297" s="20">
        <f>ROUND(91.650335298708,2)</f>
        <v>91.65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ROUND(91.650335298708,2)</f>
        <v>91.65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ROUND(89.7210081725477,5)</f>
        <v>89.72101</v>
      </c>
      <c r="D301" s="22">
        <f>F301</f>
        <v>79.93916</v>
      </c>
      <c r="E301" s="22">
        <f>F301</f>
        <v>79.93916</v>
      </c>
      <c r="F301" s="22">
        <f>ROUND(79.9391569552743,5)</f>
        <v>79.93916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ROUND(89.7210081725477,5)</f>
        <v>89.72101</v>
      </c>
      <c r="D303" s="22">
        <f>F303</f>
        <v>76.55802</v>
      </c>
      <c r="E303" s="22">
        <f>F303</f>
        <v>76.55802</v>
      </c>
      <c r="F303" s="22">
        <f>ROUND(76.5580215030845,5)</f>
        <v>76.55802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ROUND(89.7210081725477,5)</f>
        <v>89.72101</v>
      </c>
      <c r="D305" s="22">
        <f>F305</f>
        <v>75.06769</v>
      </c>
      <c r="E305" s="22">
        <f>F305</f>
        <v>75.06769</v>
      </c>
      <c r="F305" s="22">
        <f>ROUND(75.0676938345143,5)</f>
        <v>75.06769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ROUND(89.7210081725477,5)</f>
        <v>89.72101</v>
      </c>
      <c r="D307" s="22">
        <f>F307</f>
        <v>77.20416</v>
      </c>
      <c r="E307" s="22">
        <f>F307</f>
        <v>77.20416</v>
      </c>
      <c r="F307" s="22">
        <f>ROUND(77.2041603250351,5)</f>
        <v>77.20416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ROUND(89.7210081725477,5)</f>
        <v>89.72101</v>
      </c>
      <c r="D309" s="22">
        <f>F309</f>
        <v>81.34759</v>
      </c>
      <c r="E309" s="22">
        <f>F309</f>
        <v>81.34759</v>
      </c>
      <c r="F309" s="22">
        <f>ROUND(81.3475910080111,5)</f>
        <v>81.34759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ROUND(89.7210081725477,5)</f>
        <v>89.72101</v>
      </c>
      <c r="D311" s="22">
        <f>F311</f>
        <v>79.97793</v>
      </c>
      <c r="E311" s="22">
        <f>F311</f>
        <v>79.97793</v>
      </c>
      <c r="F311" s="22">
        <f>ROUND(79.9779349355572,5)</f>
        <v>79.97793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ROUND(89.7210081725477,5)</f>
        <v>89.72101</v>
      </c>
      <c r="D313" s="22">
        <f>F313</f>
        <v>82.19227</v>
      </c>
      <c r="E313" s="22">
        <f>F313</f>
        <v>82.19227</v>
      </c>
      <c r="F313" s="22">
        <f>ROUND(82.1922709106969,5)</f>
        <v>82.19227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ROUND(89.7210081725477,5)</f>
        <v>89.72101</v>
      </c>
      <c r="D315" s="22">
        <f>F315</f>
        <v>88.12118</v>
      </c>
      <c r="E315" s="22">
        <f>F315</f>
        <v>88.12118</v>
      </c>
      <c r="F315" s="22">
        <f>ROUND(88.1211830416286,5)</f>
        <v>88.12118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ROUND(89.7210081725477,2)</f>
        <v>89.72</v>
      </c>
      <c r="D317" s="20">
        <f>F317</f>
        <v>89.72</v>
      </c>
      <c r="E317" s="20">
        <f>F317</f>
        <v>89.72</v>
      </c>
      <c r="F317" s="20">
        <f>ROUND(89.7210081725477,2)</f>
        <v>89.72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ROUND(89.7210081725477,2)</f>
        <v>89.72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309:B309"/>
    <mergeCell ref="A310:B310"/>
    <mergeCell ref="A311:B311"/>
    <mergeCell ref="A312:B312"/>
    <mergeCell ref="A313:B313"/>
    <mergeCell ref="A307:B307"/>
    <mergeCell ref="A308:B308"/>
    <mergeCell ref="A315:B315"/>
    <mergeCell ref="A316:B316"/>
    <mergeCell ref="A317:B317"/>
    <mergeCell ref="A318:B318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2020-08-14T15:57:54Z</dcterms:modified>
  <cp:category/>
  <cp:version/>
  <cp:contentType/>
  <cp:contentStatus/>
</cp:coreProperties>
</file>