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<sst xmlns="http://schemas.openxmlformats.org/spreadsheetml/2006/main" count="88" uniqueCount="86">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</sst>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44090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ROUND(91.1878271891518,2)</f>
        <v>91.19</v>
      </c>
      <c r="D8" s="26">
        <f>F8</f>
        <v>93.97</v>
      </c>
      <c r="E8" s="26">
        <f>F8</f>
        <v>93.97</v>
      </c>
      <c r="F8" s="26">
        <f>ROUND(93.9707549907471,2)</f>
        <v>93.97</v>
      </c>
      <c r="G8" s="26"/>
      <c r="H8" s="38"/>
    </row>
    <row r="9" spans="1:8" ht="12.75" customHeight="1">
      <c r="A9" s="27">
        <v>44271</v>
      </c>
      <c r="B9" s="28"/>
      <c r="C9" s="26">
        <f>ROUND(91.1878271891518,2)</f>
        <v>91.19</v>
      </c>
      <c r="D9" s="26">
        <f>F9</f>
        <v>92.15</v>
      </c>
      <c r="E9" s="26">
        <f>F9</f>
        <v>92.15</v>
      </c>
      <c r="F9" s="26">
        <f>ROUND(92.147184068024,2)</f>
        <v>92.15</v>
      </c>
      <c r="G9" s="26"/>
      <c r="H9" s="38"/>
    </row>
    <row r="10" spans="1:8" ht="12.75" customHeight="1">
      <c r="A10" s="27">
        <v>44362</v>
      </c>
      <c r="B10" s="28"/>
      <c r="C10" s="26">
        <f>ROUND(91.1878271891518,2)</f>
        <v>91.19</v>
      </c>
      <c r="D10" s="26">
        <f>F10</f>
        <v>90.26</v>
      </c>
      <c r="E10" s="26">
        <f>F10</f>
        <v>90.26</v>
      </c>
      <c r="F10" s="26">
        <f>ROUND(90.2550538697028,2)</f>
        <v>90.26</v>
      </c>
      <c r="G10" s="26"/>
      <c r="H10" s="38"/>
    </row>
    <row r="11" spans="1:8" ht="12.75" customHeight="1">
      <c r="A11" s="27">
        <v>44460</v>
      </c>
      <c r="B11" s="28"/>
      <c r="C11" s="26">
        <f>ROUND(91.1878271891518,2)</f>
        <v>91.19</v>
      </c>
      <c r="D11" s="26">
        <f>F11</f>
        <v>89.16</v>
      </c>
      <c r="E11" s="26">
        <f>F11</f>
        <v>89.16</v>
      </c>
      <c r="F11" s="26">
        <f>ROUND(89.1555242209982,2)</f>
        <v>89.16</v>
      </c>
      <c r="G11" s="26"/>
      <c r="H11" s="38"/>
    </row>
    <row r="12" spans="1:8" ht="12.75" customHeight="1">
      <c r="A12" s="27">
        <v>44551</v>
      </c>
      <c r="B12" s="28"/>
      <c r="C12" s="26">
        <f>ROUND(91.1878271891518,2)</f>
        <v>91.19</v>
      </c>
      <c r="D12" s="26">
        <f>F12</f>
        <v>90.37</v>
      </c>
      <c r="E12" s="26">
        <f>F12</f>
        <v>90.37</v>
      </c>
      <c r="F12" s="26">
        <f>ROUND(90.371095818723,2)</f>
        <v>90.37</v>
      </c>
      <c r="G12" s="26"/>
      <c r="H12" s="38"/>
    </row>
    <row r="13" spans="1:8" ht="12.75" customHeight="1">
      <c r="A13" s="27">
        <v>44635</v>
      </c>
      <c r="B13" s="28"/>
      <c r="C13" s="26">
        <f>ROUND(91.1878271891518,2)</f>
        <v>91.19</v>
      </c>
      <c r="D13" s="26">
        <f>F13</f>
        <v>89.75</v>
      </c>
      <c r="E13" s="26">
        <f>F13</f>
        <v>89.75</v>
      </c>
      <c r="F13" s="26">
        <f>ROUND(89.7457011348516,2)</f>
        <v>89.75</v>
      </c>
      <c r="G13" s="26"/>
      <c r="H13" s="38"/>
    </row>
    <row r="14" spans="1:8" ht="12.75" customHeight="1">
      <c r="A14" s="27">
        <v>44733</v>
      </c>
      <c r="B14" s="28"/>
      <c r="C14" s="26">
        <f>ROUND(91.1878271891518,2)</f>
        <v>91.19</v>
      </c>
      <c r="D14" s="26">
        <f>F14</f>
        <v>89.8</v>
      </c>
      <c r="E14" s="26">
        <f>F14</f>
        <v>89.8</v>
      </c>
      <c r="F14" s="26">
        <f>ROUND(89.7958397546431,2)</f>
        <v>89.8</v>
      </c>
      <c r="G14" s="26"/>
      <c r="H14" s="38"/>
    </row>
    <row r="15" spans="1:8" ht="12.75" customHeight="1">
      <c r="A15" s="27">
        <v>44824</v>
      </c>
      <c r="B15" s="28"/>
      <c r="C15" s="26">
        <f>ROUND(91.1878271891518,2)</f>
        <v>91.19</v>
      </c>
      <c r="D15" s="26">
        <f>F15</f>
        <v>92.9</v>
      </c>
      <c r="E15" s="26">
        <f>F15</f>
        <v>92.9</v>
      </c>
      <c r="F15" s="26">
        <f>ROUND(92.8979666223446,2)</f>
        <v>92.9</v>
      </c>
      <c r="G15" s="26"/>
      <c r="H15" s="38"/>
    </row>
    <row r="16" spans="1:8" ht="12.75" customHeight="1">
      <c r="A16" s="27">
        <v>44915</v>
      </c>
      <c r="B16" s="28"/>
      <c r="C16" s="26">
        <f>ROUND(91.1878271891518,2)</f>
        <v>91.19</v>
      </c>
      <c r="D16" s="26">
        <f>F16</f>
        <v>93.35</v>
      </c>
      <c r="E16" s="26">
        <f>F16</f>
        <v>93.35</v>
      </c>
      <c r="F16" s="26">
        <f>ROUND(93.3538750173021,2)</f>
        <v>93.35</v>
      </c>
      <c r="G16" s="26"/>
      <c r="H16" s="38"/>
    </row>
    <row r="17" spans="1:8" ht="12.75" customHeight="1">
      <c r="A17" s="27">
        <v>45007</v>
      </c>
      <c r="B17" s="28"/>
      <c r="C17" s="26">
        <f>ROUND(91.1878271891518,2)</f>
        <v>91.19</v>
      </c>
      <c r="D17" s="26">
        <f>F17</f>
        <v>85.69</v>
      </c>
      <c r="E17" s="26">
        <f>F17</f>
        <v>85.69</v>
      </c>
      <c r="F17" s="26">
        <f>ROUND(85.6904163632045,2)</f>
        <v>85.69</v>
      </c>
      <c r="G17" s="26"/>
      <c r="H17" s="38"/>
    </row>
    <row r="18" spans="1:8" ht="12.75" customHeight="1">
      <c r="A18" s="27">
        <v>45097</v>
      </c>
      <c r="B18" s="28"/>
      <c r="C18" s="26">
        <f>ROUND(91.1878271891518,2)</f>
        <v>91.19</v>
      </c>
      <c r="D18" s="26">
        <f>F18</f>
        <v>91.19</v>
      </c>
      <c r="E18" s="26">
        <f>F18</f>
        <v>91.19</v>
      </c>
      <c r="F18" s="26">
        <f>ROUND(91.1878271891518,2)</f>
        <v>91.19</v>
      </c>
      <c r="G18" s="26"/>
      <c r="H18" s="38"/>
    </row>
    <row r="19" spans="1:8" ht="12.75" customHeight="1">
      <c r="A19" s="27">
        <v>45188</v>
      </c>
      <c r="B19" s="28"/>
      <c r="C19" s="26">
        <f>ROUND(91.1878271891518,2)</f>
        <v>91.19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ROUND(88.8358585447406,2)</f>
        <v>88.84</v>
      </c>
      <c r="D21" s="26">
        <f>F21</f>
        <v>79.23</v>
      </c>
      <c r="E21" s="26">
        <f>F21</f>
        <v>79.23</v>
      </c>
      <c r="F21" s="26">
        <f>ROUND(79.2257762010761,2)</f>
        <v>79.23</v>
      </c>
      <c r="G21" s="26"/>
      <c r="H21" s="38"/>
    </row>
    <row r="22" spans="1:8" ht="12.75" customHeight="1">
      <c r="A22" s="27">
        <v>46097</v>
      </c>
      <c r="B22" s="28"/>
      <c r="C22" s="26">
        <f>ROUND(88.8358585447406,2)</f>
        <v>88.84</v>
      </c>
      <c r="D22" s="26">
        <f>F22</f>
        <v>75.83</v>
      </c>
      <c r="E22" s="26">
        <f>F22</f>
        <v>75.83</v>
      </c>
      <c r="F22" s="26">
        <f>ROUND(75.8271438925567,2)</f>
        <v>75.83</v>
      </c>
      <c r="G22" s="26"/>
      <c r="H22" s="38"/>
    </row>
    <row r="23" spans="1:8" ht="12.75" customHeight="1">
      <c r="A23" s="27">
        <v>46188</v>
      </c>
      <c r="B23" s="28"/>
      <c r="C23" s="26">
        <f>ROUND(88.8358585447406,2)</f>
        <v>88.84</v>
      </c>
      <c r="D23" s="26">
        <f>F23</f>
        <v>74.32</v>
      </c>
      <c r="E23" s="26">
        <f>F23</f>
        <v>74.32</v>
      </c>
      <c r="F23" s="26">
        <f>ROUND(74.3208229696634,2)</f>
        <v>74.32</v>
      </c>
      <c r="G23" s="26"/>
      <c r="H23" s="38"/>
    </row>
    <row r="24" spans="1:8" ht="12.75" customHeight="1">
      <c r="A24" s="27">
        <v>46286</v>
      </c>
      <c r="B24" s="28"/>
      <c r="C24" s="26">
        <f>ROUND(88.8358585447406,2)</f>
        <v>88.84</v>
      </c>
      <c r="D24" s="26">
        <f>F24</f>
        <v>76.44</v>
      </c>
      <c r="E24" s="26">
        <f>F24</f>
        <v>76.44</v>
      </c>
      <c r="F24" s="26">
        <f>ROUND(76.4424347548015,2)</f>
        <v>76.44</v>
      </c>
      <c r="G24" s="26"/>
      <c r="H24" s="38"/>
    </row>
    <row r="25" spans="1:8" ht="12.75" customHeight="1">
      <c r="A25" s="27">
        <v>46377</v>
      </c>
      <c r="B25" s="28"/>
      <c r="C25" s="26">
        <f>ROUND(88.8358585447406,2)</f>
        <v>88.84</v>
      </c>
      <c r="D25" s="26">
        <f>F25</f>
        <v>80.56</v>
      </c>
      <c r="E25" s="26">
        <f>F25</f>
        <v>80.56</v>
      </c>
      <c r="F25" s="26">
        <f>ROUND(80.5619431053157,2)</f>
        <v>80.56</v>
      </c>
      <c r="G25" s="26"/>
      <c r="H25" s="38"/>
    </row>
    <row r="26" spans="1:8" ht="12.75" customHeight="1">
      <c r="A26" s="27">
        <v>46461</v>
      </c>
      <c r="B26" s="28"/>
      <c r="C26" s="26">
        <f>ROUND(88.8358585447406,2)</f>
        <v>88.84</v>
      </c>
      <c r="D26" s="26">
        <f>F26</f>
        <v>79.15</v>
      </c>
      <c r="E26" s="26">
        <f>F26</f>
        <v>79.15</v>
      </c>
      <c r="F26" s="26">
        <f>ROUND(79.1475768639476,2)</f>
        <v>79.15</v>
      </c>
      <c r="G26" s="26"/>
      <c r="H26" s="38"/>
    </row>
    <row r="27" spans="1:8" ht="12.75" customHeight="1">
      <c r="A27" s="27">
        <v>46559</v>
      </c>
      <c r="B27" s="28"/>
      <c r="C27" s="26">
        <f>ROUND(88.8358585447406,2)</f>
        <v>88.84</v>
      </c>
      <c r="D27" s="26">
        <f>F27</f>
        <v>81.33</v>
      </c>
      <c r="E27" s="26">
        <f>F27</f>
        <v>81.33</v>
      </c>
      <c r="F27" s="26">
        <f>ROUND(81.3335983102837,2)</f>
        <v>81.33</v>
      </c>
      <c r="G27" s="26"/>
      <c r="H27" s="38"/>
    </row>
    <row r="28" spans="1:8" ht="12.75" customHeight="1">
      <c r="A28" s="27">
        <v>46650</v>
      </c>
      <c r="B28" s="28"/>
      <c r="C28" s="26">
        <f>ROUND(88.8358585447406,2)</f>
        <v>88.84</v>
      </c>
      <c r="D28" s="26">
        <f>F28</f>
        <v>87.26</v>
      </c>
      <c r="E28" s="26">
        <f>F28</f>
        <v>87.26</v>
      </c>
      <c r="F28" s="26">
        <f>ROUND(87.2561999437698,2)</f>
        <v>87.26</v>
      </c>
      <c r="G28" s="26"/>
      <c r="H28" s="38"/>
    </row>
    <row r="29" spans="1:8" ht="12.75" customHeight="1">
      <c r="A29" s="27">
        <v>46741</v>
      </c>
      <c r="B29" s="28"/>
      <c r="C29" s="26">
        <f>ROUND(88.8358585447406,2)</f>
        <v>88.84</v>
      </c>
      <c r="D29" s="26">
        <f>F29</f>
        <v>87.76</v>
      </c>
      <c r="E29" s="26">
        <f>F29</f>
        <v>87.76</v>
      </c>
      <c r="F29" s="26">
        <f>ROUND(87.7620633669769,2)</f>
        <v>87.76</v>
      </c>
      <c r="G29" s="26"/>
      <c r="H29" s="38"/>
    </row>
    <row r="30" spans="1:8" ht="12.75" customHeight="1">
      <c r="A30" s="27">
        <v>46834</v>
      </c>
      <c r="B30" s="28"/>
      <c r="C30" s="26">
        <f>ROUND(88.8358585447406,2)</f>
        <v>88.84</v>
      </c>
      <c r="D30" s="26">
        <f>F30</f>
        <v>80.87</v>
      </c>
      <c r="E30" s="26">
        <f>F30</f>
        <v>80.87</v>
      </c>
      <c r="F30" s="26">
        <f>ROUND(80.8720272226343,2)</f>
        <v>80.87</v>
      </c>
      <c r="G30" s="26"/>
      <c r="H30" s="38"/>
    </row>
    <row r="31" spans="1:8" ht="12.75" customHeight="1">
      <c r="A31" s="27">
        <v>46924</v>
      </c>
      <c r="B31" s="28"/>
      <c r="C31" s="26">
        <f>ROUND(88.8358585447406,2)</f>
        <v>88.84</v>
      </c>
      <c r="D31" s="26">
        <f>F31</f>
        <v>88.84</v>
      </c>
      <c r="E31" s="26">
        <f>F31</f>
        <v>88.84</v>
      </c>
      <c r="F31" s="26">
        <f>ROUND(88.8358585447406,2)</f>
        <v>88.84</v>
      </c>
      <c r="G31" s="26"/>
      <c r="H31" s="38"/>
    </row>
    <row r="32" spans="1:8" ht="12.75" customHeight="1">
      <c r="A32" s="27">
        <v>47015</v>
      </c>
      <c r="B32" s="28"/>
      <c r="C32" s="26">
        <f>ROUND(88.8358585447406,2)</f>
        <v>88.84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ROUND(2.775,5)</f>
        <v>2.775</v>
      </c>
      <c r="D34" s="30">
        <f>F34</f>
        <v>2.775</v>
      </c>
      <c r="E34" s="30">
        <f>F34</f>
        <v>2.775</v>
      </c>
      <c r="F34" s="30">
        <f>ROUND(2.775,5)</f>
        <v>2.775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ROUND(4.65,5)</f>
        <v>4.65</v>
      </c>
      <c r="D36" s="30">
        <f>F36</f>
        <v>4.65</v>
      </c>
      <c r="E36" s="30">
        <f>F36</f>
        <v>4.65</v>
      </c>
      <c r="F36" s="30">
        <f>ROUND(4.65,5)</f>
        <v>4.65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ROUND(4.67,5)</f>
        <v>4.67</v>
      </c>
      <c r="D38" s="30">
        <f>F38</f>
        <v>4.67</v>
      </c>
      <c r="E38" s="30">
        <f>F38</f>
        <v>4.67</v>
      </c>
      <c r="F38" s="30">
        <f>ROUND(4.67,5)</f>
        <v>4.67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ROUND(4.561,5)</f>
        <v>4.561</v>
      </c>
      <c r="D40" s="30">
        <f>F40</f>
        <v>4.561</v>
      </c>
      <c r="E40" s="30">
        <f>F40</f>
        <v>4.561</v>
      </c>
      <c r="F40" s="30">
        <f>ROUND(4.561,5)</f>
        <v>4.561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ROUND(11.75,5)</f>
        <v>11.75</v>
      </c>
      <c r="D42" s="30">
        <f>F42</f>
        <v>11.75</v>
      </c>
      <c r="E42" s="30">
        <f>F42</f>
        <v>11.75</v>
      </c>
      <c r="F42" s="30">
        <f>ROUND(11.75,5)</f>
        <v>11.75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ROUND(4.435,5)</f>
        <v>4.435</v>
      </c>
      <c r="D44" s="30">
        <f>F44</f>
        <v>4.435</v>
      </c>
      <c r="E44" s="30">
        <f>F44</f>
        <v>4.435</v>
      </c>
      <c r="F44" s="30">
        <f>ROUND(4.435,5)</f>
        <v>4.435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ROUND(7.135,3)</f>
        <v>7.135</v>
      </c>
      <c r="D46" s="31">
        <f>F46</f>
        <v>7.135</v>
      </c>
      <c r="E46" s="31">
        <f>F46</f>
        <v>7.135</v>
      </c>
      <c r="F46" s="31">
        <f>ROUND(7.135,3)</f>
        <v>7.135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ROUND(2,3)</f>
        <v>2</v>
      </c>
      <c r="D48" s="31">
        <f>F48</f>
        <v>2</v>
      </c>
      <c r="E48" s="31">
        <f>F48</f>
        <v>2</v>
      </c>
      <c r="F48" s="31">
        <f>ROUND(2,3)</f>
        <v>2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ROUND(4.515,3)</f>
        <v>4.515</v>
      </c>
      <c r="D50" s="31">
        <f>F50</f>
        <v>4.515</v>
      </c>
      <c r="E50" s="31">
        <f>F50</f>
        <v>4.515</v>
      </c>
      <c r="F50" s="31">
        <f>ROUND(4.515,3)</f>
        <v>4.515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ROUND(3.65,3)</f>
        <v>3.65</v>
      </c>
      <c r="D52" s="31">
        <f>F52</f>
        <v>3.65</v>
      </c>
      <c r="E52" s="31">
        <f>F52</f>
        <v>3.65</v>
      </c>
      <c r="F52" s="31">
        <f>ROUND(3.65,3)</f>
        <v>3.65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ROUND(10.75,3)</f>
        <v>10.75</v>
      </c>
      <c r="D54" s="31">
        <f>F54</f>
        <v>10.75</v>
      </c>
      <c r="E54" s="31">
        <f>F54</f>
        <v>10.75</v>
      </c>
      <c r="F54" s="31">
        <f>ROUND(10.75,3)</f>
        <v>10.75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ROUND(3.661,3)</f>
        <v>3.661</v>
      </c>
      <c r="D56" s="31">
        <f>F56</f>
        <v>3.661</v>
      </c>
      <c r="E56" s="31">
        <f>F56</f>
        <v>3.661</v>
      </c>
      <c r="F56" s="31">
        <f>ROUND(3.661,3)</f>
        <v>3.661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ROUND(0.8,3)</f>
        <v>0.8</v>
      </c>
      <c r="D58" s="31">
        <f>F58</f>
        <v>0.8</v>
      </c>
      <c r="E58" s="31">
        <f>F58</f>
        <v>0.8</v>
      </c>
      <c r="F58" s="31">
        <f>ROUND(0.8,3)</f>
        <v>0.8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ROUND(9.685,3)</f>
        <v>9.685</v>
      </c>
      <c r="D60" s="31">
        <f>F60</f>
        <v>9.685</v>
      </c>
      <c r="E60" s="31">
        <f>F60</f>
        <v>9.685</v>
      </c>
      <c r="F60" s="31">
        <f>ROUND(9.685,3)</f>
        <v>9.685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ROUND(2.775,5)</f>
        <v>2.775</v>
      </c>
      <c r="D62" s="30">
        <f>F62</f>
        <v>144.27208</v>
      </c>
      <c r="E62" s="30">
        <f>F62</f>
        <v>144.27208</v>
      </c>
      <c r="F62" s="30">
        <f>ROUND(144.27208,5)</f>
        <v>144.27208</v>
      </c>
      <c r="G62" s="26"/>
      <c r="H62" s="38"/>
    </row>
    <row r="63" spans="1:8" ht="12.75" customHeight="1">
      <c r="A63" s="27">
        <v>44231</v>
      </c>
      <c r="B63" s="28"/>
      <c r="C63" s="30">
        <f>ROUND(2.775,5)</f>
        <v>2.775</v>
      </c>
      <c r="D63" s="30">
        <f>F63</f>
        <v>144.26071</v>
      </c>
      <c r="E63" s="30">
        <f>F63</f>
        <v>144.26071</v>
      </c>
      <c r="F63" s="30">
        <f>ROUND(144.26071,5)</f>
        <v>144.26071</v>
      </c>
      <c r="G63" s="26"/>
      <c r="H63" s="38"/>
    </row>
    <row r="64" spans="1:8" ht="12.75" customHeight="1">
      <c r="A64" s="27">
        <v>44322</v>
      </c>
      <c r="B64" s="28"/>
      <c r="C64" s="30">
        <f>ROUND(2.775,5)</f>
        <v>2.775</v>
      </c>
      <c r="D64" s="30">
        <f>F64</f>
        <v>145.83737</v>
      </c>
      <c r="E64" s="30">
        <f>F64</f>
        <v>145.83737</v>
      </c>
      <c r="F64" s="30">
        <f>ROUND(145.83737,5)</f>
        <v>145.83737</v>
      </c>
      <c r="G64" s="26"/>
      <c r="H64" s="38"/>
    </row>
    <row r="65" spans="1:8" ht="12.75" customHeight="1">
      <c r="A65" s="27">
        <v>44413</v>
      </c>
      <c r="B65" s="28"/>
      <c r="C65" s="30">
        <f>ROUND(2.775,5)</f>
        <v>2.775</v>
      </c>
      <c r="D65" s="30">
        <f>F65</f>
        <v>145.92023</v>
      </c>
      <c r="E65" s="30">
        <f>F65</f>
        <v>145.92023</v>
      </c>
      <c r="F65" s="30">
        <f>ROUND(145.92023,5)</f>
        <v>145.92023</v>
      </c>
      <c r="G65" s="26"/>
      <c r="H65" s="38"/>
    </row>
    <row r="66" spans="1:8" ht="12.75" customHeight="1">
      <c r="A66" s="27">
        <v>44504</v>
      </c>
      <c r="B66" s="28"/>
      <c r="C66" s="30">
        <f>ROUND(2.775,5)</f>
        <v>2.775</v>
      </c>
      <c r="D66" s="30">
        <f>F66</f>
        <v>147.41359</v>
      </c>
      <c r="E66" s="30">
        <f>F66</f>
        <v>147.41359</v>
      </c>
      <c r="F66" s="30">
        <f>ROUND(147.41359,5)</f>
        <v>147.41359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ROUND(101.99772,5)</f>
        <v>101.99772</v>
      </c>
      <c r="D68" s="30">
        <f>F68</f>
        <v>102.54607</v>
      </c>
      <c r="E68" s="30">
        <f>F68</f>
        <v>102.54607</v>
      </c>
      <c r="F68" s="30">
        <f>ROUND(102.54607,5)</f>
        <v>102.54607</v>
      </c>
      <c r="G68" s="26"/>
      <c r="H68" s="38"/>
    </row>
    <row r="69" spans="1:8" ht="12.75" customHeight="1">
      <c r="A69" s="27">
        <v>44231</v>
      </c>
      <c r="B69" s="28"/>
      <c r="C69" s="30">
        <f>ROUND(101.99772,5)</f>
        <v>101.99772</v>
      </c>
      <c r="D69" s="30">
        <f>F69</f>
        <v>103.61051</v>
      </c>
      <c r="E69" s="30">
        <f>F69</f>
        <v>103.61051</v>
      </c>
      <c r="F69" s="30">
        <f>ROUND(103.61051,5)</f>
        <v>103.61051</v>
      </c>
      <c r="G69" s="26"/>
      <c r="H69" s="38"/>
    </row>
    <row r="70" spans="1:8" ht="12.75" customHeight="1">
      <c r="A70" s="27">
        <v>44322</v>
      </c>
      <c r="B70" s="28"/>
      <c r="C70" s="30">
        <f>ROUND(101.99772,5)</f>
        <v>101.99772</v>
      </c>
      <c r="D70" s="30">
        <f>F70</f>
        <v>103.60304</v>
      </c>
      <c r="E70" s="30">
        <f>F70</f>
        <v>103.60304</v>
      </c>
      <c r="F70" s="30">
        <f>ROUND(103.60304,5)</f>
        <v>103.60304</v>
      </c>
      <c r="G70" s="26"/>
      <c r="H70" s="38"/>
    </row>
    <row r="71" spans="1:8" ht="12.75" customHeight="1">
      <c r="A71" s="27">
        <v>44413</v>
      </c>
      <c r="B71" s="28"/>
      <c r="C71" s="30">
        <f>ROUND(101.99772,5)</f>
        <v>101.99772</v>
      </c>
      <c r="D71" s="30">
        <f>F71</f>
        <v>104.74954</v>
      </c>
      <c r="E71" s="30">
        <f>F71</f>
        <v>104.74954</v>
      </c>
      <c r="F71" s="30">
        <f>ROUND(104.74954,5)</f>
        <v>104.74954</v>
      </c>
      <c r="G71" s="26"/>
      <c r="H71" s="38"/>
    </row>
    <row r="72" spans="1:8" ht="12.75" customHeight="1">
      <c r="A72" s="27">
        <v>44504</v>
      </c>
      <c r="B72" s="28"/>
      <c r="C72" s="30">
        <f>ROUND(101.99772,5)</f>
        <v>101.99772</v>
      </c>
      <c r="D72" s="30">
        <f>F72</f>
        <v>104.67146</v>
      </c>
      <c r="E72" s="30">
        <f>F72</f>
        <v>104.67146</v>
      </c>
      <c r="F72" s="30">
        <f>ROUND(104.67146,5)</f>
        <v>104.67146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ROUND(9.21,5)</f>
        <v>9.21</v>
      </c>
      <c r="D74" s="30">
        <f>F74</f>
        <v>9.32412</v>
      </c>
      <c r="E74" s="30">
        <f>F74</f>
        <v>9.32412</v>
      </c>
      <c r="F74" s="30">
        <f>ROUND(9.32412,5)</f>
        <v>9.32412</v>
      </c>
      <c r="G74" s="26"/>
      <c r="H74" s="38"/>
    </row>
    <row r="75" spans="1:8" ht="12.75" customHeight="1">
      <c r="A75" s="27">
        <v>44231</v>
      </c>
      <c r="B75" s="28"/>
      <c r="C75" s="30">
        <f>ROUND(9.21,5)</f>
        <v>9.21</v>
      </c>
      <c r="D75" s="30">
        <f>F75</f>
        <v>9.53542</v>
      </c>
      <c r="E75" s="30">
        <f>F75</f>
        <v>9.53542</v>
      </c>
      <c r="F75" s="30">
        <f>ROUND(9.53542,5)</f>
        <v>9.53542</v>
      </c>
      <c r="G75" s="26"/>
      <c r="H75" s="38"/>
    </row>
    <row r="76" spans="1:8" ht="12.75" customHeight="1">
      <c r="A76" s="27">
        <v>44322</v>
      </c>
      <c r="B76" s="28"/>
      <c r="C76" s="30">
        <f>ROUND(9.21,5)</f>
        <v>9.21</v>
      </c>
      <c r="D76" s="30">
        <f>F76</f>
        <v>9.75271</v>
      </c>
      <c r="E76" s="30">
        <f>F76</f>
        <v>9.75271</v>
      </c>
      <c r="F76" s="30">
        <f>ROUND(9.75271,5)</f>
        <v>9.75271</v>
      </c>
      <c r="G76" s="26"/>
      <c r="H76" s="38"/>
    </row>
    <row r="77" spans="1:8" ht="12.75" customHeight="1">
      <c r="A77" s="27">
        <v>44413</v>
      </c>
      <c r="B77" s="28"/>
      <c r="C77" s="30">
        <f>ROUND(9.21,5)</f>
        <v>9.21</v>
      </c>
      <c r="D77" s="30">
        <f>F77</f>
        <v>9.98991</v>
      </c>
      <c r="E77" s="30">
        <f>F77</f>
        <v>9.98991</v>
      </c>
      <c r="F77" s="30">
        <f>ROUND(9.98991,5)</f>
        <v>9.98991</v>
      </c>
      <c r="G77" s="26"/>
      <c r="H77" s="38"/>
    </row>
    <row r="78" spans="1:8" ht="12.75" customHeight="1">
      <c r="A78" s="27">
        <v>44504</v>
      </c>
      <c r="B78" s="28"/>
      <c r="C78" s="30">
        <f>ROUND(9.21,5)</f>
        <v>9.21</v>
      </c>
      <c r="D78" s="30">
        <f>F78</f>
        <v>10.23792</v>
      </c>
      <c r="E78" s="30">
        <f>F78</f>
        <v>10.23792</v>
      </c>
      <c r="F78" s="30">
        <f>ROUND(10.23792,5)</f>
        <v>10.23792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ROUND(10.16,5)</f>
        <v>10.16</v>
      </c>
      <c r="D80" s="30">
        <f>F80</f>
        <v>10.28192</v>
      </c>
      <c r="E80" s="30">
        <f>F80</f>
        <v>10.28192</v>
      </c>
      <c r="F80" s="30">
        <f>ROUND(10.28192,5)</f>
        <v>10.28192</v>
      </c>
      <c r="G80" s="26"/>
      <c r="H80" s="38"/>
    </row>
    <row r="81" spans="1:8" ht="12.75" customHeight="1">
      <c r="A81" s="27">
        <v>44231</v>
      </c>
      <c r="B81" s="28"/>
      <c r="C81" s="30">
        <f>ROUND(10.16,5)</f>
        <v>10.16</v>
      </c>
      <c r="D81" s="30">
        <f>F81</f>
        <v>10.50898</v>
      </c>
      <c r="E81" s="30">
        <f>F81</f>
        <v>10.50898</v>
      </c>
      <c r="F81" s="30">
        <f>ROUND(10.50898,5)</f>
        <v>10.50898</v>
      </c>
      <c r="G81" s="26"/>
      <c r="H81" s="38"/>
    </row>
    <row r="82" spans="1:8" ht="12.75" customHeight="1">
      <c r="A82" s="27">
        <v>44322</v>
      </c>
      <c r="B82" s="28"/>
      <c r="C82" s="30">
        <f>ROUND(10.16,5)</f>
        <v>10.16</v>
      </c>
      <c r="D82" s="30">
        <f>F82</f>
        <v>10.73972</v>
      </c>
      <c r="E82" s="30">
        <f>F82</f>
        <v>10.73972</v>
      </c>
      <c r="F82" s="30">
        <f>ROUND(10.73972,5)</f>
        <v>10.73972</v>
      </c>
      <c r="G82" s="26"/>
      <c r="H82" s="38"/>
    </row>
    <row r="83" spans="1:8" ht="12.75" customHeight="1">
      <c r="A83" s="27">
        <v>44413</v>
      </c>
      <c r="B83" s="28"/>
      <c r="C83" s="30">
        <f>ROUND(10.16,5)</f>
        <v>10.16</v>
      </c>
      <c r="D83" s="30">
        <f>F83</f>
        <v>10.98394</v>
      </c>
      <c r="E83" s="30">
        <f>F83</f>
        <v>10.98394</v>
      </c>
      <c r="F83" s="30">
        <f>ROUND(10.98394,5)</f>
        <v>10.98394</v>
      </c>
      <c r="G83" s="26"/>
      <c r="H83" s="38"/>
    </row>
    <row r="84" spans="1:8" ht="12.75" customHeight="1">
      <c r="A84" s="27">
        <v>44504</v>
      </c>
      <c r="B84" s="28"/>
      <c r="C84" s="30">
        <f>ROUND(10.16,5)</f>
        <v>10.16</v>
      </c>
      <c r="D84" s="30">
        <f>F84</f>
        <v>11.248</v>
      </c>
      <c r="E84" s="30">
        <f>F84</f>
        <v>11.248</v>
      </c>
      <c r="F84" s="30">
        <f>ROUND(11.248,5)</f>
        <v>11.248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ROUND(95.26125,5)</f>
        <v>95.26125</v>
      </c>
      <c r="D86" s="30">
        <f>F86</f>
        <v>95.77335</v>
      </c>
      <c r="E86" s="30">
        <f>F86</f>
        <v>95.77335</v>
      </c>
      <c r="F86" s="30">
        <f>ROUND(95.77335,5)</f>
        <v>95.77335</v>
      </c>
      <c r="G86" s="26"/>
      <c r="H86" s="38"/>
    </row>
    <row r="87" spans="1:8" ht="12.75" customHeight="1">
      <c r="A87" s="27">
        <v>44231</v>
      </c>
      <c r="B87" s="28"/>
      <c r="C87" s="30">
        <f>ROUND(95.26125,5)</f>
        <v>95.26125</v>
      </c>
      <c r="D87" s="30">
        <f>F87</f>
        <v>96.76751</v>
      </c>
      <c r="E87" s="30">
        <f>F87</f>
        <v>96.76751</v>
      </c>
      <c r="F87" s="30">
        <f>ROUND(96.76751,5)</f>
        <v>96.76751</v>
      </c>
      <c r="G87" s="26"/>
      <c r="H87" s="38"/>
    </row>
    <row r="88" spans="1:8" ht="12.75" customHeight="1">
      <c r="A88" s="27">
        <v>44322</v>
      </c>
      <c r="B88" s="28"/>
      <c r="C88" s="30">
        <f>ROUND(95.26125,5)</f>
        <v>95.26125</v>
      </c>
      <c r="D88" s="30">
        <f>F88</f>
        <v>96.60891</v>
      </c>
      <c r="E88" s="30">
        <f>F88</f>
        <v>96.60891</v>
      </c>
      <c r="F88" s="30">
        <f>ROUND(96.60891,5)</f>
        <v>96.60891</v>
      </c>
      <c r="G88" s="26"/>
      <c r="H88" s="38"/>
    </row>
    <row r="89" spans="1:8" ht="12.75" customHeight="1">
      <c r="A89" s="27">
        <v>44413</v>
      </c>
      <c r="B89" s="28"/>
      <c r="C89" s="30">
        <f>ROUND(95.26125,5)</f>
        <v>95.26125</v>
      </c>
      <c r="D89" s="30">
        <f>F89</f>
        <v>97.67802</v>
      </c>
      <c r="E89" s="30">
        <f>F89</f>
        <v>97.67802</v>
      </c>
      <c r="F89" s="30">
        <f>ROUND(97.67802,5)</f>
        <v>97.67802</v>
      </c>
      <c r="G89" s="26"/>
      <c r="H89" s="38"/>
    </row>
    <row r="90" spans="1:8" ht="12.75" customHeight="1">
      <c r="A90" s="27">
        <v>44504</v>
      </c>
      <c r="B90" s="28"/>
      <c r="C90" s="30">
        <f>ROUND(95.26125,5)</f>
        <v>95.26125</v>
      </c>
      <c r="D90" s="30">
        <f>F90</f>
        <v>97.45337</v>
      </c>
      <c r="E90" s="30">
        <f>F90</f>
        <v>97.45337</v>
      </c>
      <c r="F90" s="30">
        <f>ROUND(97.45337,5)</f>
        <v>97.45337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ROUND(11.17,5)</f>
        <v>11.17</v>
      </c>
      <c r="D92" s="30">
        <f>F92</f>
        <v>11.29581</v>
      </c>
      <c r="E92" s="30">
        <f>F92</f>
        <v>11.29581</v>
      </c>
      <c r="F92" s="30">
        <f>ROUND(11.29581,5)</f>
        <v>11.29581</v>
      </c>
      <c r="G92" s="26"/>
      <c r="H92" s="38"/>
    </row>
    <row r="93" spans="1:8" ht="12.75" customHeight="1">
      <c r="A93" s="27">
        <v>44231</v>
      </c>
      <c r="B93" s="28"/>
      <c r="C93" s="30">
        <f>ROUND(11.17,5)</f>
        <v>11.17</v>
      </c>
      <c r="D93" s="30">
        <f>F93</f>
        <v>11.52953</v>
      </c>
      <c r="E93" s="30">
        <f>F93</f>
        <v>11.52953</v>
      </c>
      <c r="F93" s="30">
        <f>ROUND(11.52953,5)</f>
        <v>11.52953</v>
      </c>
      <c r="G93" s="26"/>
      <c r="H93" s="38"/>
    </row>
    <row r="94" spans="1:8" ht="12.75" customHeight="1">
      <c r="A94" s="27">
        <v>44322</v>
      </c>
      <c r="B94" s="28"/>
      <c r="C94" s="30">
        <f>ROUND(11.17,5)</f>
        <v>11.17</v>
      </c>
      <c r="D94" s="30">
        <f>F94</f>
        <v>11.76728</v>
      </c>
      <c r="E94" s="30">
        <f>F94</f>
        <v>11.76728</v>
      </c>
      <c r="F94" s="30">
        <f>ROUND(11.76728,5)</f>
        <v>11.76728</v>
      </c>
      <c r="G94" s="26"/>
      <c r="H94" s="38"/>
    </row>
    <row r="95" spans="1:8" ht="12.75" customHeight="1">
      <c r="A95" s="27">
        <v>44413</v>
      </c>
      <c r="B95" s="28"/>
      <c r="C95" s="30">
        <f>ROUND(11.17,5)</f>
        <v>11.17</v>
      </c>
      <c r="D95" s="30">
        <f>F95</f>
        <v>12.02388</v>
      </c>
      <c r="E95" s="30">
        <f>F95</f>
        <v>12.02388</v>
      </c>
      <c r="F95" s="30">
        <f>ROUND(12.02388,5)</f>
        <v>12.02388</v>
      </c>
      <c r="G95" s="26"/>
      <c r="H95" s="38"/>
    </row>
    <row r="96" spans="1:8" ht="12.75" customHeight="1">
      <c r="A96" s="27">
        <v>44504</v>
      </c>
      <c r="B96" s="28"/>
      <c r="C96" s="30">
        <f>ROUND(11.17,5)</f>
        <v>11.17</v>
      </c>
      <c r="D96" s="30">
        <f>F96</f>
        <v>12.28453</v>
      </c>
      <c r="E96" s="30">
        <f>F96</f>
        <v>12.28453</v>
      </c>
      <c r="F96" s="30">
        <f>ROUND(12.28453,5)</f>
        <v>12.28453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ROUND(4.65,5)</f>
        <v>4.65</v>
      </c>
      <c r="D98" s="30">
        <f>F98</f>
        <v>106.8692</v>
      </c>
      <c r="E98" s="30">
        <f>F98</f>
        <v>106.8692</v>
      </c>
      <c r="F98" s="30">
        <f>ROUND(106.8692,5)</f>
        <v>106.8692</v>
      </c>
      <c r="G98" s="26"/>
      <c r="H98" s="38"/>
    </row>
    <row r="99" spans="1:8" ht="12.75" customHeight="1">
      <c r="A99" s="27">
        <v>44231</v>
      </c>
      <c r="B99" s="28"/>
      <c r="C99" s="30">
        <f>ROUND(4.65,5)</f>
        <v>4.65</v>
      </c>
      <c r="D99" s="30">
        <f>F99</f>
        <v>106.28092</v>
      </c>
      <c r="E99" s="30">
        <f>F99</f>
        <v>106.28092</v>
      </c>
      <c r="F99" s="30">
        <f>ROUND(106.28092,5)</f>
        <v>106.28092</v>
      </c>
      <c r="G99" s="26"/>
      <c r="H99" s="38"/>
    </row>
    <row r="100" spans="1:8" ht="12.75" customHeight="1">
      <c r="A100" s="27">
        <v>44322</v>
      </c>
      <c r="B100" s="28"/>
      <c r="C100" s="30">
        <f>ROUND(4.65,5)</f>
        <v>4.65</v>
      </c>
      <c r="D100" s="30">
        <f>F100</f>
        <v>107.44259</v>
      </c>
      <c r="E100" s="30">
        <f>F100</f>
        <v>107.44259</v>
      </c>
      <c r="F100" s="30">
        <f>ROUND(107.44259,5)</f>
        <v>107.44259</v>
      </c>
      <c r="G100" s="26"/>
      <c r="H100" s="38"/>
    </row>
    <row r="101" spans="1:8" ht="12.75" customHeight="1">
      <c r="A101" s="27">
        <v>44413</v>
      </c>
      <c r="B101" s="28"/>
      <c r="C101" s="30">
        <f>ROUND(4.65,5)</f>
        <v>4.65</v>
      </c>
      <c r="D101" s="30">
        <f>F101</f>
        <v>106.9094</v>
      </c>
      <c r="E101" s="30">
        <f>F101</f>
        <v>106.9094</v>
      </c>
      <c r="F101" s="30">
        <f>ROUND(106.9094,5)</f>
        <v>106.9094</v>
      </c>
      <c r="G101" s="26"/>
      <c r="H101" s="38"/>
    </row>
    <row r="102" spans="1:8" ht="12.75" customHeight="1">
      <c r="A102" s="27">
        <v>44504</v>
      </c>
      <c r="B102" s="28"/>
      <c r="C102" s="30">
        <f>ROUND(4.65,5)</f>
        <v>4.65</v>
      </c>
      <c r="D102" s="30">
        <f>F102</f>
        <v>108.0031</v>
      </c>
      <c r="E102" s="30">
        <f>F102</f>
        <v>108.0031</v>
      </c>
      <c r="F102" s="30">
        <f>ROUND(108.0031,5)</f>
        <v>108.0031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ROUND(11.325,5)</f>
        <v>11.325</v>
      </c>
      <c r="D104" s="30">
        <f>F104</f>
        <v>11.44952</v>
      </c>
      <c r="E104" s="30">
        <f>F104</f>
        <v>11.44952</v>
      </c>
      <c r="F104" s="30">
        <f>ROUND(11.44952,5)</f>
        <v>11.44952</v>
      </c>
      <c r="G104" s="26"/>
      <c r="H104" s="38"/>
    </row>
    <row r="105" spans="1:8" ht="12.75" customHeight="1">
      <c r="A105" s="27">
        <v>44231</v>
      </c>
      <c r="B105" s="28"/>
      <c r="C105" s="30">
        <f>ROUND(11.325,5)</f>
        <v>11.325</v>
      </c>
      <c r="D105" s="30">
        <f>F105</f>
        <v>11.68096</v>
      </c>
      <c r="E105" s="30">
        <f>F105</f>
        <v>11.68096</v>
      </c>
      <c r="F105" s="30">
        <f>ROUND(11.68096,5)</f>
        <v>11.68096</v>
      </c>
      <c r="G105" s="26"/>
      <c r="H105" s="38"/>
    </row>
    <row r="106" spans="1:8" ht="12.75" customHeight="1">
      <c r="A106" s="27">
        <v>44322</v>
      </c>
      <c r="B106" s="28"/>
      <c r="C106" s="30">
        <f>ROUND(11.325,5)</f>
        <v>11.325</v>
      </c>
      <c r="D106" s="30">
        <f>F106</f>
        <v>11.91606</v>
      </c>
      <c r="E106" s="30">
        <f>F106</f>
        <v>11.91606</v>
      </c>
      <c r="F106" s="30">
        <f>ROUND(11.91606,5)</f>
        <v>11.91606</v>
      </c>
      <c r="G106" s="26"/>
      <c r="H106" s="38"/>
    </row>
    <row r="107" spans="1:8" ht="12.75" customHeight="1">
      <c r="A107" s="27">
        <v>44413</v>
      </c>
      <c r="B107" s="28"/>
      <c r="C107" s="30">
        <f>ROUND(11.325,5)</f>
        <v>11.325</v>
      </c>
      <c r="D107" s="30">
        <f>F107</f>
        <v>12.16978</v>
      </c>
      <c r="E107" s="30">
        <f>F107</f>
        <v>12.16978</v>
      </c>
      <c r="F107" s="30">
        <f>ROUND(12.16978,5)</f>
        <v>12.16978</v>
      </c>
      <c r="G107" s="26"/>
      <c r="H107" s="38"/>
    </row>
    <row r="108" spans="1:8" ht="12.75" customHeight="1">
      <c r="A108" s="27">
        <v>44504</v>
      </c>
      <c r="B108" s="28"/>
      <c r="C108" s="30">
        <f>ROUND(11.325,5)</f>
        <v>11.325</v>
      </c>
      <c r="D108" s="30">
        <f>F108</f>
        <v>12.42694</v>
      </c>
      <c r="E108" s="30">
        <f>F108</f>
        <v>12.42694</v>
      </c>
      <c r="F108" s="30">
        <f>ROUND(12.42694,5)</f>
        <v>12.42694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ROUND(11.39,5)</f>
        <v>11.39</v>
      </c>
      <c r="D110" s="30">
        <f>F110</f>
        <v>11.51063</v>
      </c>
      <c r="E110" s="30">
        <f>F110</f>
        <v>11.51063</v>
      </c>
      <c r="F110" s="30">
        <f>ROUND(11.51063,5)</f>
        <v>11.51063</v>
      </c>
      <c r="G110" s="26"/>
      <c r="H110" s="38"/>
    </row>
    <row r="111" spans="1:8" ht="12.75" customHeight="1">
      <c r="A111" s="27">
        <v>44231</v>
      </c>
      <c r="B111" s="28"/>
      <c r="C111" s="30">
        <f>ROUND(11.39,5)</f>
        <v>11.39</v>
      </c>
      <c r="D111" s="30">
        <f>F111</f>
        <v>11.7348</v>
      </c>
      <c r="E111" s="30">
        <f>F111</f>
        <v>11.7348</v>
      </c>
      <c r="F111" s="30">
        <f>ROUND(11.7348,5)</f>
        <v>11.7348</v>
      </c>
      <c r="G111" s="26"/>
      <c r="H111" s="38"/>
    </row>
    <row r="112" spans="1:8" ht="12.75" customHeight="1">
      <c r="A112" s="27">
        <v>44322</v>
      </c>
      <c r="B112" s="28"/>
      <c r="C112" s="30">
        <f>ROUND(11.39,5)</f>
        <v>11.39</v>
      </c>
      <c r="D112" s="30">
        <f>F112</f>
        <v>11.96228</v>
      </c>
      <c r="E112" s="30">
        <f>F112</f>
        <v>11.96228</v>
      </c>
      <c r="F112" s="30">
        <f>ROUND(11.96228,5)</f>
        <v>11.96228</v>
      </c>
      <c r="G112" s="26"/>
      <c r="H112" s="38"/>
    </row>
    <row r="113" spans="1:8" ht="12.75" customHeight="1">
      <c r="A113" s="27">
        <v>44413</v>
      </c>
      <c r="B113" s="28"/>
      <c r="C113" s="30">
        <f>ROUND(11.39,5)</f>
        <v>11.39</v>
      </c>
      <c r="D113" s="30">
        <f>F113</f>
        <v>12.20763</v>
      </c>
      <c r="E113" s="30">
        <f>F113</f>
        <v>12.20763</v>
      </c>
      <c r="F113" s="30">
        <f>ROUND(12.20763,5)</f>
        <v>12.20763</v>
      </c>
      <c r="G113" s="26"/>
      <c r="H113" s="38"/>
    </row>
    <row r="114" spans="1:8" ht="12.75" customHeight="1">
      <c r="A114" s="27">
        <v>44504</v>
      </c>
      <c r="B114" s="28"/>
      <c r="C114" s="30">
        <f>ROUND(11.39,5)</f>
        <v>11.39</v>
      </c>
      <c r="D114" s="30">
        <f>F114</f>
        <v>12.45601</v>
      </c>
      <c r="E114" s="30">
        <f>F114</f>
        <v>12.45601</v>
      </c>
      <c r="F114" s="30">
        <f>ROUND(12.45601,5)</f>
        <v>12.45601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ROUND(94.54519,5)</f>
        <v>94.54519</v>
      </c>
      <c r="D116" s="30">
        <f>F116</f>
        <v>95.05347</v>
      </c>
      <c r="E116" s="30">
        <f>F116</f>
        <v>95.05347</v>
      </c>
      <c r="F116" s="30">
        <f>ROUND(95.05347,5)</f>
        <v>95.05347</v>
      </c>
      <c r="G116" s="26"/>
      <c r="H116" s="38"/>
    </row>
    <row r="117" spans="1:8" ht="12.75" customHeight="1">
      <c r="A117" s="27">
        <v>44231</v>
      </c>
      <c r="B117" s="28"/>
      <c r="C117" s="30">
        <f>ROUND(94.54519,5)</f>
        <v>94.54519</v>
      </c>
      <c r="D117" s="30">
        <f>F117</f>
        <v>96.04011</v>
      </c>
      <c r="E117" s="30">
        <f>F117</f>
        <v>96.04011</v>
      </c>
      <c r="F117" s="30">
        <f>ROUND(96.04011,5)</f>
        <v>96.04011</v>
      </c>
      <c r="G117" s="26"/>
      <c r="H117" s="38"/>
    </row>
    <row r="118" spans="1:8" ht="12.75" customHeight="1">
      <c r="A118" s="27">
        <v>44322</v>
      </c>
      <c r="B118" s="28"/>
      <c r="C118" s="30">
        <f>ROUND(94.54519,5)</f>
        <v>94.54519</v>
      </c>
      <c r="D118" s="30">
        <f>F118</f>
        <v>95.29886</v>
      </c>
      <c r="E118" s="30">
        <f>F118</f>
        <v>95.29886</v>
      </c>
      <c r="F118" s="30">
        <f>ROUND(95.29886,5)</f>
        <v>95.29886</v>
      </c>
      <c r="G118" s="26"/>
      <c r="H118" s="38"/>
    </row>
    <row r="119" spans="1:8" ht="12.75" customHeight="1">
      <c r="A119" s="27">
        <v>44413</v>
      </c>
      <c r="B119" s="28"/>
      <c r="C119" s="30">
        <f>ROUND(94.54519,5)</f>
        <v>94.54519</v>
      </c>
      <c r="D119" s="30">
        <f>F119</f>
        <v>96.3536</v>
      </c>
      <c r="E119" s="30">
        <f>F119</f>
        <v>96.3536</v>
      </c>
      <c r="F119" s="30">
        <f>ROUND(96.3536,5)</f>
        <v>96.3536</v>
      </c>
      <c r="G119" s="26"/>
      <c r="H119" s="38"/>
    </row>
    <row r="120" spans="1:8" ht="12.75" customHeight="1">
      <c r="A120" s="27">
        <v>44504</v>
      </c>
      <c r="B120" s="28"/>
      <c r="C120" s="30">
        <f>ROUND(94.54519,5)</f>
        <v>94.54519</v>
      </c>
      <c r="D120" s="30">
        <f>F120</f>
        <v>95.53219</v>
      </c>
      <c r="E120" s="30">
        <f>F120</f>
        <v>95.53219</v>
      </c>
      <c r="F120" s="30">
        <f>ROUND(95.53219,5)</f>
        <v>95.53219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ROUND(4.67,5)</f>
        <v>4.67</v>
      </c>
      <c r="D122" s="30">
        <f>F122</f>
        <v>97.32954</v>
      </c>
      <c r="E122" s="30">
        <f>F122</f>
        <v>97.32954</v>
      </c>
      <c r="F122" s="30">
        <f>ROUND(97.32954,5)</f>
        <v>97.32954</v>
      </c>
      <c r="G122" s="26"/>
      <c r="H122" s="38"/>
    </row>
    <row r="123" spans="1:8" ht="12.75" customHeight="1">
      <c r="A123" s="27">
        <v>44231</v>
      </c>
      <c r="B123" s="28"/>
      <c r="C123" s="30">
        <f>ROUND(4.67,5)</f>
        <v>4.67</v>
      </c>
      <c r="D123" s="30">
        <f>F123</f>
        <v>96.44908</v>
      </c>
      <c r="E123" s="30">
        <f>F123</f>
        <v>96.44908</v>
      </c>
      <c r="F123" s="30">
        <f>ROUND(96.44908,5)</f>
        <v>96.44908</v>
      </c>
      <c r="G123" s="26"/>
      <c r="H123" s="38"/>
    </row>
    <row r="124" spans="1:8" ht="12.75" customHeight="1">
      <c r="A124" s="27">
        <v>44322</v>
      </c>
      <c r="B124" s="28"/>
      <c r="C124" s="30">
        <f>ROUND(4.67,5)</f>
        <v>4.67</v>
      </c>
      <c r="D124" s="30">
        <f>F124</f>
        <v>97.50345</v>
      </c>
      <c r="E124" s="30">
        <f>F124</f>
        <v>97.50345</v>
      </c>
      <c r="F124" s="30">
        <f>ROUND(97.50345,5)</f>
        <v>97.50345</v>
      </c>
      <c r="G124" s="26"/>
      <c r="H124" s="38"/>
    </row>
    <row r="125" spans="1:8" ht="12.75" customHeight="1">
      <c r="A125" s="27">
        <v>44413</v>
      </c>
      <c r="B125" s="28"/>
      <c r="C125" s="30">
        <f>ROUND(4.67,5)</f>
        <v>4.67</v>
      </c>
      <c r="D125" s="30">
        <f>F125</f>
        <v>96.6539</v>
      </c>
      <c r="E125" s="30">
        <f>F125</f>
        <v>96.6539</v>
      </c>
      <c r="F125" s="30">
        <f>ROUND(96.6539,5)</f>
        <v>96.6539</v>
      </c>
      <c r="G125" s="26"/>
      <c r="H125" s="38"/>
    </row>
    <row r="126" spans="1:8" ht="12.75" customHeight="1">
      <c r="A126" s="27">
        <v>44504</v>
      </c>
      <c r="B126" s="28"/>
      <c r="C126" s="30">
        <f>ROUND(4.67,5)</f>
        <v>4.67</v>
      </c>
      <c r="D126" s="30">
        <f>F126</f>
        <v>97.64279</v>
      </c>
      <c r="E126" s="30">
        <f>F126</f>
        <v>97.64279</v>
      </c>
      <c r="F126" s="30">
        <f>ROUND(97.64279,5)</f>
        <v>97.64279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ROUND(4.561,5)</f>
        <v>4.561</v>
      </c>
      <c r="D128" s="30">
        <f>F128</f>
        <v>131.22635</v>
      </c>
      <c r="E128" s="30">
        <f>F128</f>
        <v>131.22635</v>
      </c>
      <c r="F128" s="30">
        <f>ROUND(131.22635,5)</f>
        <v>131.22635</v>
      </c>
      <c r="G128" s="26"/>
      <c r="H128" s="38"/>
    </row>
    <row r="129" spans="1:8" ht="12.75" customHeight="1">
      <c r="A129" s="27">
        <v>44231</v>
      </c>
      <c r="B129" s="28"/>
      <c r="C129" s="30">
        <f>ROUND(4.561,5)</f>
        <v>4.561</v>
      </c>
      <c r="D129" s="30">
        <f>F129</f>
        <v>132.58875</v>
      </c>
      <c r="E129" s="30">
        <f>F129</f>
        <v>132.58875</v>
      </c>
      <c r="F129" s="30">
        <f>ROUND(132.58875,5)</f>
        <v>132.58875</v>
      </c>
      <c r="G129" s="26"/>
      <c r="H129" s="38"/>
    </row>
    <row r="130" spans="1:8" ht="12.75" customHeight="1">
      <c r="A130" s="27">
        <v>44322</v>
      </c>
      <c r="B130" s="28"/>
      <c r="C130" s="30">
        <f>ROUND(4.561,5)</f>
        <v>4.561</v>
      </c>
      <c r="D130" s="30">
        <f>F130</f>
        <v>132.06858</v>
      </c>
      <c r="E130" s="30">
        <f>F130</f>
        <v>132.06858</v>
      </c>
      <c r="F130" s="30">
        <f>ROUND(132.06858,5)</f>
        <v>132.06858</v>
      </c>
      <c r="G130" s="26"/>
      <c r="H130" s="38"/>
    </row>
    <row r="131" spans="1:8" ht="12.75" customHeight="1">
      <c r="A131" s="27">
        <v>44413</v>
      </c>
      <c r="B131" s="28"/>
      <c r="C131" s="30">
        <f>ROUND(4.561,5)</f>
        <v>4.561</v>
      </c>
      <c r="D131" s="30">
        <f>F131</f>
        <v>133.53035</v>
      </c>
      <c r="E131" s="30">
        <f>F131</f>
        <v>133.53035</v>
      </c>
      <c r="F131" s="30">
        <f>ROUND(133.53035,5)</f>
        <v>133.53035</v>
      </c>
      <c r="G131" s="26"/>
      <c r="H131" s="38"/>
    </row>
    <row r="132" spans="1:8" ht="12.75" customHeight="1">
      <c r="A132" s="27">
        <v>44504</v>
      </c>
      <c r="B132" s="28"/>
      <c r="C132" s="30">
        <f>ROUND(4.561,5)</f>
        <v>4.561</v>
      </c>
      <c r="D132" s="30">
        <f>F132</f>
        <v>132.88926</v>
      </c>
      <c r="E132" s="30">
        <f>F132</f>
        <v>132.88926</v>
      </c>
      <c r="F132" s="30">
        <f>ROUND(132.88926,5)</f>
        <v>132.88926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ROUND(11.75,5)</f>
        <v>11.75</v>
      </c>
      <c r="D134" s="30">
        <f>F134</f>
        <v>11.89921</v>
      </c>
      <c r="E134" s="30">
        <f>F134</f>
        <v>11.89921</v>
      </c>
      <c r="F134" s="30">
        <f>ROUND(11.89921,5)</f>
        <v>11.89921</v>
      </c>
      <c r="G134" s="26"/>
      <c r="H134" s="38"/>
    </row>
    <row r="135" spans="1:8" ht="12.75" customHeight="1">
      <c r="A135" s="27">
        <v>44231</v>
      </c>
      <c r="B135" s="28"/>
      <c r="C135" s="30">
        <f>ROUND(11.75,5)</f>
        <v>11.75</v>
      </c>
      <c r="D135" s="30">
        <f>F135</f>
        <v>12.17902</v>
      </c>
      <c r="E135" s="30">
        <f>F135</f>
        <v>12.17902</v>
      </c>
      <c r="F135" s="30">
        <f>ROUND(12.17902,5)</f>
        <v>12.17902</v>
      </c>
      <c r="G135" s="26"/>
      <c r="H135" s="38"/>
    </row>
    <row r="136" spans="1:8" ht="12.75" customHeight="1">
      <c r="A136" s="27">
        <v>44322</v>
      </c>
      <c r="B136" s="28"/>
      <c r="C136" s="30">
        <f>ROUND(11.75,5)</f>
        <v>11.75</v>
      </c>
      <c r="D136" s="30">
        <f>F136</f>
        <v>12.45909</v>
      </c>
      <c r="E136" s="30">
        <f>F136</f>
        <v>12.45909</v>
      </c>
      <c r="F136" s="30">
        <f>ROUND(12.45909,5)</f>
        <v>12.45909</v>
      </c>
      <c r="G136" s="26"/>
      <c r="H136" s="38"/>
    </row>
    <row r="137" spans="1:8" ht="12.75" customHeight="1">
      <c r="A137" s="27">
        <v>44413</v>
      </c>
      <c r="B137" s="28"/>
      <c r="C137" s="30">
        <f>ROUND(11.75,5)</f>
        <v>11.75</v>
      </c>
      <c r="D137" s="30">
        <f>F137</f>
        <v>12.75614</v>
      </c>
      <c r="E137" s="30">
        <f>F137</f>
        <v>12.75614</v>
      </c>
      <c r="F137" s="30">
        <f>ROUND(12.75614,5)</f>
        <v>12.75614</v>
      </c>
      <c r="G137" s="26"/>
      <c r="H137" s="38"/>
    </row>
    <row r="138" spans="1:8" ht="12.75" customHeight="1">
      <c r="A138" s="27">
        <v>44504</v>
      </c>
      <c r="B138" s="28"/>
      <c r="C138" s="30">
        <f>ROUND(11.75,5)</f>
        <v>11.75</v>
      </c>
      <c r="D138" s="30">
        <f>F138</f>
        <v>13.07489</v>
      </c>
      <c r="E138" s="30">
        <f>F138</f>
        <v>13.07489</v>
      </c>
      <c r="F138" s="30">
        <f>ROUND(13.07489,5)</f>
        <v>13.07489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ROUND(12.185,5)</f>
        <v>12.185</v>
      </c>
      <c r="D140" s="30">
        <f>F140</f>
        <v>12.3292</v>
      </c>
      <c r="E140" s="30">
        <f>F140</f>
        <v>12.3292</v>
      </c>
      <c r="F140" s="30">
        <f>ROUND(12.3292,5)</f>
        <v>12.3292</v>
      </c>
      <c r="G140" s="26"/>
      <c r="H140" s="38"/>
    </row>
    <row r="141" spans="1:8" ht="12.75" customHeight="1">
      <c r="A141" s="27">
        <v>44231</v>
      </c>
      <c r="B141" s="28"/>
      <c r="C141" s="30">
        <f>ROUND(12.185,5)</f>
        <v>12.185</v>
      </c>
      <c r="D141" s="30">
        <f>F141</f>
        <v>12.59065</v>
      </c>
      <c r="E141" s="30">
        <f>F141</f>
        <v>12.59065</v>
      </c>
      <c r="F141" s="30">
        <f>ROUND(12.59065,5)</f>
        <v>12.59065</v>
      </c>
      <c r="G141" s="26"/>
      <c r="H141" s="38"/>
    </row>
    <row r="142" spans="1:8" ht="12.75" customHeight="1">
      <c r="A142" s="27">
        <v>44322</v>
      </c>
      <c r="B142" s="28"/>
      <c r="C142" s="30">
        <f>ROUND(12.185,5)</f>
        <v>12.185</v>
      </c>
      <c r="D142" s="30">
        <f>F142</f>
        <v>12.86246</v>
      </c>
      <c r="E142" s="30">
        <f>F142</f>
        <v>12.86246</v>
      </c>
      <c r="F142" s="30">
        <f>ROUND(12.86246,5)</f>
        <v>12.86246</v>
      </c>
      <c r="G142" s="26"/>
      <c r="H142" s="38"/>
    </row>
    <row r="143" spans="1:8" ht="12.75" customHeight="1">
      <c r="A143" s="27">
        <v>44413</v>
      </c>
      <c r="B143" s="28"/>
      <c r="C143" s="30">
        <f>ROUND(12.185,5)</f>
        <v>12.185</v>
      </c>
      <c r="D143" s="30">
        <f>F143</f>
        <v>13.14311</v>
      </c>
      <c r="E143" s="30">
        <f>F143</f>
        <v>13.14311</v>
      </c>
      <c r="F143" s="30">
        <f>ROUND(13.14311,5)</f>
        <v>13.14311</v>
      </c>
      <c r="G143" s="26"/>
      <c r="H143" s="38"/>
    </row>
    <row r="144" spans="1:8" ht="12.75" customHeight="1">
      <c r="A144" s="27">
        <v>44504</v>
      </c>
      <c r="B144" s="28"/>
      <c r="C144" s="30">
        <f>ROUND(12.185,5)</f>
        <v>12.185</v>
      </c>
      <c r="D144" s="30">
        <f>F144</f>
        <v>13.44671</v>
      </c>
      <c r="E144" s="30">
        <f>F144</f>
        <v>13.44671</v>
      </c>
      <c r="F144" s="30">
        <f>ROUND(13.44671,5)</f>
        <v>13.44671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ROUND(4.435,5)</f>
        <v>4.435</v>
      </c>
      <c r="D146" s="30">
        <f>F146</f>
        <v>4.47496</v>
      </c>
      <c r="E146" s="30">
        <f>F146</f>
        <v>4.47496</v>
      </c>
      <c r="F146" s="30">
        <f>ROUND(4.47496,5)</f>
        <v>4.47496</v>
      </c>
      <c r="G146" s="26"/>
      <c r="H146" s="38"/>
    </row>
    <row r="147" spans="1:8" ht="12.75" customHeight="1">
      <c r="A147" s="27">
        <v>44231</v>
      </c>
      <c r="B147" s="28"/>
      <c r="C147" s="30">
        <f>ROUND(4.435,5)</f>
        <v>4.435</v>
      </c>
      <c r="D147" s="30">
        <f>F147</f>
        <v>4.53167</v>
      </c>
      <c r="E147" s="30">
        <f>F147</f>
        <v>4.53167</v>
      </c>
      <c r="F147" s="30">
        <f>ROUND(4.53167,5)</f>
        <v>4.53167</v>
      </c>
      <c r="G147" s="26"/>
      <c r="H147" s="38"/>
    </row>
    <row r="148" spans="1:8" ht="12.75" customHeight="1">
      <c r="A148" s="27">
        <v>44322</v>
      </c>
      <c r="B148" s="28"/>
      <c r="C148" s="30">
        <f>ROUND(4.435,5)</f>
        <v>4.435</v>
      </c>
      <c r="D148" s="30">
        <f>F148</f>
        <v>4.56092</v>
      </c>
      <c r="E148" s="30">
        <f>F148</f>
        <v>4.56092</v>
      </c>
      <c r="F148" s="30">
        <f>ROUND(4.56092,5)</f>
        <v>4.56092</v>
      </c>
      <c r="G148" s="26"/>
      <c r="H148" s="38"/>
    </row>
    <row r="149" spans="1:8" ht="12.75" customHeight="1">
      <c r="A149" s="27">
        <v>44413</v>
      </c>
      <c r="B149" s="28"/>
      <c r="C149" s="30">
        <f>ROUND(4.435,5)</f>
        <v>4.435</v>
      </c>
      <c r="D149" s="30">
        <f>F149</f>
        <v>4.59632</v>
      </c>
      <c r="E149" s="30">
        <f>F149</f>
        <v>4.59632</v>
      </c>
      <c r="F149" s="30">
        <f>ROUND(4.59632,5)</f>
        <v>4.59632</v>
      </c>
      <c r="G149" s="26"/>
      <c r="H149" s="38"/>
    </row>
    <row r="150" spans="1:8" ht="12.75" customHeight="1">
      <c r="A150" s="27">
        <v>44504</v>
      </c>
      <c r="B150" s="28"/>
      <c r="C150" s="30">
        <f>ROUND(4.435,5)</f>
        <v>4.435</v>
      </c>
      <c r="D150" s="30">
        <f>F150</f>
        <v>4.70443</v>
      </c>
      <c r="E150" s="30">
        <f>F150</f>
        <v>4.70443</v>
      </c>
      <c r="F150" s="30">
        <f>ROUND(4.70443,5)</f>
        <v>4.70443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ROUND(10.895,5)</f>
        <v>10.895</v>
      </c>
      <c r="D152" s="30">
        <f>F152</f>
        <v>11.02398</v>
      </c>
      <c r="E152" s="30">
        <f>F152</f>
        <v>11.02398</v>
      </c>
      <c r="F152" s="30">
        <f>ROUND(11.02398,5)</f>
        <v>11.02398</v>
      </c>
      <c r="G152" s="26"/>
      <c r="H152" s="38"/>
    </row>
    <row r="153" spans="1:8" ht="12.75" customHeight="1">
      <c r="A153" s="27">
        <v>44231</v>
      </c>
      <c r="B153" s="28"/>
      <c r="C153" s="30">
        <f>ROUND(10.895,5)</f>
        <v>10.895</v>
      </c>
      <c r="D153" s="30">
        <f>F153</f>
        <v>11.26459</v>
      </c>
      <c r="E153" s="30">
        <f>F153</f>
        <v>11.26459</v>
      </c>
      <c r="F153" s="30">
        <f>ROUND(11.26459,5)</f>
        <v>11.26459</v>
      </c>
      <c r="G153" s="26"/>
      <c r="H153" s="38"/>
    </row>
    <row r="154" spans="1:8" ht="12.75" customHeight="1">
      <c r="A154" s="27">
        <v>44322</v>
      </c>
      <c r="B154" s="28"/>
      <c r="C154" s="30">
        <f>ROUND(10.895,5)</f>
        <v>10.895</v>
      </c>
      <c r="D154" s="30">
        <f>F154</f>
        <v>11.50057</v>
      </c>
      <c r="E154" s="30">
        <f>F154</f>
        <v>11.50057</v>
      </c>
      <c r="F154" s="30">
        <f>ROUND(11.50057,5)</f>
        <v>11.50057</v>
      </c>
      <c r="G154" s="26"/>
      <c r="H154" s="38"/>
    </row>
    <row r="155" spans="1:8" ht="12.75" customHeight="1">
      <c r="A155" s="27">
        <v>44413</v>
      </c>
      <c r="B155" s="28"/>
      <c r="C155" s="30">
        <f>ROUND(10.895,5)</f>
        <v>10.895</v>
      </c>
      <c r="D155" s="30">
        <f>F155</f>
        <v>11.75339</v>
      </c>
      <c r="E155" s="30">
        <f>F155</f>
        <v>11.75339</v>
      </c>
      <c r="F155" s="30">
        <f>ROUND(11.75339,5)</f>
        <v>11.75339</v>
      </c>
      <c r="G155" s="26"/>
      <c r="H155" s="38"/>
    </row>
    <row r="156" spans="1:8" ht="12.75" customHeight="1">
      <c r="A156" s="27">
        <v>44504</v>
      </c>
      <c r="B156" s="28"/>
      <c r="C156" s="30">
        <f>ROUND(10.895,5)</f>
        <v>10.895</v>
      </c>
      <c r="D156" s="30">
        <f>F156</f>
        <v>12.02395</v>
      </c>
      <c r="E156" s="30">
        <f>F156</f>
        <v>12.02395</v>
      </c>
      <c r="F156" s="30">
        <f>ROUND(12.02395,5)</f>
        <v>12.02395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ROUND(7.135,5)</f>
        <v>7.135</v>
      </c>
      <c r="D158" s="30">
        <f>F158</f>
        <v>7.23258</v>
      </c>
      <c r="E158" s="30">
        <f>F158</f>
        <v>7.23258</v>
      </c>
      <c r="F158" s="30">
        <f>ROUND(7.23258,5)</f>
        <v>7.23258</v>
      </c>
      <c r="G158" s="26"/>
      <c r="H158" s="38"/>
    </row>
    <row r="159" spans="1:8" ht="12.75" customHeight="1">
      <c r="A159" s="27">
        <v>44231</v>
      </c>
      <c r="B159" s="28"/>
      <c r="C159" s="30">
        <f>ROUND(7.135,5)</f>
        <v>7.135</v>
      </c>
      <c r="D159" s="30">
        <f>F159</f>
        <v>7.40923</v>
      </c>
      <c r="E159" s="30">
        <f>F159</f>
        <v>7.40923</v>
      </c>
      <c r="F159" s="30">
        <f>ROUND(7.40923,5)</f>
        <v>7.40923</v>
      </c>
      <c r="G159" s="26"/>
      <c r="H159" s="38"/>
    </row>
    <row r="160" spans="1:8" ht="12.75" customHeight="1">
      <c r="A160" s="27">
        <v>44322</v>
      </c>
      <c r="B160" s="28"/>
      <c r="C160" s="30">
        <f>ROUND(7.135,5)</f>
        <v>7.135</v>
      </c>
      <c r="D160" s="30">
        <f>F160</f>
        <v>7.59079</v>
      </c>
      <c r="E160" s="30">
        <f>F160</f>
        <v>7.59079</v>
      </c>
      <c r="F160" s="30">
        <f>ROUND(7.59079,5)</f>
        <v>7.59079</v>
      </c>
      <c r="G160" s="26"/>
      <c r="H160" s="38"/>
    </row>
    <row r="161" spans="1:8" ht="12.75" customHeight="1">
      <c r="A161" s="27">
        <v>44413</v>
      </c>
      <c r="B161" s="28"/>
      <c r="C161" s="30">
        <f>ROUND(7.135,5)</f>
        <v>7.135</v>
      </c>
      <c r="D161" s="30">
        <f>F161</f>
        <v>7.79021</v>
      </c>
      <c r="E161" s="30">
        <f>F161</f>
        <v>7.79021</v>
      </c>
      <c r="F161" s="30">
        <f>ROUND(7.79021,5)</f>
        <v>7.79021</v>
      </c>
      <c r="G161" s="26"/>
      <c r="H161" s="38"/>
    </row>
    <row r="162" spans="1:8" ht="12.75" customHeight="1">
      <c r="A162" s="27">
        <v>44504</v>
      </c>
      <c r="B162" s="28"/>
      <c r="C162" s="30">
        <f>ROUND(7.135,5)</f>
        <v>7.135</v>
      </c>
      <c r="D162" s="30">
        <f>F162</f>
        <v>8.02024</v>
      </c>
      <c r="E162" s="30">
        <f>F162</f>
        <v>8.02024</v>
      </c>
      <c r="F162" s="30">
        <f>ROUND(8.02024,5)</f>
        <v>8.02024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ROUND(2,5)</f>
        <v>2</v>
      </c>
      <c r="D164" s="30">
        <f>F164</f>
        <v>314.86928</v>
      </c>
      <c r="E164" s="30">
        <f>F164</f>
        <v>314.86928</v>
      </c>
      <c r="F164" s="30">
        <f>ROUND(314.86928,5)</f>
        <v>314.86928</v>
      </c>
      <c r="G164" s="26"/>
      <c r="H164" s="38"/>
    </row>
    <row r="165" spans="1:8" ht="12.75" customHeight="1">
      <c r="A165" s="27">
        <v>44231</v>
      </c>
      <c r="B165" s="28"/>
      <c r="C165" s="30">
        <f>ROUND(2,5)</f>
        <v>2</v>
      </c>
      <c r="D165" s="30">
        <f>F165</f>
        <v>310.28235</v>
      </c>
      <c r="E165" s="30">
        <f>F165</f>
        <v>310.28235</v>
      </c>
      <c r="F165" s="30">
        <f>ROUND(310.28235,5)</f>
        <v>310.28235</v>
      </c>
      <c r="G165" s="26"/>
      <c r="H165" s="38"/>
    </row>
    <row r="166" spans="1:8" ht="12.75" customHeight="1">
      <c r="A166" s="27">
        <v>44322</v>
      </c>
      <c r="B166" s="28"/>
      <c r="C166" s="30">
        <f>ROUND(2,5)</f>
        <v>2</v>
      </c>
      <c r="D166" s="30">
        <f>F166</f>
        <v>313.67403</v>
      </c>
      <c r="E166" s="30">
        <f>F166</f>
        <v>313.67403</v>
      </c>
      <c r="F166" s="30">
        <f>ROUND(313.67403,5)</f>
        <v>313.67403</v>
      </c>
      <c r="G166" s="26"/>
      <c r="H166" s="38"/>
    </row>
    <row r="167" spans="1:8" ht="12.75" customHeight="1">
      <c r="A167" s="27">
        <v>44413</v>
      </c>
      <c r="B167" s="28"/>
      <c r="C167" s="30">
        <f>ROUND(2,5)</f>
        <v>2</v>
      </c>
      <c r="D167" s="30">
        <f>F167</f>
        <v>309.13865</v>
      </c>
      <c r="E167" s="30">
        <f>F167</f>
        <v>309.13865</v>
      </c>
      <c r="F167" s="30">
        <f>ROUND(309.13865,5)</f>
        <v>309.13865</v>
      </c>
      <c r="G167" s="26"/>
      <c r="H167" s="38"/>
    </row>
    <row r="168" spans="1:8" ht="12.75" customHeight="1">
      <c r="A168" s="27">
        <v>44504</v>
      </c>
      <c r="B168" s="28"/>
      <c r="C168" s="30">
        <f>ROUND(2,5)</f>
        <v>2</v>
      </c>
      <c r="D168" s="30">
        <f>F168</f>
        <v>312.30084</v>
      </c>
      <c r="E168" s="30">
        <f>F168</f>
        <v>312.30084</v>
      </c>
      <c r="F168" s="30">
        <f>ROUND(312.30084,5)</f>
        <v>312.30084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ROUND(4.515,5)</f>
        <v>4.515</v>
      </c>
      <c r="D170" s="30">
        <f>F170</f>
        <v>214.59497</v>
      </c>
      <c r="E170" s="30">
        <f>F170</f>
        <v>214.59497</v>
      </c>
      <c r="F170" s="30">
        <f>ROUND(214.59497,5)</f>
        <v>214.59497</v>
      </c>
      <c r="G170" s="26"/>
      <c r="H170" s="38"/>
    </row>
    <row r="171" spans="1:8" ht="12.75" customHeight="1">
      <c r="A171" s="27">
        <v>44231</v>
      </c>
      <c r="B171" s="28"/>
      <c r="C171" s="30">
        <f>ROUND(4.515,5)</f>
        <v>4.515</v>
      </c>
      <c r="D171" s="30">
        <f>F171</f>
        <v>212.65011</v>
      </c>
      <c r="E171" s="30">
        <f>F171</f>
        <v>212.65011</v>
      </c>
      <c r="F171" s="30">
        <f>ROUND(212.65011,5)</f>
        <v>212.65011</v>
      </c>
      <c r="G171" s="26"/>
      <c r="H171" s="38"/>
    </row>
    <row r="172" spans="1:8" ht="12.75" customHeight="1">
      <c r="A172" s="27">
        <v>44322</v>
      </c>
      <c r="B172" s="28"/>
      <c r="C172" s="30">
        <f>ROUND(4.515,5)</f>
        <v>4.515</v>
      </c>
      <c r="D172" s="30">
        <f>F172</f>
        <v>214.9745</v>
      </c>
      <c r="E172" s="30">
        <f>F172</f>
        <v>214.9745</v>
      </c>
      <c r="F172" s="30">
        <f>ROUND(214.9745,5)</f>
        <v>214.9745</v>
      </c>
      <c r="G172" s="26"/>
      <c r="H172" s="38"/>
    </row>
    <row r="173" spans="1:8" ht="12.75" customHeight="1">
      <c r="A173" s="27">
        <v>44413</v>
      </c>
      <c r="B173" s="28"/>
      <c r="C173" s="30">
        <f>ROUND(4.515,5)</f>
        <v>4.515</v>
      </c>
      <c r="D173" s="30">
        <f>F173</f>
        <v>213.10051</v>
      </c>
      <c r="E173" s="30">
        <f>F173</f>
        <v>213.10051</v>
      </c>
      <c r="F173" s="30">
        <f>ROUND(213.10051,5)</f>
        <v>213.10051</v>
      </c>
      <c r="G173" s="26"/>
      <c r="H173" s="38"/>
    </row>
    <row r="174" spans="1:8" ht="12.75" customHeight="1">
      <c r="A174" s="27">
        <v>44504</v>
      </c>
      <c r="B174" s="28"/>
      <c r="C174" s="30">
        <f>ROUND(4.515,5)</f>
        <v>4.515</v>
      </c>
      <c r="D174" s="30">
        <f>F174</f>
        <v>215.28102</v>
      </c>
      <c r="E174" s="30">
        <f>F174</f>
        <v>215.28102</v>
      </c>
      <c r="F174" s="30">
        <f>ROUND(215.28102,5)</f>
        <v>215.28102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ROUND(3.65,5)</f>
        <v>3.65</v>
      </c>
      <c r="D190" s="30">
        <f>F190</f>
        <v>3.58382</v>
      </c>
      <c r="E190" s="30">
        <f>F190</f>
        <v>3.58382</v>
      </c>
      <c r="F190" s="30">
        <f>ROUND(3.58382,5)</f>
        <v>3.58382</v>
      </c>
      <c r="G190" s="26"/>
      <c r="H190" s="38"/>
    </row>
    <row r="191" spans="1:8" ht="12.75" customHeight="1">
      <c r="A191" s="27">
        <v>44231</v>
      </c>
      <c r="B191" s="28"/>
      <c r="C191" s="30">
        <f>ROUND(3.65,5)</f>
        <v>3.65</v>
      </c>
      <c r="D191" s="30">
        <f>F191</f>
        <v>2.68188</v>
      </c>
      <c r="E191" s="30">
        <f>F191</f>
        <v>2.68188</v>
      </c>
      <c r="F191" s="30">
        <f>ROUND(2.68188,5)</f>
        <v>2.68188</v>
      </c>
      <c r="G191" s="26"/>
      <c r="H191" s="38"/>
    </row>
    <row r="192" spans="1:8" ht="12.75" customHeight="1">
      <c r="A192" s="27">
        <v>44322</v>
      </c>
      <c r="B192" s="28"/>
      <c r="C192" s="30">
        <f>ROUND(3.65,5)</f>
        <v>3.65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ROUND(3.65,5)</f>
        <v>3.65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ROUND(3.65,5)</f>
        <v>3.65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ROUND(10.75,5)</f>
        <v>10.75</v>
      </c>
      <c r="D196" s="30">
        <f>F196</f>
        <v>10.86092</v>
      </c>
      <c r="E196" s="30">
        <f>F196</f>
        <v>10.86092</v>
      </c>
      <c r="F196" s="30">
        <f>ROUND(10.86092,5)</f>
        <v>10.86092</v>
      </c>
      <c r="G196" s="26"/>
      <c r="H196" s="38"/>
    </row>
    <row r="197" spans="1:8" ht="12.75" customHeight="1">
      <c r="A197" s="27">
        <v>44231</v>
      </c>
      <c r="B197" s="28"/>
      <c r="C197" s="30">
        <f>ROUND(10.75,5)</f>
        <v>10.75</v>
      </c>
      <c r="D197" s="30">
        <f>F197</f>
        <v>11.06655</v>
      </c>
      <c r="E197" s="30">
        <f>F197</f>
        <v>11.06655</v>
      </c>
      <c r="F197" s="30">
        <f>ROUND(11.06655,5)</f>
        <v>11.06655</v>
      </c>
      <c r="G197" s="26"/>
      <c r="H197" s="38"/>
    </row>
    <row r="198" spans="1:8" ht="12.75" customHeight="1">
      <c r="A198" s="27">
        <v>44322</v>
      </c>
      <c r="B198" s="28"/>
      <c r="C198" s="30">
        <f>ROUND(10.75,5)</f>
        <v>10.75</v>
      </c>
      <c r="D198" s="30">
        <f>F198</f>
        <v>11.27402</v>
      </c>
      <c r="E198" s="30">
        <f>F198</f>
        <v>11.27402</v>
      </c>
      <c r="F198" s="30">
        <f>ROUND(11.27402,5)</f>
        <v>11.27402</v>
      </c>
      <c r="G198" s="26"/>
      <c r="H198" s="38"/>
    </row>
    <row r="199" spans="1:8" ht="12.75" customHeight="1">
      <c r="A199" s="27">
        <v>44413</v>
      </c>
      <c r="B199" s="28"/>
      <c r="C199" s="30">
        <f>ROUND(10.75,5)</f>
        <v>10.75</v>
      </c>
      <c r="D199" s="30">
        <f>F199</f>
        <v>11.49135</v>
      </c>
      <c r="E199" s="30">
        <f>F199</f>
        <v>11.49135</v>
      </c>
      <c r="F199" s="30">
        <f>ROUND(11.49135,5)</f>
        <v>11.49135</v>
      </c>
      <c r="G199" s="26"/>
      <c r="H199" s="38"/>
    </row>
    <row r="200" spans="1:8" ht="12.75" customHeight="1">
      <c r="A200" s="27">
        <v>44504</v>
      </c>
      <c r="B200" s="28"/>
      <c r="C200" s="30">
        <f>ROUND(10.75,5)</f>
        <v>10.75</v>
      </c>
      <c r="D200" s="30">
        <f>F200</f>
        <v>11.72314</v>
      </c>
      <c r="E200" s="30">
        <f>F200</f>
        <v>11.72314</v>
      </c>
      <c r="F200" s="30">
        <f>ROUND(11.72314,5)</f>
        <v>11.72314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ROUND(3.661,5)</f>
        <v>3.661</v>
      </c>
      <c r="D202" s="30">
        <f>F202</f>
        <v>189.82344</v>
      </c>
      <c r="E202" s="30">
        <f>F202</f>
        <v>189.82344</v>
      </c>
      <c r="F202" s="30">
        <f>ROUND(189.82344,5)</f>
        <v>189.82344</v>
      </c>
      <c r="G202" s="26"/>
      <c r="H202" s="38"/>
    </row>
    <row r="203" spans="1:8" ht="12.75" customHeight="1">
      <c r="A203" s="27">
        <v>44231</v>
      </c>
      <c r="B203" s="28"/>
      <c r="C203" s="30">
        <f>ROUND(3.661,5)</f>
        <v>3.661</v>
      </c>
      <c r="D203" s="30">
        <f>F203</f>
        <v>191.79377</v>
      </c>
      <c r="E203" s="30">
        <f>F203</f>
        <v>191.79377</v>
      </c>
      <c r="F203" s="30">
        <f>ROUND(191.79377,5)</f>
        <v>191.79377</v>
      </c>
      <c r="G203" s="26"/>
      <c r="H203" s="38"/>
    </row>
    <row r="204" spans="1:8" ht="12.75" customHeight="1">
      <c r="A204" s="27">
        <v>44322</v>
      </c>
      <c r="B204" s="28"/>
      <c r="C204" s="30">
        <f>ROUND(3.661,5)</f>
        <v>3.661</v>
      </c>
      <c r="D204" s="30">
        <f>F204</f>
        <v>191.17502</v>
      </c>
      <c r="E204" s="30">
        <f>F204</f>
        <v>191.17502</v>
      </c>
      <c r="F204" s="30">
        <f>ROUND(191.17502,5)</f>
        <v>191.17502</v>
      </c>
      <c r="G204" s="26"/>
      <c r="H204" s="38"/>
    </row>
    <row r="205" spans="1:8" ht="12.75" customHeight="1">
      <c r="A205" s="27">
        <v>44413</v>
      </c>
      <c r="B205" s="28"/>
      <c r="C205" s="30">
        <f>ROUND(3.661,5)</f>
        <v>3.661</v>
      </c>
      <c r="D205" s="30">
        <f>F205</f>
        <v>193.29066</v>
      </c>
      <c r="E205" s="30">
        <f>F205</f>
        <v>193.29066</v>
      </c>
      <c r="F205" s="30">
        <f>ROUND(193.29066,5)</f>
        <v>193.29066</v>
      </c>
      <c r="G205" s="26"/>
      <c r="H205" s="38"/>
    </row>
    <row r="206" spans="1:8" ht="12.75" customHeight="1">
      <c r="A206" s="27">
        <v>44504</v>
      </c>
      <c r="B206" s="28"/>
      <c r="C206" s="30">
        <f>ROUND(3.661,5)</f>
        <v>3.661</v>
      </c>
      <c r="D206" s="30">
        <f>F206</f>
        <v>192.52901</v>
      </c>
      <c r="E206" s="30">
        <f>F206</f>
        <v>192.52901</v>
      </c>
      <c r="F206" s="30">
        <f>ROUND(192.52901,5)</f>
        <v>192.52901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ROUND(0.8,5)</f>
        <v>0.8</v>
      </c>
      <c r="D208" s="30">
        <f>F208</f>
        <v>169.5816</v>
      </c>
      <c r="E208" s="30">
        <f>F208</f>
        <v>169.5816</v>
      </c>
      <c r="F208" s="30">
        <f>ROUND(169.5816,5)</f>
        <v>169.5816</v>
      </c>
      <c r="G208" s="26"/>
      <c r="H208" s="38"/>
    </row>
    <row r="209" spans="1:8" ht="12.75" customHeight="1">
      <c r="A209" s="27">
        <v>44231</v>
      </c>
      <c r="B209" s="28"/>
      <c r="C209" s="30">
        <f>ROUND(0.8,5)</f>
        <v>0.8</v>
      </c>
      <c r="D209" s="30">
        <f>F209</f>
        <v>169.04266</v>
      </c>
      <c r="E209" s="30">
        <f>F209</f>
        <v>169.04266</v>
      </c>
      <c r="F209" s="30">
        <f>ROUND(169.04266,5)</f>
        <v>169.04266</v>
      </c>
      <c r="G209" s="26"/>
      <c r="H209" s="38"/>
    </row>
    <row r="210" spans="1:8" ht="12.75" customHeight="1">
      <c r="A210" s="27">
        <v>44322</v>
      </c>
      <c r="B210" s="28"/>
      <c r="C210" s="30">
        <f>ROUND(0.8,5)</f>
        <v>0.8</v>
      </c>
      <c r="D210" s="30">
        <f>F210</f>
        <v>170.89041</v>
      </c>
      <c r="E210" s="30">
        <f>F210</f>
        <v>170.89041</v>
      </c>
      <c r="F210" s="30">
        <f>ROUND(170.89041,5)</f>
        <v>170.89041</v>
      </c>
      <c r="G210" s="26"/>
      <c r="H210" s="38"/>
    </row>
    <row r="211" spans="1:8" ht="12.75" customHeight="1">
      <c r="A211" s="27">
        <v>44413</v>
      </c>
      <c r="B211" s="28"/>
      <c r="C211" s="30">
        <f>ROUND(0.8,5)</f>
        <v>0.8</v>
      </c>
      <c r="D211" s="30">
        <f>F211</f>
        <v>170.44882</v>
      </c>
      <c r="E211" s="30">
        <f>F211</f>
        <v>170.44882</v>
      </c>
      <c r="F211" s="30">
        <f>ROUND(170.44882,5)</f>
        <v>170.44882</v>
      </c>
      <c r="G211" s="26"/>
      <c r="H211" s="38"/>
    </row>
    <row r="212" spans="1:8" ht="12.75" customHeight="1">
      <c r="A212" s="27">
        <v>44504</v>
      </c>
      <c r="B212" s="28"/>
      <c r="C212" s="30">
        <f>ROUND(0.8,5)</f>
        <v>0.8</v>
      </c>
      <c r="D212" s="30">
        <f>F212</f>
        <v>172.19288</v>
      </c>
      <c r="E212" s="30">
        <f>F212</f>
        <v>172.19288</v>
      </c>
      <c r="F212" s="30">
        <f>ROUND(172.19288,5)</f>
        <v>172.19288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ROUND(9.685,5)</f>
        <v>9.685</v>
      </c>
      <c r="D214" s="30">
        <f>F214</f>
        <v>9.80126</v>
      </c>
      <c r="E214" s="30">
        <f>F214</f>
        <v>9.80126</v>
      </c>
      <c r="F214" s="30">
        <f>ROUND(9.80126,5)</f>
        <v>9.80126</v>
      </c>
      <c r="G214" s="26"/>
      <c r="H214" s="38"/>
    </row>
    <row r="215" spans="1:8" ht="12.75" customHeight="1">
      <c r="A215" s="27">
        <v>44231</v>
      </c>
      <c r="B215" s="28"/>
      <c r="C215" s="30">
        <f>ROUND(9.685,5)</f>
        <v>9.685</v>
      </c>
      <c r="D215" s="30">
        <f>F215</f>
        <v>10.01698</v>
      </c>
      <c r="E215" s="30">
        <f>F215</f>
        <v>10.01698</v>
      </c>
      <c r="F215" s="30">
        <f>ROUND(10.01698,5)</f>
        <v>10.01698</v>
      </c>
      <c r="G215" s="26"/>
      <c r="H215" s="38"/>
    </row>
    <row r="216" spans="1:8" ht="12.75" customHeight="1">
      <c r="A216" s="27">
        <v>44322</v>
      </c>
      <c r="B216" s="28"/>
      <c r="C216" s="30">
        <f>ROUND(9.685,5)</f>
        <v>9.685</v>
      </c>
      <c r="D216" s="30">
        <f>F216</f>
        <v>10.22881</v>
      </c>
      <c r="E216" s="30">
        <f>F216</f>
        <v>10.22881</v>
      </c>
      <c r="F216" s="30">
        <f>ROUND(10.22881,5)</f>
        <v>10.22881</v>
      </c>
      <c r="G216" s="26"/>
      <c r="H216" s="38"/>
    </row>
    <row r="217" spans="1:8" ht="12.75" customHeight="1">
      <c r="A217" s="27">
        <v>44413</v>
      </c>
      <c r="B217" s="28"/>
      <c r="C217" s="30">
        <f>ROUND(9.685,5)</f>
        <v>9.685</v>
      </c>
      <c r="D217" s="30">
        <f>F217</f>
        <v>10.45666</v>
      </c>
      <c r="E217" s="30">
        <f>F217</f>
        <v>10.45666</v>
      </c>
      <c r="F217" s="30">
        <f>ROUND(10.45666,5)</f>
        <v>10.45666</v>
      </c>
      <c r="G217" s="26"/>
      <c r="H217" s="38"/>
    </row>
    <row r="218" spans="1:8" ht="12.75" customHeight="1">
      <c r="A218" s="27">
        <v>44504</v>
      </c>
      <c r="B218" s="28"/>
      <c r="C218" s="30">
        <f>ROUND(9.685,5)</f>
        <v>9.685</v>
      </c>
      <c r="D218" s="30">
        <f>F218</f>
        <v>10.70509</v>
      </c>
      <c r="E218" s="30">
        <f>F218</f>
        <v>10.70509</v>
      </c>
      <c r="F218" s="30">
        <f>ROUND(10.70509,5)</f>
        <v>10.70509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ROUND(11.035,5)</f>
        <v>11.035</v>
      </c>
      <c r="D220" s="30">
        <f>F220</f>
        <v>11.14596</v>
      </c>
      <c r="E220" s="30">
        <f>F220</f>
        <v>11.14596</v>
      </c>
      <c r="F220" s="30">
        <f>ROUND(11.14596,5)</f>
        <v>11.14596</v>
      </c>
      <c r="G220" s="26"/>
      <c r="H220" s="38"/>
    </row>
    <row r="221" spans="1:8" ht="12.75" customHeight="1">
      <c r="A221" s="27">
        <v>44231</v>
      </c>
      <c r="B221" s="28"/>
      <c r="C221" s="30">
        <f>ROUND(11.035,5)</f>
        <v>11.035</v>
      </c>
      <c r="D221" s="30">
        <f>F221</f>
        <v>11.35181</v>
      </c>
      <c r="E221" s="30">
        <f>F221</f>
        <v>11.35181</v>
      </c>
      <c r="F221" s="30">
        <f>ROUND(11.35181,5)</f>
        <v>11.35181</v>
      </c>
      <c r="G221" s="26"/>
      <c r="H221" s="38"/>
    </row>
    <row r="222" spans="1:8" ht="12.75" customHeight="1">
      <c r="A222" s="27">
        <v>44322</v>
      </c>
      <c r="B222" s="28"/>
      <c r="C222" s="30">
        <f>ROUND(11.035,5)</f>
        <v>11.035</v>
      </c>
      <c r="D222" s="30">
        <f>F222</f>
        <v>11.55231</v>
      </c>
      <c r="E222" s="30">
        <f>F222</f>
        <v>11.55231</v>
      </c>
      <c r="F222" s="30">
        <f>ROUND(11.55231,5)</f>
        <v>11.55231</v>
      </c>
      <c r="G222" s="26"/>
      <c r="H222" s="38"/>
    </row>
    <row r="223" spans="1:8" ht="12.75" customHeight="1">
      <c r="A223" s="27">
        <v>44413</v>
      </c>
      <c r="B223" s="28"/>
      <c r="C223" s="30">
        <f>ROUND(11.035,5)</f>
        <v>11.035</v>
      </c>
      <c r="D223" s="30">
        <f>F223</f>
        <v>11.76542</v>
      </c>
      <c r="E223" s="30">
        <f>F223</f>
        <v>11.76542</v>
      </c>
      <c r="F223" s="30">
        <f>ROUND(11.76542,5)</f>
        <v>11.76542</v>
      </c>
      <c r="G223" s="26"/>
      <c r="H223" s="38"/>
    </row>
    <row r="224" spans="1:8" ht="12.75" customHeight="1">
      <c r="A224" s="27">
        <v>44504</v>
      </c>
      <c r="B224" s="28"/>
      <c r="C224" s="30">
        <f>ROUND(11.035,5)</f>
        <v>11.035</v>
      </c>
      <c r="D224" s="30">
        <f>F224</f>
        <v>11.99169</v>
      </c>
      <c r="E224" s="30">
        <f>F224</f>
        <v>11.99169</v>
      </c>
      <c r="F224" s="30">
        <f>ROUND(11.99169,5)</f>
        <v>11.99169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ROUND(11.35,5)</f>
        <v>11.35</v>
      </c>
      <c r="D226" s="30">
        <f>F226</f>
        <v>11.46911</v>
      </c>
      <c r="E226" s="30">
        <f>F226</f>
        <v>11.46911</v>
      </c>
      <c r="F226" s="30">
        <f>ROUND(11.46911,5)</f>
        <v>11.46911</v>
      </c>
      <c r="G226" s="26"/>
      <c r="H226" s="38"/>
    </row>
    <row r="227" spans="1:8" ht="12.75" customHeight="1">
      <c r="A227" s="27">
        <v>44231</v>
      </c>
      <c r="B227" s="28"/>
      <c r="C227" s="30">
        <f>ROUND(11.35,5)</f>
        <v>11.35</v>
      </c>
      <c r="D227" s="30">
        <f>F227</f>
        <v>11.69135</v>
      </c>
      <c r="E227" s="30">
        <f>F227</f>
        <v>11.69135</v>
      </c>
      <c r="F227" s="30">
        <f>ROUND(11.69135,5)</f>
        <v>11.69135</v>
      </c>
      <c r="G227" s="26"/>
      <c r="H227" s="38"/>
    </row>
    <row r="228" spans="1:8" ht="12.75" customHeight="1">
      <c r="A228" s="27">
        <v>44322</v>
      </c>
      <c r="B228" s="28"/>
      <c r="C228" s="30">
        <f>ROUND(11.35,5)</f>
        <v>11.35</v>
      </c>
      <c r="D228" s="30">
        <f>F228</f>
        <v>11.90862</v>
      </c>
      <c r="E228" s="30">
        <f>F228</f>
        <v>11.90862</v>
      </c>
      <c r="F228" s="30">
        <f>ROUND(11.90862,5)</f>
        <v>11.90862</v>
      </c>
      <c r="G228" s="26"/>
      <c r="H228" s="38"/>
    </row>
    <row r="229" spans="1:8" ht="12.75" customHeight="1">
      <c r="A229" s="27">
        <v>44413</v>
      </c>
      <c r="B229" s="28"/>
      <c r="C229" s="30">
        <f>ROUND(11.35,5)</f>
        <v>11.35</v>
      </c>
      <c r="D229" s="30">
        <f>F229</f>
        <v>12.14074</v>
      </c>
      <c r="E229" s="30">
        <f>F229</f>
        <v>12.14074</v>
      </c>
      <c r="F229" s="30">
        <f>ROUND(12.14074,5)</f>
        <v>12.14074</v>
      </c>
      <c r="G229" s="26"/>
      <c r="H229" s="38"/>
    </row>
    <row r="230" spans="1:8" ht="12.75" customHeight="1">
      <c r="A230" s="27">
        <v>44504</v>
      </c>
      <c r="B230" s="28"/>
      <c r="C230" s="30">
        <f>ROUND(11.35,5)</f>
        <v>11.35</v>
      </c>
      <c r="D230" s="30">
        <f>F230</f>
        <v>12.38738</v>
      </c>
      <c r="E230" s="30">
        <f>F230</f>
        <v>12.38738</v>
      </c>
      <c r="F230" s="30">
        <f>ROUND(12.38738,5)</f>
        <v>12.38738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ROUND(733.848,3)</f>
        <v>733.848</v>
      </c>
      <c r="D232" s="31">
        <f>F232</f>
        <v>737.693</v>
      </c>
      <c r="E232" s="31">
        <f>F232</f>
        <v>737.693</v>
      </c>
      <c r="F232" s="31">
        <f>ROUND(737.693,3)</f>
        <v>737.693</v>
      </c>
      <c r="G232" s="26"/>
      <c r="H232" s="38"/>
    </row>
    <row r="233" spans="1:8" ht="12.75" customHeight="1">
      <c r="A233" s="27">
        <v>44231</v>
      </c>
      <c r="B233" s="28"/>
      <c r="C233" s="31">
        <f>ROUND(733.848,3)</f>
        <v>733.848</v>
      </c>
      <c r="D233" s="31">
        <f>F233</f>
        <v>745.168</v>
      </c>
      <c r="E233" s="31">
        <f>F233</f>
        <v>745.168</v>
      </c>
      <c r="F233" s="31">
        <f>ROUND(745.168,3)</f>
        <v>745.168</v>
      </c>
      <c r="G233" s="26"/>
      <c r="H233" s="38"/>
    </row>
    <row r="234" spans="1:8" ht="12.75" customHeight="1">
      <c r="A234" s="27">
        <v>44322</v>
      </c>
      <c r="B234" s="28"/>
      <c r="C234" s="31">
        <f>ROUND(733.848,3)</f>
        <v>733.848</v>
      </c>
      <c r="D234" s="31">
        <f>F234</f>
        <v>753.13</v>
      </c>
      <c r="E234" s="31">
        <f>F234</f>
        <v>753.13</v>
      </c>
      <c r="F234" s="31">
        <f>ROUND(753.13,3)</f>
        <v>753.13</v>
      </c>
      <c r="G234" s="26"/>
      <c r="H234" s="38"/>
    </row>
    <row r="235" spans="1:8" ht="12.75" customHeight="1">
      <c r="A235" s="27">
        <v>44413</v>
      </c>
      <c r="B235" s="28"/>
      <c r="C235" s="31">
        <f>ROUND(733.848,3)</f>
        <v>733.848</v>
      </c>
      <c r="D235" s="31">
        <f>F235</f>
        <v>761.198</v>
      </c>
      <c r="E235" s="31">
        <f>F235</f>
        <v>761.198</v>
      </c>
      <c r="F235" s="31">
        <f>ROUND(761.198,3)</f>
        <v>761.198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ROUND(755.363,3)</f>
        <v>755.363</v>
      </c>
      <c r="D237" s="31">
        <f>F237</f>
        <v>759.32</v>
      </c>
      <c r="E237" s="31">
        <f>F237</f>
        <v>759.32</v>
      </c>
      <c r="F237" s="31">
        <f>ROUND(759.32,3)</f>
        <v>759.32</v>
      </c>
      <c r="G237" s="26"/>
      <c r="H237" s="38"/>
    </row>
    <row r="238" spans="1:8" ht="12.75" customHeight="1">
      <c r="A238" s="27">
        <v>44231</v>
      </c>
      <c r="B238" s="28"/>
      <c r="C238" s="31">
        <f>ROUND(755.363,3)</f>
        <v>755.363</v>
      </c>
      <c r="D238" s="31">
        <f>F238</f>
        <v>767.015</v>
      </c>
      <c r="E238" s="31">
        <f>F238</f>
        <v>767.015</v>
      </c>
      <c r="F238" s="31">
        <f>ROUND(767.015,3)</f>
        <v>767.015</v>
      </c>
      <c r="G238" s="26"/>
      <c r="H238" s="38"/>
    </row>
    <row r="239" spans="1:8" ht="12.75" customHeight="1">
      <c r="A239" s="27">
        <v>44322</v>
      </c>
      <c r="B239" s="28"/>
      <c r="C239" s="31">
        <f>ROUND(755.363,3)</f>
        <v>755.363</v>
      </c>
      <c r="D239" s="31">
        <f>F239</f>
        <v>775.21</v>
      </c>
      <c r="E239" s="31">
        <f>F239</f>
        <v>775.21</v>
      </c>
      <c r="F239" s="31">
        <f>ROUND(775.21,3)</f>
        <v>775.21</v>
      </c>
      <c r="G239" s="26"/>
      <c r="H239" s="38"/>
    </row>
    <row r="240" spans="1:8" ht="12.75" customHeight="1">
      <c r="A240" s="27">
        <v>44413</v>
      </c>
      <c r="B240" s="28"/>
      <c r="C240" s="31">
        <f>ROUND(755.363,3)</f>
        <v>755.363</v>
      </c>
      <c r="D240" s="31">
        <f>F240</f>
        <v>783.515</v>
      </c>
      <c r="E240" s="31">
        <f>F240</f>
        <v>783.515</v>
      </c>
      <c r="F240" s="31">
        <f>ROUND(783.515,3)</f>
        <v>783.515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ROUND(817.952,3)</f>
        <v>817.952</v>
      </c>
      <c r="D242" s="31">
        <f>F242</f>
        <v>822.237</v>
      </c>
      <c r="E242" s="31">
        <f>F242</f>
        <v>822.237</v>
      </c>
      <c r="F242" s="31">
        <f>ROUND(822.237,3)</f>
        <v>822.237</v>
      </c>
      <c r="G242" s="26"/>
      <c r="H242" s="38"/>
    </row>
    <row r="243" spans="1:8" ht="12.75" customHeight="1">
      <c r="A243" s="27">
        <v>44231</v>
      </c>
      <c r="B243" s="28"/>
      <c r="C243" s="31">
        <f>ROUND(817.952,3)</f>
        <v>817.952</v>
      </c>
      <c r="D243" s="31">
        <f>F243</f>
        <v>830.569</v>
      </c>
      <c r="E243" s="31">
        <f>F243</f>
        <v>830.569</v>
      </c>
      <c r="F243" s="31">
        <f>ROUND(830.569,3)</f>
        <v>830.569</v>
      </c>
      <c r="G243" s="26"/>
      <c r="H243" s="38"/>
    </row>
    <row r="244" spans="1:8" ht="12.75" customHeight="1">
      <c r="A244" s="27">
        <v>44322</v>
      </c>
      <c r="B244" s="28"/>
      <c r="C244" s="31">
        <f>ROUND(817.952,3)</f>
        <v>817.952</v>
      </c>
      <c r="D244" s="31">
        <f>F244</f>
        <v>839.444</v>
      </c>
      <c r="E244" s="31">
        <f>F244</f>
        <v>839.444</v>
      </c>
      <c r="F244" s="31">
        <f>ROUND(839.444,3)</f>
        <v>839.444</v>
      </c>
      <c r="G244" s="26"/>
      <c r="H244" s="38"/>
    </row>
    <row r="245" spans="1:8" ht="12.75" customHeight="1">
      <c r="A245" s="27">
        <v>44413</v>
      </c>
      <c r="B245" s="28"/>
      <c r="C245" s="31">
        <f>ROUND(817.952,3)</f>
        <v>817.952</v>
      </c>
      <c r="D245" s="31">
        <f>F245</f>
        <v>848.437</v>
      </c>
      <c r="E245" s="31">
        <f>F245</f>
        <v>848.437</v>
      </c>
      <c r="F245" s="31">
        <f>ROUND(848.437,3)</f>
        <v>848.437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ROUND(717.74,3)</f>
        <v>717.74</v>
      </c>
      <c r="D247" s="31">
        <f>F247</f>
        <v>721.5</v>
      </c>
      <c r="E247" s="31">
        <f>F247</f>
        <v>721.5</v>
      </c>
      <c r="F247" s="31">
        <f>ROUND(721.5,3)</f>
        <v>721.5</v>
      </c>
      <c r="G247" s="26"/>
      <c r="H247" s="38"/>
    </row>
    <row r="248" spans="1:8" ht="12.75" customHeight="1">
      <c r="A248" s="27">
        <v>44231</v>
      </c>
      <c r="B248" s="28"/>
      <c r="C248" s="31">
        <f>ROUND(717.74,3)</f>
        <v>717.74</v>
      </c>
      <c r="D248" s="31">
        <f>F248</f>
        <v>728.812</v>
      </c>
      <c r="E248" s="31">
        <f>F248</f>
        <v>728.812</v>
      </c>
      <c r="F248" s="31">
        <f>ROUND(728.812,3)</f>
        <v>728.812</v>
      </c>
      <c r="G248" s="26"/>
      <c r="H248" s="38"/>
    </row>
    <row r="249" spans="1:8" ht="12.75" customHeight="1">
      <c r="A249" s="27">
        <v>44322</v>
      </c>
      <c r="B249" s="28"/>
      <c r="C249" s="31">
        <f>ROUND(717.74,3)</f>
        <v>717.74</v>
      </c>
      <c r="D249" s="31">
        <f>F249</f>
        <v>736.599</v>
      </c>
      <c r="E249" s="31">
        <f>F249</f>
        <v>736.599</v>
      </c>
      <c r="F249" s="31">
        <f>ROUND(736.599,3)</f>
        <v>736.599</v>
      </c>
      <c r="G249" s="26"/>
      <c r="H249" s="38"/>
    </row>
    <row r="250" spans="1:8" ht="12.75" customHeight="1">
      <c r="A250" s="27">
        <v>44413</v>
      </c>
      <c r="B250" s="28"/>
      <c r="C250" s="31">
        <f>ROUND(717.74,3)</f>
        <v>717.74</v>
      </c>
      <c r="D250" s="31">
        <f>F250</f>
        <v>744.49</v>
      </c>
      <c r="E250" s="31">
        <f>F250</f>
        <v>744.49</v>
      </c>
      <c r="F250" s="31">
        <f>ROUND(744.49,3)</f>
        <v>744.49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ROUND(257.866851293443,3)</f>
        <v>257.867</v>
      </c>
      <c r="D252" s="31">
        <f>F252</f>
        <v>259.253</v>
      </c>
      <c r="E252" s="31">
        <f>F252</f>
        <v>259.253</v>
      </c>
      <c r="F252" s="31">
        <f>ROUND(259.253,3)</f>
        <v>259.253</v>
      </c>
      <c r="G252" s="26"/>
      <c r="H252" s="38"/>
    </row>
    <row r="253" spans="1:8" ht="12.75" customHeight="1">
      <c r="A253" s="27">
        <v>44231</v>
      </c>
      <c r="B253" s="28"/>
      <c r="C253" s="31">
        <f>ROUND(257.866851293443,3)</f>
        <v>257.867</v>
      </c>
      <c r="D253" s="31">
        <f>F253</f>
        <v>261.944</v>
      </c>
      <c r="E253" s="31">
        <f>F253</f>
        <v>261.944</v>
      </c>
      <c r="F253" s="31">
        <f>ROUND(261.944,3)</f>
        <v>261.944</v>
      </c>
      <c r="G253" s="26"/>
      <c r="H253" s="38"/>
    </row>
    <row r="254" spans="1:8" ht="12.75" customHeight="1">
      <c r="A254" s="27">
        <v>44322</v>
      </c>
      <c r="B254" s="28"/>
      <c r="C254" s="31">
        <f>ROUND(257.866851293443,3)</f>
        <v>257.867</v>
      </c>
      <c r="D254" s="31">
        <f>F254</f>
        <v>264.806</v>
      </c>
      <c r="E254" s="31">
        <f>F254</f>
        <v>264.806</v>
      </c>
      <c r="F254" s="31">
        <f>ROUND(264.806,3)</f>
        <v>264.806</v>
      </c>
      <c r="G254" s="26"/>
      <c r="H254" s="38"/>
    </row>
    <row r="255" spans="1:8" ht="12.75" customHeight="1">
      <c r="A255" s="27">
        <v>44413</v>
      </c>
      <c r="B255" s="28"/>
      <c r="C255" s="31">
        <f>ROUND(257.866851293443,3)</f>
        <v>257.867</v>
      </c>
      <c r="D255" s="31">
        <f>F255</f>
        <v>267.706</v>
      </c>
      <c r="E255" s="31">
        <f>F255</f>
        <v>267.706</v>
      </c>
      <c r="F255" s="31">
        <f>ROUND(267.706,3)</f>
        <v>267.706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ROUND(709.041,3)</f>
        <v>709.041</v>
      </c>
      <c r="D257" s="31">
        <f>F257</f>
        <v>712.756</v>
      </c>
      <c r="E257" s="31">
        <f>F257</f>
        <v>712.756</v>
      </c>
      <c r="F257" s="31">
        <f>ROUND(712.756,3)</f>
        <v>712.756</v>
      </c>
      <c r="G257" s="26"/>
      <c r="H257" s="38"/>
    </row>
    <row r="258" spans="1:8" ht="12.75" customHeight="1">
      <c r="A258" s="27">
        <v>44231</v>
      </c>
      <c r="B258" s="28"/>
      <c r="C258" s="31">
        <f>ROUND(709.041,3)</f>
        <v>709.041</v>
      </c>
      <c r="D258" s="31">
        <f>F258</f>
        <v>719.978</v>
      </c>
      <c r="E258" s="31">
        <f>F258</f>
        <v>719.978</v>
      </c>
      <c r="F258" s="31">
        <f>ROUND(719.978,3)</f>
        <v>719.978</v>
      </c>
      <c r="G258" s="26"/>
      <c r="H258" s="38"/>
    </row>
    <row r="259" spans="1:8" ht="12.75" customHeight="1">
      <c r="A259" s="27">
        <v>44322</v>
      </c>
      <c r="B259" s="28"/>
      <c r="C259" s="31">
        <f>ROUND(709.041,3)</f>
        <v>709.041</v>
      </c>
      <c r="D259" s="31">
        <f>F259</f>
        <v>727.671</v>
      </c>
      <c r="E259" s="31">
        <f>F259</f>
        <v>727.671</v>
      </c>
      <c r="F259" s="31">
        <f>ROUND(727.671,3)</f>
        <v>727.671</v>
      </c>
      <c r="G259" s="26"/>
      <c r="H259" s="38"/>
    </row>
    <row r="260" spans="1:8" ht="12.75" customHeight="1">
      <c r="A260" s="27">
        <v>44413</v>
      </c>
      <c r="B260" s="28"/>
      <c r="C260" s="31">
        <f>ROUND(709.041,3)</f>
        <v>709.041</v>
      </c>
      <c r="D260" s="31">
        <f>F260</f>
        <v>735.467</v>
      </c>
      <c r="E260" s="31">
        <f>F260</f>
        <v>735.467</v>
      </c>
      <c r="F260" s="31">
        <f>ROUND(735.467,3)</f>
        <v>735.467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3.358</v>
      </c>
      <c r="D262" s="47">
        <v>3.358</v>
      </c>
      <c r="E262" s="47">
        <v>3.358</v>
      </c>
      <c r="F262" s="47">
        <v>3.358</v>
      </c>
      <c r="G262" s="43"/>
      <c r="H262" s="44"/>
    </row>
    <row r="263" spans="1:8" ht="12.75" customHeight="1">
      <c r="A263" s="45">
        <v>44125</v>
      </c>
      <c r="B263" s="46"/>
      <c r="C263" s="47">
        <v>3.358</v>
      </c>
      <c r="D263" s="47">
        <v>3.302</v>
      </c>
      <c r="E263" s="47">
        <v>3.248</v>
      </c>
      <c r="F263" s="47">
        <v>3.2750000000000004</v>
      </c>
      <c r="G263" s="43"/>
      <c r="H263" s="44"/>
    </row>
    <row r="264" spans="1:8" ht="12.75" customHeight="1">
      <c r="A264" s="45">
        <v>44153</v>
      </c>
      <c r="B264" s="46"/>
      <c r="C264" s="47">
        <v>3.358</v>
      </c>
      <c r="D264" s="47">
        <v>3.292</v>
      </c>
      <c r="E264" s="47">
        <v>3.228</v>
      </c>
      <c r="F264" s="47">
        <v>3.26</v>
      </c>
      <c r="G264" s="43"/>
      <c r="H264" s="44"/>
    </row>
    <row r="265" spans="1:8" ht="12.75" customHeight="1">
      <c r="A265" s="45">
        <v>44180</v>
      </c>
      <c r="B265" s="46"/>
      <c r="C265" s="47">
        <v>3.358</v>
      </c>
      <c r="D265" s="47">
        <v>3.262</v>
      </c>
      <c r="E265" s="47">
        <v>3.218</v>
      </c>
      <c r="F265" s="47">
        <v>3.24</v>
      </c>
      <c r="G265" s="43"/>
      <c r="H265" s="44"/>
    </row>
    <row r="266" spans="1:8" ht="12.75" customHeight="1">
      <c r="A266" s="45">
        <v>44216</v>
      </c>
      <c r="B266" s="46"/>
      <c r="C266" s="47">
        <v>3.358</v>
      </c>
      <c r="D266" s="47">
        <v>3.282</v>
      </c>
      <c r="E266" s="47">
        <v>3.218</v>
      </c>
      <c r="F266" s="47">
        <v>3.25</v>
      </c>
      <c r="G266" s="43"/>
      <c r="H266" s="44"/>
    </row>
    <row r="267" spans="1:8" ht="12.75" customHeight="1">
      <c r="A267" s="45">
        <v>44244</v>
      </c>
      <c r="B267" s="46"/>
      <c r="C267" s="47">
        <v>3.358</v>
      </c>
      <c r="D267" s="47">
        <v>3.312</v>
      </c>
      <c r="E267" s="47">
        <v>3.248</v>
      </c>
      <c r="F267" s="47">
        <v>3.2800000000000002</v>
      </c>
      <c r="G267" s="43"/>
      <c r="H267" s="44"/>
    </row>
    <row r="268" spans="1:8" ht="12.75" customHeight="1">
      <c r="A268" s="45">
        <v>44272</v>
      </c>
      <c r="B268" s="46"/>
      <c r="C268" s="47">
        <v>3.358</v>
      </c>
      <c r="D268" s="47">
        <v>3.332</v>
      </c>
      <c r="E268" s="47">
        <v>3.278</v>
      </c>
      <c r="F268" s="47">
        <v>3.3049999999999997</v>
      </c>
      <c r="G268" s="43"/>
      <c r="H268" s="44"/>
    </row>
    <row r="269" spans="1:8" ht="12.75" customHeight="1">
      <c r="A269" s="45">
        <v>44362</v>
      </c>
      <c r="B269" s="46"/>
      <c r="C269" s="47">
        <v>3.358</v>
      </c>
      <c r="D269" s="47">
        <v>3.432</v>
      </c>
      <c r="E269" s="47">
        <v>3.358</v>
      </c>
      <c r="F269" s="47">
        <v>3.395</v>
      </c>
      <c r="G269" s="43"/>
      <c r="H269" s="44"/>
    </row>
    <row r="270" spans="1:8" ht="12.75" customHeight="1">
      <c r="A270" s="45">
        <v>44454</v>
      </c>
      <c r="B270" s="46"/>
      <c r="C270" s="47">
        <v>3.358</v>
      </c>
      <c r="D270" s="47">
        <v>3.552</v>
      </c>
      <c r="E270" s="47">
        <v>3.468</v>
      </c>
      <c r="F270" s="47">
        <v>3.51</v>
      </c>
      <c r="G270" s="43"/>
      <c r="H270" s="44"/>
    </row>
    <row r="271" spans="1:8" ht="12.75" customHeight="1">
      <c r="A271" s="45">
        <v>44545</v>
      </c>
      <c r="B271" s="46"/>
      <c r="C271" s="47">
        <v>3.358</v>
      </c>
      <c r="D271" s="47">
        <v>3.752</v>
      </c>
      <c r="E271" s="47">
        <v>3.668</v>
      </c>
      <c r="F271" s="47">
        <v>3.71</v>
      </c>
      <c r="G271" s="43"/>
      <c r="H271" s="44"/>
    </row>
    <row r="272" spans="1:8" ht="12.75" customHeight="1">
      <c r="A272" s="45">
        <v>44636</v>
      </c>
      <c r="B272" s="46"/>
      <c r="C272" s="47">
        <v>3.358</v>
      </c>
      <c r="D272" s="47">
        <v>3.912</v>
      </c>
      <c r="E272" s="47">
        <v>3.818</v>
      </c>
      <c r="F272" s="47">
        <v>3.865</v>
      </c>
      <c r="G272" s="43"/>
      <c r="H272" s="44"/>
    </row>
    <row r="273" spans="1:8" ht="12.75" customHeight="1">
      <c r="A273" s="45">
        <v>44727</v>
      </c>
      <c r="B273" s="46"/>
      <c r="C273" s="47">
        <v>3.358</v>
      </c>
      <c r="D273" s="47">
        <v>4.152</v>
      </c>
      <c r="E273" s="47">
        <v>4.048</v>
      </c>
      <c r="F273" s="47">
        <v>4.1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ROUND(91.1878271891518,2)</f>
        <v>91.19</v>
      </c>
      <c r="D275" s="26">
        <f>F275</f>
        <v>85.69</v>
      </c>
      <c r="E275" s="26">
        <f>F275</f>
        <v>85.69</v>
      </c>
      <c r="F275" s="26">
        <f>ROUND(85.6904163632045,2)</f>
        <v>85.69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ROUND(88.8358585447406,2)</f>
        <v>88.84</v>
      </c>
      <c r="D277" s="26">
        <f>F277</f>
        <v>80.87</v>
      </c>
      <c r="E277" s="26">
        <f>F277</f>
        <v>80.87</v>
      </c>
      <c r="F277" s="26">
        <f>ROUND(80.8720272226343,2)</f>
        <v>80.87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ROUND(91.1878271891518,5)</f>
        <v>91.18783</v>
      </c>
      <c r="D281" s="30">
        <f>F281</f>
        <v>93.97075</v>
      </c>
      <c r="E281" s="30">
        <f>F281</f>
        <v>93.97075</v>
      </c>
      <c r="F281" s="30">
        <f>ROUND(93.9707549907471,5)</f>
        <v>93.97075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ROUND(91.1878271891518,5)</f>
        <v>91.18783</v>
      </c>
      <c r="D283" s="30">
        <f>F283</f>
        <v>92.14718</v>
      </c>
      <c r="E283" s="30">
        <f>F283</f>
        <v>92.14718</v>
      </c>
      <c r="F283" s="30">
        <f>ROUND(92.147184068024,5)</f>
        <v>92.14718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ROUND(91.1878271891518,5)</f>
        <v>91.18783</v>
      </c>
      <c r="D285" s="30">
        <f>F285</f>
        <v>90.25505</v>
      </c>
      <c r="E285" s="30">
        <f>F285</f>
        <v>90.25505</v>
      </c>
      <c r="F285" s="30">
        <f>ROUND(90.2550538697028,5)</f>
        <v>90.25505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ROUND(91.1878271891518,5)</f>
        <v>91.18783</v>
      </c>
      <c r="D287" s="30">
        <f>F287</f>
        <v>89.15552</v>
      </c>
      <c r="E287" s="30">
        <f>F287</f>
        <v>89.15552</v>
      </c>
      <c r="F287" s="30">
        <f>ROUND(89.1555242209982,5)</f>
        <v>89.15552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ROUND(91.1878271891518,5)</f>
        <v>91.18783</v>
      </c>
      <c r="D289" s="30">
        <f>F289</f>
        <v>90.3711</v>
      </c>
      <c r="E289" s="30">
        <f>F289</f>
        <v>90.3711</v>
      </c>
      <c r="F289" s="30">
        <f>ROUND(90.371095818723,5)</f>
        <v>90.3711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ROUND(91.1878271891518,5)</f>
        <v>91.18783</v>
      </c>
      <c r="D291" s="30">
        <f>F291</f>
        <v>89.7457</v>
      </c>
      <c r="E291" s="30">
        <f>F291</f>
        <v>89.7457</v>
      </c>
      <c r="F291" s="30">
        <f>ROUND(89.7457011348516,5)</f>
        <v>89.7457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ROUND(91.1878271891518,5)</f>
        <v>91.18783</v>
      </c>
      <c r="D293" s="30">
        <f>F293</f>
        <v>89.79584</v>
      </c>
      <c r="E293" s="30">
        <f>F293</f>
        <v>89.79584</v>
      </c>
      <c r="F293" s="30">
        <f>ROUND(89.7958397546431,5)</f>
        <v>89.79584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ROUND(91.1878271891518,5)</f>
        <v>91.18783</v>
      </c>
      <c r="D295" s="30">
        <f>F295</f>
        <v>92.89797</v>
      </c>
      <c r="E295" s="30">
        <f>F295</f>
        <v>92.89797</v>
      </c>
      <c r="F295" s="30">
        <f>ROUND(92.8979666223446,5)</f>
        <v>92.89797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ROUND(91.1878271891518,2)</f>
        <v>91.19</v>
      </c>
      <c r="D297" s="26">
        <f>F297</f>
        <v>91.19</v>
      </c>
      <c r="E297" s="26">
        <f>F297</f>
        <v>91.19</v>
      </c>
      <c r="F297" s="26">
        <f>ROUND(91.1878271891518,2)</f>
        <v>91.19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ROUND(91.1878271891518,2)</f>
        <v>91.19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ROUND(88.8358585447406,5)</f>
        <v>88.83586</v>
      </c>
      <c r="D301" s="30">
        <f>F301</f>
        <v>79.22578</v>
      </c>
      <c r="E301" s="30">
        <f>F301</f>
        <v>79.22578</v>
      </c>
      <c r="F301" s="30">
        <f>ROUND(79.2257762010761,5)</f>
        <v>79.22578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ROUND(88.8358585447406,5)</f>
        <v>88.83586</v>
      </c>
      <c r="D303" s="30">
        <f>F303</f>
        <v>75.82714</v>
      </c>
      <c r="E303" s="30">
        <f>F303</f>
        <v>75.82714</v>
      </c>
      <c r="F303" s="30">
        <f>ROUND(75.8271438925567,5)</f>
        <v>75.82714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ROUND(88.8358585447406,5)</f>
        <v>88.83586</v>
      </c>
      <c r="D305" s="30">
        <f>F305</f>
        <v>74.32082</v>
      </c>
      <c r="E305" s="30">
        <f>F305</f>
        <v>74.32082</v>
      </c>
      <c r="F305" s="30">
        <f>ROUND(74.3208229696634,5)</f>
        <v>74.32082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ROUND(88.8358585447406,5)</f>
        <v>88.83586</v>
      </c>
      <c r="D307" s="30">
        <f>F307</f>
        <v>76.44243</v>
      </c>
      <c r="E307" s="30">
        <f>F307</f>
        <v>76.44243</v>
      </c>
      <c r="F307" s="30">
        <f>ROUND(76.4424347548015,5)</f>
        <v>76.44243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ROUND(88.8358585447406,5)</f>
        <v>88.83586</v>
      </c>
      <c r="D309" s="30">
        <f>F309</f>
        <v>80.56194</v>
      </c>
      <c r="E309" s="30">
        <f>F309</f>
        <v>80.56194</v>
      </c>
      <c r="F309" s="30">
        <f>ROUND(80.5619431053157,5)</f>
        <v>80.56194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ROUND(88.8358585447406,5)</f>
        <v>88.83586</v>
      </c>
      <c r="D311" s="30">
        <f>F311</f>
        <v>79.14758</v>
      </c>
      <c r="E311" s="30">
        <f>F311</f>
        <v>79.14758</v>
      </c>
      <c r="F311" s="30">
        <f>ROUND(79.1475768639476,5)</f>
        <v>79.14758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ROUND(88.8358585447406,5)</f>
        <v>88.83586</v>
      </c>
      <c r="D313" s="30">
        <f>F313</f>
        <v>81.3336</v>
      </c>
      <c r="E313" s="30">
        <f>F313</f>
        <v>81.3336</v>
      </c>
      <c r="F313" s="30">
        <f>ROUND(81.3335983102837,5)</f>
        <v>81.3336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ROUND(88.8358585447406,5)</f>
        <v>88.83586</v>
      </c>
      <c r="D315" s="30">
        <f>F315</f>
        <v>87.2562</v>
      </c>
      <c r="E315" s="30">
        <f>F315</f>
        <v>87.2562</v>
      </c>
      <c r="F315" s="30">
        <f>ROUND(87.2561999437698,5)</f>
        <v>87.2562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ROUND(88.8358585447406,2)</f>
        <v>88.84</v>
      </c>
      <c r="D317" s="26">
        <f>F317</f>
        <v>88.84</v>
      </c>
      <c r="E317" s="26">
        <f>F317</f>
        <v>88.84</v>
      </c>
      <c r="F317" s="26">
        <f>ROUND(88.8358585447406,2)</f>
        <v>88.84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ROUND(88.8358585447406,2)</f>
        <v>88.84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319:B319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59:B259"/>
    <mergeCell ref="A260:B260"/>
    <mergeCell ref="A274:B274"/>
    <mergeCell ref="A275:B275"/>
    <mergeCell ref="A276:B276"/>
    <mergeCell ref="A270:B270"/>
    <mergeCell ref="A271:B271"/>
    <mergeCell ref="A272:B272"/>
    <mergeCell ref="A273:B27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1:B231"/>
    <mergeCell ref="A232:B232"/>
    <mergeCell ref="A233:B233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2020-09-16T16:23:38Z</dcterms:modified>
  <cp:category/>
  <cp:version/>
  <cp:contentType/>
  <cp:contentStatus/>
</cp:coreProperties>
</file>