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<sst xmlns="http://schemas.openxmlformats.org/spreadsheetml/2006/main" count="86" uniqueCount="84">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</sst>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44145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ROUND(90.6900807170216,2)</f>
        <v>90.69</v>
      </c>
      <c r="D6" s="28">
        <f>F6</f>
        <v>93.97</v>
      </c>
      <c r="E6" s="28">
        <f>F6</f>
        <v>93.97</v>
      </c>
      <c r="F6" s="28">
        <f>ROUND(93.9707220179231,2)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ROUND(90.6900807170216,2)</f>
        <v>90.69</v>
      </c>
      <c r="D7" s="28">
        <f>F7</f>
        <v>92.13</v>
      </c>
      <c r="E7" s="28">
        <f>F7</f>
        <v>92.13</v>
      </c>
      <c r="F7" s="28">
        <f>ROUND(92.1327649452919,2)</f>
        <v>92.13</v>
      </c>
      <c r="G7" s="28"/>
      <c r="H7" s="38"/>
    </row>
    <row r="8" spans="1:8" ht="12.75" customHeight="1">
      <c r="A8" s="26">
        <v>44362</v>
      </c>
      <c r="B8" s="27"/>
      <c r="C8" s="28">
        <f>ROUND(90.6900807170216,2)</f>
        <v>90.69</v>
      </c>
      <c r="D8" s="28">
        <f>F8</f>
        <v>90.2</v>
      </c>
      <c r="E8" s="28">
        <f>F8</f>
        <v>90.2</v>
      </c>
      <c r="F8" s="28">
        <f>ROUND(90.1983242500779,2)</f>
        <v>90.2</v>
      </c>
      <c r="G8" s="28"/>
      <c r="H8" s="38"/>
    </row>
    <row r="9" spans="1:8" ht="12.75" customHeight="1">
      <c r="A9" s="26">
        <v>44460</v>
      </c>
      <c r="B9" s="27"/>
      <c r="C9" s="28">
        <f>ROUND(90.6900807170216,2)</f>
        <v>90.69</v>
      </c>
      <c r="D9" s="28">
        <f>F9</f>
        <v>89.06</v>
      </c>
      <c r="E9" s="28">
        <f>F9</f>
        <v>89.06</v>
      </c>
      <c r="F9" s="28">
        <f>ROUND(89.056596162665,2)</f>
        <v>89.06</v>
      </c>
      <c r="G9" s="28"/>
      <c r="H9" s="38"/>
    </row>
    <row r="10" spans="1:8" ht="12.75" customHeight="1">
      <c r="A10" s="26">
        <v>44551</v>
      </c>
      <c r="B10" s="27"/>
      <c r="C10" s="28">
        <f>ROUND(90.6900807170216,2)</f>
        <v>90.69</v>
      </c>
      <c r="D10" s="28">
        <f>F10</f>
        <v>90.21</v>
      </c>
      <c r="E10" s="28">
        <f>F10</f>
        <v>90.21</v>
      </c>
      <c r="F10" s="28">
        <f>ROUND(90.205440109575,2)</f>
        <v>90.21</v>
      </c>
      <c r="G10" s="28"/>
      <c r="H10" s="38"/>
    </row>
    <row r="11" spans="1:8" ht="12.75" customHeight="1">
      <c r="A11" s="26">
        <v>44635</v>
      </c>
      <c r="B11" s="27"/>
      <c r="C11" s="28">
        <f>ROUND(90.6900807170216,2)</f>
        <v>90.69</v>
      </c>
      <c r="D11" s="28">
        <f>F11</f>
        <v>89.52</v>
      </c>
      <c r="E11" s="28">
        <f>F11</f>
        <v>89.52</v>
      </c>
      <c r="F11" s="28">
        <f>ROUND(89.5200229783742,2)</f>
        <v>89.52</v>
      </c>
      <c r="G11" s="28"/>
      <c r="H11" s="38"/>
    </row>
    <row r="12" spans="1:8" ht="12.75" customHeight="1">
      <c r="A12" s="26">
        <v>44733</v>
      </c>
      <c r="B12" s="27"/>
      <c r="C12" s="28">
        <f>ROUND(90.6900807170216,2)</f>
        <v>90.69</v>
      </c>
      <c r="D12" s="28">
        <f>F12</f>
        <v>89.51</v>
      </c>
      <c r="E12" s="28">
        <f>F12</f>
        <v>89.51</v>
      </c>
      <c r="F12" s="28">
        <f>ROUND(89.5103345288834,2)</f>
        <v>89.51</v>
      </c>
      <c r="G12" s="28"/>
      <c r="H12" s="38"/>
    </row>
    <row r="13" spans="1:8" ht="12.75" customHeight="1">
      <c r="A13" s="26">
        <v>44824</v>
      </c>
      <c r="B13" s="27"/>
      <c r="C13" s="28">
        <f>ROUND(90.6900807170216,2)</f>
        <v>90.69</v>
      </c>
      <c r="D13" s="28">
        <f>F13</f>
        <v>92.52</v>
      </c>
      <c r="E13" s="28">
        <f>F13</f>
        <v>92.52</v>
      </c>
      <c r="F13" s="28">
        <f>ROUND(92.5212387247537,2)</f>
        <v>92.52</v>
      </c>
      <c r="G13" s="28"/>
      <c r="H13" s="38"/>
    </row>
    <row r="14" spans="1:8" ht="12.75" customHeight="1">
      <c r="A14" s="26">
        <v>44915</v>
      </c>
      <c r="B14" s="27"/>
      <c r="C14" s="28">
        <f>ROUND(90.6900807170216,2)</f>
        <v>90.69</v>
      </c>
      <c r="D14" s="28">
        <f>F14</f>
        <v>92.91</v>
      </c>
      <c r="E14" s="28">
        <f>F14</f>
        <v>92.91</v>
      </c>
      <c r="F14" s="28">
        <f>ROUND(92.9068953800306,2)</f>
        <v>92.91</v>
      </c>
      <c r="G14" s="28"/>
      <c r="H14" s="38"/>
    </row>
    <row r="15" spans="1:8" ht="12.75" customHeight="1">
      <c r="A15" s="26">
        <v>45007</v>
      </c>
      <c r="B15" s="27"/>
      <c r="C15" s="28">
        <f>ROUND(90.6900807170216,2)</f>
        <v>90.69</v>
      </c>
      <c r="D15" s="28">
        <f>F15</f>
        <v>85.2</v>
      </c>
      <c r="E15" s="28">
        <f>F15</f>
        <v>85.2</v>
      </c>
      <c r="F15" s="28">
        <f>ROUND(85.2025310360568,2)</f>
        <v>85.2</v>
      </c>
      <c r="G15" s="28"/>
      <c r="H15" s="38"/>
    </row>
    <row r="16" spans="1:8" ht="12.75" customHeight="1">
      <c r="A16" s="26">
        <v>45097</v>
      </c>
      <c r="B16" s="27"/>
      <c r="C16" s="28">
        <f>ROUND(90.6900807170216,2)</f>
        <v>90.69</v>
      </c>
      <c r="D16" s="28">
        <f>F16</f>
        <v>90.69</v>
      </c>
      <c r="E16" s="28">
        <f>F16</f>
        <v>90.69</v>
      </c>
      <c r="F16" s="28">
        <f>ROUND(90.6900807170216,2)</f>
        <v>90.69</v>
      </c>
      <c r="G16" s="28"/>
      <c r="H16" s="38"/>
    </row>
    <row r="17" spans="1:8" ht="12.75" customHeight="1">
      <c r="A17" s="26">
        <v>45188</v>
      </c>
      <c r="B17" s="27"/>
      <c r="C17" s="28">
        <f>ROUND(90.6900807170216,2)</f>
        <v>90.69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ROUND(87.1673202526114,2)</f>
        <v>87.17</v>
      </c>
      <c r="D19" s="28">
        <f>F19</f>
        <v>78</v>
      </c>
      <c r="E19" s="28">
        <f>F19</f>
        <v>78</v>
      </c>
      <c r="F19" s="28">
        <f>ROUND(78.0036084531675,2)</f>
        <v>78</v>
      </c>
      <c r="G19" s="28"/>
      <c r="H19" s="38"/>
    </row>
    <row r="20" spans="1:8" ht="12.75" customHeight="1">
      <c r="A20" s="26">
        <v>46097</v>
      </c>
      <c r="B20" s="27"/>
      <c r="C20" s="28">
        <f>ROUND(87.1673202526114,2)</f>
        <v>87.17</v>
      </c>
      <c r="D20" s="28">
        <f>F20</f>
        <v>74.52</v>
      </c>
      <c r="E20" s="28">
        <f>F20</f>
        <v>74.52</v>
      </c>
      <c r="F20" s="28">
        <f>ROUND(74.5239080706221,2)</f>
        <v>74.52</v>
      </c>
      <c r="G20" s="28"/>
      <c r="H20" s="38"/>
    </row>
    <row r="21" spans="1:8" ht="12.75" customHeight="1">
      <c r="A21" s="26">
        <v>46188</v>
      </c>
      <c r="B21" s="27"/>
      <c r="C21" s="28">
        <f>ROUND(87.1673202526114,2)</f>
        <v>87.17</v>
      </c>
      <c r="D21" s="28">
        <f>F21</f>
        <v>72.94</v>
      </c>
      <c r="E21" s="28">
        <f>F21</f>
        <v>72.94</v>
      </c>
      <c r="F21" s="28">
        <f>ROUND(72.9372418831226,2)</f>
        <v>72.94</v>
      </c>
      <c r="G21" s="28"/>
      <c r="H21" s="38"/>
    </row>
    <row r="22" spans="1:8" ht="12.75" customHeight="1">
      <c r="A22" s="26">
        <v>46286</v>
      </c>
      <c r="B22" s="27"/>
      <c r="C22" s="28">
        <f>ROUND(87.1673202526114,2)</f>
        <v>87.17</v>
      </c>
      <c r="D22" s="28">
        <f>F22</f>
        <v>75</v>
      </c>
      <c r="E22" s="28">
        <f>F22</f>
        <v>75</v>
      </c>
      <c r="F22" s="28">
        <f>ROUND(74.9960991712602,2)</f>
        <v>75</v>
      </c>
      <c r="G22" s="28"/>
      <c r="H22" s="38"/>
    </row>
    <row r="23" spans="1:8" ht="12.75" customHeight="1">
      <c r="A23" s="26">
        <v>46377</v>
      </c>
      <c r="B23" s="27"/>
      <c r="C23" s="28">
        <f>ROUND(87.1673202526114,2)</f>
        <v>87.17</v>
      </c>
      <c r="D23" s="28">
        <f>F23</f>
        <v>79.06</v>
      </c>
      <c r="E23" s="28">
        <f>F23</f>
        <v>79.06</v>
      </c>
      <c r="F23" s="28">
        <f>ROUND(79.0646150599229,2)</f>
        <v>79.06</v>
      </c>
      <c r="G23" s="28"/>
      <c r="H23" s="38"/>
    </row>
    <row r="24" spans="1:8" ht="12.75" customHeight="1">
      <c r="A24" s="26">
        <v>46461</v>
      </c>
      <c r="B24" s="27"/>
      <c r="C24" s="28">
        <f>ROUND(87.1673202526114,2)</f>
        <v>87.17</v>
      </c>
      <c r="D24" s="28">
        <f>F24</f>
        <v>77.57</v>
      </c>
      <c r="E24" s="28">
        <f>F24</f>
        <v>77.57</v>
      </c>
      <c r="F24" s="28">
        <f>ROUND(77.5672656167579,2)</f>
        <v>77.57</v>
      </c>
      <c r="G24" s="28"/>
      <c r="H24" s="38"/>
    </row>
    <row r="25" spans="1:8" ht="12.75" customHeight="1">
      <c r="A25" s="26">
        <v>46559</v>
      </c>
      <c r="B25" s="27"/>
      <c r="C25" s="28">
        <f>ROUND(87.1673202526114,2)</f>
        <v>87.17</v>
      </c>
      <c r="D25" s="28">
        <f>F25</f>
        <v>79.69</v>
      </c>
      <c r="E25" s="28">
        <f>F25</f>
        <v>79.69</v>
      </c>
      <c r="F25" s="28">
        <f>ROUND(79.6892706155029,2)</f>
        <v>79.69</v>
      </c>
      <c r="G25" s="28"/>
      <c r="H25" s="38"/>
    </row>
    <row r="26" spans="1:8" ht="12.75" customHeight="1">
      <c r="A26" s="26">
        <v>46650</v>
      </c>
      <c r="B26" s="27"/>
      <c r="C26" s="28">
        <f>ROUND(87.1673202526114,2)</f>
        <v>87.17</v>
      </c>
      <c r="D26" s="28">
        <f>F26</f>
        <v>85.58</v>
      </c>
      <c r="E26" s="28">
        <f>F26</f>
        <v>85.58</v>
      </c>
      <c r="F26" s="28">
        <f>ROUND(85.5808091839488,2)</f>
        <v>85.58</v>
      </c>
      <c r="G26" s="28"/>
      <c r="H26" s="38"/>
    </row>
    <row r="27" spans="1:8" ht="12.75" customHeight="1">
      <c r="A27" s="26">
        <v>46741</v>
      </c>
      <c r="B27" s="27"/>
      <c r="C27" s="28">
        <f>ROUND(87.1673202526114,2)</f>
        <v>87.17</v>
      </c>
      <c r="D27" s="28">
        <f>F27</f>
        <v>86.06</v>
      </c>
      <c r="E27" s="28">
        <f>F27</f>
        <v>86.06</v>
      </c>
      <c r="F27" s="28">
        <f>ROUND(86.0592099731818,2)</f>
        <v>86.06</v>
      </c>
      <c r="G27" s="28"/>
      <c r="H27" s="38"/>
    </row>
    <row r="28" spans="1:8" ht="12.75" customHeight="1">
      <c r="A28" s="26">
        <v>46834</v>
      </c>
      <c r="B28" s="27"/>
      <c r="C28" s="28">
        <f>ROUND(87.1673202526114,2)</f>
        <v>87.17</v>
      </c>
      <c r="D28" s="28">
        <f>F28</f>
        <v>79.14</v>
      </c>
      <c r="E28" s="28">
        <f>F28</f>
        <v>79.14</v>
      </c>
      <c r="F28" s="28">
        <f>ROUND(79.1364438906468,2)</f>
        <v>79.14</v>
      </c>
      <c r="G28" s="28"/>
      <c r="H28" s="38"/>
    </row>
    <row r="29" spans="1:8" ht="12.75" customHeight="1">
      <c r="A29" s="26">
        <v>46924</v>
      </c>
      <c r="B29" s="27"/>
      <c r="C29" s="28">
        <f>ROUND(87.1673202526114,2)</f>
        <v>87.17</v>
      </c>
      <c r="D29" s="28">
        <f>F29</f>
        <v>87.17</v>
      </c>
      <c r="E29" s="28">
        <f>F29</f>
        <v>87.17</v>
      </c>
      <c r="F29" s="28">
        <f>ROUND(87.1673202526114,2)</f>
        <v>87.17</v>
      </c>
      <c r="G29" s="28"/>
      <c r="H29" s="38"/>
    </row>
    <row r="30" spans="1:8" ht="12.75" customHeight="1">
      <c r="A30" s="26">
        <v>47015</v>
      </c>
      <c r="B30" s="27"/>
      <c r="C30" s="28">
        <f>ROUND(87.1673202526114,2)</f>
        <v>87.17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ROUND(2.74,5)</f>
        <v>2.74</v>
      </c>
      <c r="D32" s="30">
        <f>F32</f>
        <v>2.74</v>
      </c>
      <c r="E32" s="30">
        <f>F32</f>
        <v>2.74</v>
      </c>
      <c r="F32" s="30">
        <f>ROUND(2.74,5)</f>
        <v>2.74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ROUND(4.7,5)</f>
        <v>4.7</v>
      </c>
      <c r="D34" s="30">
        <f>F34</f>
        <v>4.7</v>
      </c>
      <c r="E34" s="30">
        <f>F34</f>
        <v>4.7</v>
      </c>
      <c r="F34" s="30">
        <f>ROUND(4.7,5)</f>
        <v>4.7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ROUND(4.75,5)</f>
        <v>4.75</v>
      </c>
      <c r="D36" s="30">
        <f>F36</f>
        <v>4.75</v>
      </c>
      <c r="E36" s="30">
        <f>F36</f>
        <v>4.75</v>
      </c>
      <c r="F36" s="30">
        <f>ROUND(4.75,5)</f>
        <v>4.75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ROUND(4.8,5)</f>
        <v>4.8</v>
      </c>
      <c r="D38" s="30">
        <f>F38</f>
        <v>4.8</v>
      </c>
      <c r="E38" s="30">
        <f>F38</f>
        <v>4.8</v>
      </c>
      <c r="F38" s="30">
        <f>ROUND(4.8,5)</f>
        <v>4.8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ROUND(11.24,5)</f>
        <v>11.24</v>
      </c>
      <c r="D40" s="30">
        <f>F40</f>
        <v>11.24</v>
      </c>
      <c r="E40" s="30">
        <f>F40</f>
        <v>11.24</v>
      </c>
      <c r="F40" s="30">
        <f>ROUND(11.24,5)</f>
        <v>11.24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ROUND(4,5)</f>
        <v>4</v>
      </c>
      <c r="D42" s="30">
        <f>F42</f>
        <v>4</v>
      </c>
      <c r="E42" s="30">
        <f>F42</f>
        <v>4</v>
      </c>
      <c r="F42" s="30">
        <f>ROUND(4,5)</f>
        <v>4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ROUND(6.95,3)</f>
        <v>6.95</v>
      </c>
      <c r="D44" s="31">
        <f>F44</f>
        <v>6.95</v>
      </c>
      <c r="E44" s="31">
        <f>F44</f>
        <v>6.95</v>
      </c>
      <c r="F44" s="31">
        <f>ROUND(6.95,3)</f>
        <v>6.95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ROUND(1.85,3)</f>
        <v>1.85</v>
      </c>
      <c r="D46" s="31">
        <f>F46</f>
        <v>1.85</v>
      </c>
      <c r="E46" s="31">
        <f>F46</f>
        <v>1.85</v>
      </c>
      <c r="F46" s="31">
        <f>ROUND(1.85,3)</f>
        <v>1.85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ROUND(4.58,3)</f>
        <v>4.58</v>
      </c>
      <c r="D48" s="31">
        <f>F48</f>
        <v>4.58</v>
      </c>
      <c r="E48" s="31">
        <f>F48</f>
        <v>4.58</v>
      </c>
      <c r="F48" s="31">
        <f>ROUND(4.58,3)</f>
        <v>4.58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ROUND(3.46,3)</f>
        <v>3.46</v>
      </c>
      <c r="D50" s="31">
        <f>F50</f>
        <v>3.46</v>
      </c>
      <c r="E50" s="31">
        <f>F50</f>
        <v>3.46</v>
      </c>
      <c r="F50" s="31">
        <f>ROUND(3.46,3)</f>
        <v>3.46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ROUND(10.24,3)</f>
        <v>10.24</v>
      </c>
      <c r="D52" s="31">
        <f>F52</f>
        <v>10.24</v>
      </c>
      <c r="E52" s="31">
        <f>F52</f>
        <v>10.24</v>
      </c>
      <c r="F52" s="31">
        <f>ROUND(10.24,3)</f>
        <v>10.24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ROUND(3.9,3)</f>
        <v>3.9</v>
      </c>
      <c r="D54" s="31">
        <f>F54</f>
        <v>3.9</v>
      </c>
      <c r="E54" s="31">
        <f>F54</f>
        <v>3.9</v>
      </c>
      <c r="F54" s="31">
        <f>ROUND(3.9,3)</f>
        <v>3.9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ROUND(1.3,3)</f>
        <v>1.3</v>
      </c>
      <c r="D56" s="31">
        <f>F56</f>
        <v>1.3</v>
      </c>
      <c r="E56" s="31">
        <f>F56</f>
        <v>1.3</v>
      </c>
      <c r="F56" s="31">
        <f>ROUND(1.3,3)</f>
        <v>1.3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ROUND(9.37,3)</f>
        <v>9.37</v>
      </c>
      <c r="D58" s="31">
        <f>F58</f>
        <v>9.37</v>
      </c>
      <c r="E58" s="31">
        <f>F58</f>
        <v>9.37</v>
      </c>
      <c r="F58" s="31">
        <f>ROUND(9.37,3)</f>
        <v>9.37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ROUND(2.74,5)</f>
        <v>2.74</v>
      </c>
      <c r="D60" s="30">
        <f>F60</f>
        <v>146.40709</v>
      </c>
      <c r="E60" s="30">
        <f>F60</f>
        <v>146.40709</v>
      </c>
      <c r="F60" s="30">
        <f>ROUND(146.40709,5)</f>
        <v>146.40709</v>
      </c>
      <c r="G60" s="28"/>
      <c r="H60" s="38"/>
    </row>
    <row r="61" spans="1:8" ht="12.75" customHeight="1">
      <c r="A61" s="26">
        <v>44322</v>
      </c>
      <c r="B61" s="27"/>
      <c r="C61" s="30">
        <f>ROUND(2.74,5)</f>
        <v>2.74</v>
      </c>
      <c r="D61" s="30">
        <f>F61</f>
        <v>147.99824</v>
      </c>
      <c r="E61" s="30">
        <f>F61</f>
        <v>147.99824</v>
      </c>
      <c r="F61" s="30">
        <f>ROUND(147.99824,5)</f>
        <v>147.99824</v>
      </c>
      <c r="G61" s="28"/>
      <c r="H61" s="38"/>
    </row>
    <row r="62" spans="1:8" ht="12.75" customHeight="1">
      <c r="A62" s="26">
        <v>44413</v>
      </c>
      <c r="B62" s="27"/>
      <c r="C62" s="30">
        <f>ROUND(2.74,5)</f>
        <v>2.74</v>
      </c>
      <c r="D62" s="30">
        <f>F62</f>
        <v>148.1099</v>
      </c>
      <c r="E62" s="30">
        <f>F62</f>
        <v>148.1099</v>
      </c>
      <c r="F62" s="30">
        <f>ROUND(148.1099,5)</f>
        <v>148.1099</v>
      </c>
      <c r="G62" s="28"/>
      <c r="H62" s="38"/>
    </row>
    <row r="63" spans="1:8" ht="12.75" customHeight="1">
      <c r="A63" s="26">
        <v>44504</v>
      </c>
      <c r="B63" s="27"/>
      <c r="C63" s="30">
        <f>ROUND(2.74,5)</f>
        <v>2.74</v>
      </c>
      <c r="D63" s="30">
        <f>F63</f>
        <v>149.73651</v>
      </c>
      <c r="E63" s="30">
        <f>F63</f>
        <v>149.73651</v>
      </c>
      <c r="F63" s="30">
        <f>ROUND(149.73651,5)</f>
        <v>149.73651</v>
      </c>
      <c r="G63" s="28"/>
      <c r="H63" s="38"/>
    </row>
    <row r="64" spans="1:8" ht="12.75" customHeight="1">
      <c r="A64" s="26">
        <v>44595</v>
      </c>
      <c r="B64" s="27"/>
      <c r="C64" s="30">
        <f>ROUND(2.74,5)</f>
        <v>2.74</v>
      </c>
      <c r="D64" s="30">
        <f>F64</f>
        <v>149.74673</v>
      </c>
      <c r="E64" s="30">
        <f>F64</f>
        <v>149.74673</v>
      </c>
      <c r="F64" s="30">
        <f>ROUND(149.74673,5)</f>
        <v>149.74673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ROUND(101.34627,5)</f>
        <v>101.34627</v>
      </c>
      <c r="D66" s="30">
        <f>F66</f>
        <v>102.31611</v>
      </c>
      <c r="E66" s="30">
        <f>F66</f>
        <v>102.31611</v>
      </c>
      <c r="F66" s="30">
        <f>ROUND(102.31611,5)</f>
        <v>102.31611</v>
      </c>
      <c r="G66" s="28"/>
      <c r="H66" s="38"/>
    </row>
    <row r="67" spans="1:8" ht="12.75" customHeight="1">
      <c r="A67" s="26">
        <v>44322</v>
      </c>
      <c r="B67" s="27"/>
      <c r="C67" s="30">
        <f>ROUND(101.34627,5)</f>
        <v>101.34627</v>
      </c>
      <c r="D67" s="30">
        <f>F67</f>
        <v>102.29031</v>
      </c>
      <c r="E67" s="30">
        <f>F67</f>
        <v>102.29031</v>
      </c>
      <c r="F67" s="30">
        <f>ROUND(102.29031,5)</f>
        <v>102.29031</v>
      </c>
      <c r="G67" s="28"/>
      <c r="H67" s="38"/>
    </row>
    <row r="68" spans="1:8" ht="12.75" customHeight="1">
      <c r="A68" s="26">
        <v>44413</v>
      </c>
      <c r="B68" s="27"/>
      <c r="C68" s="30">
        <f>ROUND(101.34627,5)</f>
        <v>101.34627</v>
      </c>
      <c r="D68" s="30">
        <f>F68</f>
        <v>103.42372</v>
      </c>
      <c r="E68" s="30">
        <f>F68</f>
        <v>103.42372</v>
      </c>
      <c r="F68" s="30">
        <f>ROUND(103.42372,5)</f>
        <v>103.42372</v>
      </c>
      <c r="G68" s="28"/>
      <c r="H68" s="38"/>
    </row>
    <row r="69" spans="1:8" ht="12.75" customHeight="1">
      <c r="A69" s="26">
        <v>44504</v>
      </c>
      <c r="B69" s="27"/>
      <c r="C69" s="30">
        <f>ROUND(101.34627,5)</f>
        <v>101.34627</v>
      </c>
      <c r="D69" s="30">
        <f>F69</f>
        <v>103.41109</v>
      </c>
      <c r="E69" s="30">
        <f>F69</f>
        <v>103.41109</v>
      </c>
      <c r="F69" s="30">
        <f>ROUND(103.41109,5)</f>
        <v>103.41109</v>
      </c>
      <c r="G69" s="28"/>
      <c r="H69" s="38"/>
    </row>
    <row r="70" spans="1:8" ht="12.75" customHeight="1">
      <c r="A70" s="26">
        <v>44595</v>
      </c>
      <c r="B70" s="27"/>
      <c r="C70" s="30">
        <f>ROUND(101.34627,5)</f>
        <v>101.34627</v>
      </c>
      <c r="D70" s="30">
        <f>F70</f>
        <v>104.48927</v>
      </c>
      <c r="E70" s="30">
        <f>F70</f>
        <v>104.48927</v>
      </c>
      <c r="F70" s="30">
        <f>ROUND(104.48927,5)</f>
        <v>104.48927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ROUND(8.83,5)</f>
        <v>8.83</v>
      </c>
      <c r="D72" s="30">
        <f>F72</f>
        <v>9.02104</v>
      </c>
      <c r="E72" s="30">
        <f>F72</f>
        <v>9.02104</v>
      </c>
      <c r="F72" s="30">
        <f>ROUND(9.02104,5)</f>
        <v>9.02104</v>
      </c>
      <c r="G72" s="28"/>
      <c r="H72" s="38"/>
    </row>
    <row r="73" spans="1:8" ht="12.75" customHeight="1">
      <c r="A73" s="26">
        <v>44322</v>
      </c>
      <c r="B73" s="27"/>
      <c r="C73" s="30">
        <f>ROUND(8.83,5)</f>
        <v>8.83</v>
      </c>
      <c r="D73" s="30">
        <f>F73</f>
        <v>9.21641</v>
      </c>
      <c r="E73" s="30">
        <f>F73</f>
        <v>9.21641</v>
      </c>
      <c r="F73" s="30">
        <f>ROUND(9.21641,5)</f>
        <v>9.21641</v>
      </c>
      <c r="G73" s="28"/>
      <c r="H73" s="38"/>
    </row>
    <row r="74" spans="1:8" ht="12.75" customHeight="1">
      <c r="A74" s="26">
        <v>44413</v>
      </c>
      <c r="B74" s="27"/>
      <c r="C74" s="30">
        <f>ROUND(8.83,5)</f>
        <v>8.83</v>
      </c>
      <c r="D74" s="30">
        <f>F74</f>
        <v>9.42812</v>
      </c>
      <c r="E74" s="30">
        <f>F74</f>
        <v>9.42812</v>
      </c>
      <c r="F74" s="30">
        <f>ROUND(9.42812,5)</f>
        <v>9.42812</v>
      </c>
      <c r="G74" s="28"/>
      <c r="H74" s="38"/>
    </row>
    <row r="75" spans="1:8" ht="12.75" customHeight="1">
      <c r="A75" s="26">
        <v>44504</v>
      </c>
      <c r="B75" s="27"/>
      <c r="C75" s="30">
        <f>ROUND(8.83,5)</f>
        <v>8.83</v>
      </c>
      <c r="D75" s="30">
        <f>F75</f>
        <v>9.63692</v>
      </c>
      <c r="E75" s="30">
        <f>F75</f>
        <v>9.63692</v>
      </c>
      <c r="F75" s="30">
        <f>ROUND(9.63692,5)</f>
        <v>9.63692</v>
      </c>
      <c r="G75" s="28"/>
      <c r="H75" s="38"/>
    </row>
    <row r="76" spans="1:8" ht="12.75" customHeight="1">
      <c r="A76" s="26">
        <v>44595</v>
      </c>
      <c r="B76" s="27"/>
      <c r="C76" s="30">
        <f>ROUND(8.83,5)</f>
        <v>8.83</v>
      </c>
      <c r="D76" s="30">
        <f>F76</f>
        <v>9.87968</v>
      </c>
      <c r="E76" s="30">
        <f>F76</f>
        <v>9.87968</v>
      </c>
      <c r="F76" s="30">
        <f>ROUND(9.87968,5)</f>
        <v>9.87968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ROUND(9.87,5)</f>
        <v>9.87</v>
      </c>
      <c r="D78" s="30">
        <f>F78</f>
        <v>10.07983</v>
      </c>
      <c r="E78" s="30">
        <f>F78</f>
        <v>10.07983</v>
      </c>
      <c r="F78" s="30">
        <f>ROUND(10.07983,5)</f>
        <v>10.07983</v>
      </c>
      <c r="G78" s="28"/>
      <c r="H78" s="38"/>
    </row>
    <row r="79" spans="1:8" ht="12.75" customHeight="1">
      <c r="A79" s="26">
        <v>44322</v>
      </c>
      <c r="B79" s="27"/>
      <c r="C79" s="30">
        <f>ROUND(9.87,5)</f>
        <v>9.87</v>
      </c>
      <c r="D79" s="30">
        <f>F79</f>
        <v>10.29327</v>
      </c>
      <c r="E79" s="30">
        <f>F79</f>
        <v>10.29327</v>
      </c>
      <c r="F79" s="30">
        <f>ROUND(10.29327,5)</f>
        <v>10.29327</v>
      </c>
      <c r="G79" s="28"/>
      <c r="H79" s="38"/>
    </row>
    <row r="80" spans="1:8" ht="12.75" customHeight="1">
      <c r="A80" s="26">
        <v>44413</v>
      </c>
      <c r="B80" s="27"/>
      <c r="C80" s="30">
        <f>ROUND(9.87,5)</f>
        <v>9.87</v>
      </c>
      <c r="D80" s="30">
        <f>F80</f>
        <v>10.51783</v>
      </c>
      <c r="E80" s="30">
        <f>F80</f>
        <v>10.51783</v>
      </c>
      <c r="F80" s="30">
        <f>ROUND(10.51783,5)</f>
        <v>10.51783</v>
      </c>
      <c r="G80" s="28"/>
      <c r="H80" s="38"/>
    </row>
    <row r="81" spans="1:8" ht="12.75" customHeight="1">
      <c r="A81" s="26">
        <v>44504</v>
      </c>
      <c r="B81" s="27"/>
      <c r="C81" s="30">
        <f>ROUND(9.87,5)</f>
        <v>9.87</v>
      </c>
      <c r="D81" s="30">
        <f>F81</f>
        <v>10.74927</v>
      </c>
      <c r="E81" s="30">
        <f>F81</f>
        <v>10.74927</v>
      </c>
      <c r="F81" s="30">
        <f>ROUND(10.74927,5)</f>
        <v>10.74927</v>
      </c>
      <c r="G81" s="28"/>
      <c r="H81" s="38"/>
    </row>
    <row r="82" spans="1:8" ht="12.75" customHeight="1">
      <c r="A82" s="26">
        <v>44595</v>
      </c>
      <c r="B82" s="27"/>
      <c r="C82" s="30">
        <f>ROUND(9.87,5)</f>
        <v>9.87</v>
      </c>
      <c r="D82" s="30">
        <f>F82</f>
        <v>11.00866</v>
      </c>
      <c r="E82" s="30">
        <f>F82</f>
        <v>11.00866</v>
      </c>
      <c r="F82" s="30">
        <f>ROUND(11.00866,5)</f>
        <v>11.00866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ROUND(96.75462,5)</f>
        <v>96.75462</v>
      </c>
      <c r="D84" s="30">
        <f>F84</f>
        <v>97.68046</v>
      </c>
      <c r="E84" s="30">
        <f>F84</f>
        <v>97.68046</v>
      </c>
      <c r="F84" s="30">
        <f>ROUND(97.68046,5)</f>
        <v>97.68046</v>
      </c>
      <c r="G84" s="28"/>
      <c r="H84" s="38"/>
    </row>
    <row r="85" spans="1:8" ht="12.75" customHeight="1">
      <c r="A85" s="26">
        <v>44322</v>
      </c>
      <c r="B85" s="27"/>
      <c r="C85" s="30">
        <f>ROUND(96.75462,5)</f>
        <v>96.75462</v>
      </c>
      <c r="D85" s="30">
        <f>F85</f>
        <v>97.52822</v>
      </c>
      <c r="E85" s="30">
        <f>F85</f>
        <v>97.52822</v>
      </c>
      <c r="F85" s="30">
        <f>ROUND(97.52822,5)</f>
        <v>97.52822</v>
      </c>
      <c r="G85" s="28"/>
      <c r="H85" s="38"/>
    </row>
    <row r="86" spans="1:8" ht="12.75" customHeight="1">
      <c r="A86" s="26">
        <v>44413</v>
      </c>
      <c r="B86" s="27"/>
      <c r="C86" s="30">
        <f>ROUND(96.75462,5)</f>
        <v>96.75462</v>
      </c>
      <c r="D86" s="30">
        <f>F86</f>
        <v>98.60884</v>
      </c>
      <c r="E86" s="30">
        <f>F86</f>
        <v>98.60884</v>
      </c>
      <c r="F86" s="30">
        <f>ROUND(98.60884,5)</f>
        <v>98.60884</v>
      </c>
      <c r="G86" s="28"/>
      <c r="H86" s="38"/>
    </row>
    <row r="87" spans="1:8" ht="12.75" customHeight="1">
      <c r="A87" s="26">
        <v>44504</v>
      </c>
      <c r="B87" s="27"/>
      <c r="C87" s="30">
        <f>ROUND(96.75462,5)</f>
        <v>96.75462</v>
      </c>
      <c r="D87" s="30">
        <f>F87</f>
        <v>98.46919</v>
      </c>
      <c r="E87" s="30">
        <f>F87</f>
        <v>98.46919</v>
      </c>
      <c r="F87" s="30">
        <f>ROUND(98.46919,5)</f>
        <v>98.46919</v>
      </c>
      <c r="G87" s="28"/>
      <c r="H87" s="38"/>
    </row>
    <row r="88" spans="1:8" ht="12.75" customHeight="1">
      <c r="A88" s="26">
        <v>44595</v>
      </c>
      <c r="B88" s="27"/>
      <c r="C88" s="30">
        <f>ROUND(96.75462,5)</f>
        <v>96.75462</v>
      </c>
      <c r="D88" s="30">
        <f>F88</f>
        <v>99.49588</v>
      </c>
      <c r="E88" s="30">
        <f>F88</f>
        <v>99.49588</v>
      </c>
      <c r="F88" s="30">
        <f>ROUND(99.49588,5)</f>
        <v>99.49588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ROUND(10.74,5)</f>
        <v>10.74</v>
      </c>
      <c r="D90" s="30">
        <f>F90</f>
        <v>10.94978</v>
      </c>
      <c r="E90" s="30">
        <f>F90</f>
        <v>10.94978</v>
      </c>
      <c r="F90" s="30">
        <f>ROUND(10.94978,5)</f>
        <v>10.94978</v>
      </c>
      <c r="G90" s="28"/>
      <c r="H90" s="38"/>
    </row>
    <row r="91" spans="1:8" ht="12.75" customHeight="1">
      <c r="A91" s="26">
        <v>44322</v>
      </c>
      <c r="B91" s="27"/>
      <c r="C91" s="30">
        <f>ROUND(10.74,5)</f>
        <v>10.74</v>
      </c>
      <c r="D91" s="30">
        <f>F91</f>
        <v>11.16425</v>
      </c>
      <c r="E91" s="30">
        <f>F91</f>
        <v>11.16425</v>
      </c>
      <c r="F91" s="30">
        <f>ROUND(11.16425,5)</f>
        <v>11.16425</v>
      </c>
      <c r="G91" s="28"/>
      <c r="H91" s="38"/>
    </row>
    <row r="92" spans="1:8" ht="12.75" customHeight="1">
      <c r="A92" s="26">
        <v>44413</v>
      </c>
      <c r="B92" s="27"/>
      <c r="C92" s="30">
        <f>ROUND(10.74,5)</f>
        <v>10.74</v>
      </c>
      <c r="D92" s="30">
        <f>F92</f>
        <v>11.39414</v>
      </c>
      <c r="E92" s="30">
        <f>F92</f>
        <v>11.39414</v>
      </c>
      <c r="F92" s="30">
        <f>ROUND(11.39414,5)</f>
        <v>11.39414</v>
      </c>
      <c r="G92" s="28"/>
      <c r="H92" s="38"/>
    </row>
    <row r="93" spans="1:8" ht="12.75" customHeight="1">
      <c r="A93" s="26">
        <v>44504</v>
      </c>
      <c r="B93" s="27"/>
      <c r="C93" s="30">
        <f>ROUND(10.74,5)</f>
        <v>10.74</v>
      </c>
      <c r="D93" s="30">
        <f>F93</f>
        <v>11.61757</v>
      </c>
      <c r="E93" s="30">
        <f>F93</f>
        <v>11.61757</v>
      </c>
      <c r="F93" s="30">
        <f>ROUND(11.61757,5)</f>
        <v>11.61757</v>
      </c>
      <c r="G93" s="28"/>
      <c r="H93" s="38"/>
    </row>
    <row r="94" spans="1:8" ht="12.75" customHeight="1">
      <c r="A94" s="26">
        <v>44595</v>
      </c>
      <c r="B94" s="27"/>
      <c r="C94" s="30">
        <f>ROUND(10.74,5)</f>
        <v>10.74</v>
      </c>
      <c r="D94" s="30">
        <f>F94</f>
        <v>11.86997</v>
      </c>
      <c r="E94" s="30">
        <f>F94</f>
        <v>11.86997</v>
      </c>
      <c r="F94" s="30">
        <f>ROUND(11.86997,5)</f>
        <v>11.86997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ROUND(4.7,5)</f>
        <v>4.7</v>
      </c>
      <c r="D96" s="30">
        <f>F96</f>
        <v>107.28362</v>
      </c>
      <c r="E96" s="30">
        <f>F96</f>
        <v>107.28362</v>
      </c>
      <c r="F96" s="30">
        <f>ROUND(107.28362,5)</f>
        <v>107.28362</v>
      </c>
      <c r="G96" s="28"/>
      <c r="H96" s="38"/>
    </row>
    <row r="97" spans="1:8" ht="12.75" customHeight="1">
      <c r="A97" s="26">
        <v>44322</v>
      </c>
      <c r="B97" s="27"/>
      <c r="C97" s="30">
        <f>ROUND(4.7,5)</f>
        <v>4.7</v>
      </c>
      <c r="D97" s="30">
        <f>F97</f>
        <v>108.4498</v>
      </c>
      <c r="E97" s="30">
        <f>F97</f>
        <v>108.4498</v>
      </c>
      <c r="F97" s="30">
        <f>ROUND(108.4498,5)</f>
        <v>108.4498</v>
      </c>
      <c r="G97" s="28"/>
      <c r="H97" s="38"/>
    </row>
    <row r="98" spans="1:8" ht="12.75" customHeight="1">
      <c r="A98" s="26">
        <v>44413</v>
      </c>
      <c r="B98" s="27"/>
      <c r="C98" s="30">
        <f>ROUND(4.7,5)</f>
        <v>4.7</v>
      </c>
      <c r="D98" s="30">
        <f>F98</f>
        <v>107.93235</v>
      </c>
      <c r="E98" s="30">
        <f>F98</f>
        <v>107.93235</v>
      </c>
      <c r="F98" s="30">
        <f>ROUND(107.93235,5)</f>
        <v>107.93235</v>
      </c>
      <c r="G98" s="28"/>
      <c r="H98" s="38"/>
    </row>
    <row r="99" spans="1:8" ht="12.75" customHeight="1">
      <c r="A99" s="26">
        <v>44504</v>
      </c>
      <c r="B99" s="27"/>
      <c r="C99" s="30">
        <f>ROUND(4.7,5)</f>
        <v>4.7</v>
      </c>
      <c r="D99" s="30">
        <f>F99</f>
        <v>109.11792</v>
      </c>
      <c r="E99" s="30">
        <f>F99</f>
        <v>109.11792</v>
      </c>
      <c r="F99" s="30">
        <f>ROUND(109.11792,5)</f>
        <v>109.11792</v>
      </c>
      <c r="G99" s="28"/>
      <c r="H99" s="38"/>
    </row>
    <row r="100" spans="1:8" ht="12.75" customHeight="1">
      <c r="A100" s="26">
        <v>44595</v>
      </c>
      <c r="B100" s="27"/>
      <c r="C100" s="30">
        <f>ROUND(4.7,5)</f>
        <v>4.7</v>
      </c>
      <c r="D100" s="30">
        <f>F100</f>
        <v>108.51042</v>
      </c>
      <c r="E100" s="30">
        <f>F100</f>
        <v>108.51042</v>
      </c>
      <c r="F100" s="30">
        <f>ROUND(108.51042,5)</f>
        <v>108.51042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ROUND(10.855,5)</f>
        <v>10.855</v>
      </c>
      <c r="D102" s="30">
        <f>F102</f>
        <v>11.06034</v>
      </c>
      <c r="E102" s="30">
        <f>F102</f>
        <v>11.06034</v>
      </c>
      <c r="F102" s="30">
        <f>ROUND(11.06034,5)</f>
        <v>11.06034</v>
      </c>
      <c r="G102" s="28"/>
      <c r="H102" s="38"/>
    </row>
    <row r="103" spans="1:8" ht="12.75" customHeight="1">
      <c r="A103" s="26">
        <v>44322</v>
      </c>
      <c r="B103" s="27"/>
      <c r="C103" s="30">
        <f>ROUND(10.855,5)</f>
        <v>10.855</v>
      </c>
      <c r="D103" s="30">
        <f>F103</f>
        <v>11.27</v>
      </c>
      <c r="E103" s="30">
        <f>F103</f>
        <v>11.27</v>
      </c>
      <c r="F103" s="30">
        <f>ROUND(11.27,5)</f>
        <v>11.27</v>
      </c>
      <c r="G103" s="28"/>
      <c r="H103" s="38"/>
    </row>
    <row r="104" spans="1:8" ht="12.75" customHeight="1">
      <c r="A104" s="26">
        <v>44413</v>
      </c>
      <c r="B104" s="27"/>
      <c r="C104" s="30">
        <f>ROUND(10.855,5)</f>
        <v>10.855</v>
      </c>
      <c r="D104" s="30">
        <f>F104</f>
        <v>11.49455</v>
      </c>
      <c r="E104" s="30">
        <f>F104</f>
        <v>11.49455</v>
      </c>
      <c r="F104" s="30">
        <f>ROUND(11.49455,5)</f>
        <v>11.49455</v>
      </c>
      <c r="G104" s="28"/>
      <c r="H104" s="38"/>
    </row>
    <row r="105" spans="1:8" ht="12.75" customHeight="1">
      <c r="A105" s="26">
        <v>44504</v>
      </c>
      <c r="B105" s="27"/>
      <c r="C105" s="30">
        <f>ROUND(10.855,5)</f>
        <v>10.855</v>
      </c>
      <c r="D105" s="30">
        <f>F105</f>
        <v>11.71236</v>
      </c>
      <c r="E105" s="30">
        <f>F105</f>
        <v>11.71236</v>
      </c>
      <c r="F105" s="30">
        <f>ROUND(11.71236,5)</f>
        <v>11.71236</v>
      </c>
      <c r="G105" s="28"/>
      <c r="H105" s="38"/>
    </row>
    <row r="106" spans="1:8" ht="12.75" customHeight="1">
      <c r="A106" s="26">
        <v>44595</v>
      </c>
      <c r="B106" s="27"/>
      <c r="C106" s="30">
        <f>ROUND(10.855,5)</f>
        <v>10.855</v>
      </c>
      <c r="D106" s="30">
        <f>F106</f>
        <v>11.9581</v>
      </c>
      <c r="E106" s="30">
        <f>F106</f>
        <v>11.9581</v>
      </c>
      <c r="F106" s="30">
        <f>ROUND(11.9581,5)</f>
        <v>11.9581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ROUND(10.99,5)</f>
        <v>10.99</v>
      </c>
      <c r="D108" s="30">
        <f>F108</f>
        <v>11.19075</v>
      </c>
      <c r="E108" s="30">
        <f>F108</f>
        <v>11.19075</v>
      </c>
      <c r="F108" s="30">
        <f>ROUND(11.19075,5)</f>
        <v>11.19075</v>
      </c>
      <c r="G108" s="28"/>
      <c r="H108" s="38"/>
    </row>
    <row r="109" spans="1:8" ht="12.75" customHeight="1">
      <c r="A109" s="26">
        <v>44322</v>
      </c>
      <c r="B109" s="27"/>
      <c r="C109" s="30">
        <f>ROUND(10.99,5)</f>
        <v>10.99</v>
      </c>
      <c r="D109" s="30">
        <f>F109</f>
        <v>11.3956</v>
      </c>
      <c r="E109" s="30">
        <f>F109</f>
        <v>11.3956</v>
      </c>
      <c r="F109" s="30">
        <f>ROUND(11.3956,5)</f>
        <v>11.3956</v>
      </c>
      <c r="G109" s="28"/>
      <c r="H109" s="38"/>
    </row>
    <row r="110" spans="1:8" ht="12.75" customHeight="1">
      <c r="A110" s="26">
        <v>44413</v>
      </c>
      <c r="B110" s="27"/>
      <c r="C110" s="30">
        <f>ROUND(10.99,5)</f>
        <v>10.99</v>
      </c>
      <c r="D110" s="30">
        <f>F110</f>
        <v>11.61491</v>
      </c>
      <c r="E110" s="30">
        <f>F110</f>
        <v>11.61491</v>
      </c>
      <c r="F110" s="30">
        <f>ROUND(11.61491,5)</f>
        <v>11.61491</v>
      </c>
      <c r="G110" s="28"/>
      <c r="H110" s="38"/>
    </row>
    <row r="111" spans="1:8" ht="12.75" customHeight="1">
      <c r="A111" s="26">
        <v>44504</v>
      </c>
      <c r="B111" s="27"/>
      <c r="C111" s="30">
        <f>ROUND(10.99,5)</f>
        <v>10.99</v>
      </c>
      <c r="D111" s="30">
        <f>F111</f>
        <v>11.82738</v>
      </c>
      <c r="E111" s="30">
        <f>F111</f>
        <v>11.82738</v>
      </c>
      <c r="F111" s="30">
        <f>ROUND(11.82738,5)</f>
        <v>11.82738</v>
      </c>
      <c r="G111" s="28"/>
      <c r="H111" s="38"/>
    </row>
    <row r="112" spans="1:8" ht="12.75" customHeight="1">
      <c r="A112" s="26">
        <v>44595</v>
      </c>
      <c r="B112" s="27"/>
      <c r="C112" s="30">
        <f>ROUND(10.99,5)</f>
        <v>10.99</v>
      </c>
      <c r="D112" s="30">
        <f>F112</f>
        <v>12.06685</v>
      </c>
      <c r="E112" s="30">
        <f>F112</f>
        <v>12.06685</v>
      </c>
      <c r="F112" s="30">
        <f>ROUND(12.06685,5)</f>
        <v>12.06685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ROUND(95.20766,5)</f>
        <v>95.20766</v>
      </c>
      <c r="D114" s="30">
        <f>F114</f>
        <v>96.11872</v>
      </c>
      <c r="E114" s="30">
        <f>F114</f>
        <v>96.11872</v>
      </c>
      <c r="F114" s="30">
        <f>ROUND(96.11872,5)</f>
        <v>96.11872</v>
      </c>
      <c r="G114" s="28"/>
      <c r="H114" s="38"/>
    </row>
    <row r="115" spans="1:8" ht="12.75" customHeight="1">
      <c r="A115" s="26">
        <v>44322</v>
      </c>
      <c r="B115" s="27"/>
      <c r="C115" s="30">
        <f>ROUND(95.20766,5)</f>
        <v>95.20766</v>
      </c>
      <c r="D115" s="30">
        <f>F115</f>
        <v>95.37594</v>
      </c>
      <c r="E115" s="30">
        <f>F115</f>
        <v>95.37594</v>
      </c>
      <c r="F115" s="30">
        <f>ROUND(95.37594,5)</f>
        <v>95.37594</v>
      </c>
      <c r="G115" s="28"/>
      <c r="H115" s="38"/>
    </row>
    <row r="116" spans="1:8" ht="12.75" customHeight="1">
      <c r="A116" s="26">
        <v>44413</v>
      </c>
      <c r="B116" s="27"/>
      <c r="C116" s="30">
        <f>ROUND(95.20766,5)</f>
        <v>95.20766</v>
      </c>
      <c r="D116" s="30">
        <f>F116</f>
        <v>96.43286</v>
      </c>
      <c r="E116" s="30">
        <f>F116</f>
        <v>96.43286</v>
      </c>
      <c r="F116" s="30">
        <f>ROUND(96.43286,5)</f>
        <v>96.43286</v>
      </c>
      <c r="G116" s="28"/>
      <c r="H116" s="38"/>
    </row>
    <row r="117" spans="1:8" ht="12.75" customHeight="1">
      <c r="A117" s="26">
        <v>44504</v>
      </c>
      <c r="B117" s="27"/>
      <c r="C117" s="30">
        <f>ROUND(95.20766,5)</f>
        <v>95.20766</v>
      </c>
      <c r="D117" s="30">
        <f>F117</f>
        <v>95.68736</v>
      </c>
      <c r="E117" s="30">
        <f>F117</f>
        <v>95.68736</v>
      </c>
      <c r="F117" s="30">
        <f>ROUND(95.68736,5)</f>
        <v>95.68736</v>
      </c>
      <c r="G117" s="28"/>
      <c r="H117" s="38"/>
    </row>
    <row r="118" spans="1:8" ht="12.75" customHeight="1">
      <c r="A118" s="26">
        <v>44595</v>
      </c>
      <c r="B118" s="27"/>
      <c r="C118" s="30">
        <f>ROUND(95.20766,5)</f>
        <v>95.20766</v>
      </c>
      <c r="D118" s="30">
        <f>F118</f>
        <v>96.68462</v>
      </c>
      <c r="E118" s="30">
        <f>F118</f>
        <v>96.68462</v>
      </c>
      <c r="F118" s="30">
        <f>ROUND(96.68462,5)</f>
        <v>96.68462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ROUND(4.75,5)</f>
        <v>4.75</v>
      </c>
      <c r="D120" s="30">
        <f>F120</f>
        <v>96.58698</v>
      </c>
      <c r="E120" s="30">
        <f>F120</f>
        <v>96.58698</v>
      </c>
      <c r="F120" s="30">
        <f>ROUND(96.58698,5)</f>
        <v>96.58698</v>
      </c>
      <c r="G120" s="28"/>
      <c r="H120" s="38"/>
    </row>
    <row r="121" spans="1:8" ht="12.75" customHeight="1">
      <c r="A121" s="26">
        <v>44322</v>
      </c>
      <c r="B121" s="27"/>
      <c r="C121" s="30">
        <f>ROUND(4.75,5)</f>
        <v>4.75</v>
      </c>
      <c r="D121" s="30">
        <f>F121</f>
        <v>97.63673</v>
      </c>
      <c r="E121" s="30">
        <f>F121</f>
        <v>97.63673</v>
      </c>
      <c r="F121" s="30">
        <f>ROUND(97.63673,5)</f>
        <v>97.63673</v>
      </c>
      <c r="G121" s="28"/>
      <c r="H121" s="38"/>
    </row>
    <row r="122" spans="1:8" ht="12.75" customHeight="1">
      <c r="A122" s="26">
        <v>44413</v>
      </c>
      <c r="B122" s="27"/>
      <c r="C122" s="30">
        <f>ROUND(4.75,5)</f>
        <v>4.75</v>
      </c>
      <c r="D122" s="30">
        <f>F122</f>
        <v>96.79379</v>
      </c>
      <c r="E122" s="30">
        <f>F122</f>
        <v>96.79379</v>
      </c>
      <c r="F122" s="30">
        <f>ROUND(96.79379,5)</f>
        <v>96.79379</v>
      </c>
      <c r="G122" s="28"/>
      <c r="H122" s="38"/>
    </row>
    <row r="123" spans="1:8" ht="12.75" customHeight="1">
      <c r="A123" s="26">
        <v>44504</v>
      </c>
      <c r="B123" s="27"/>
      <c r="C123" s="30">
        <f>ROUND(4.75,5)</f>
        <v>4.75</v>
      </c>
      <c r="D123" s="30">
        <f>F123</f>
        <v>97.85703</v>
      </c>
      <c r="E123" s="30">
        <f>F123</f>
        <v>97.85703</v>
      </c>
      <c r="F123" s="30">
        <f>ROUND(97.85703,5)</f>
        <v>97.85703</v>
      </c>
      <c r="G123" s="28"/>
      <c r="H123" s="38"/>
    </row>
    <row r="124" spans="1:8" ht="12.75" customHeight="1">
      <c r="A124" s="26">
        <v>44595</v>
      </c>
      <c r="B124" s="27"/>
      <c r="C124" s="30">
        <f>ROUND(4.75,5)</f>
        <v>4.75</v>
      </c>
      <c r="D124" s="30">
        <f>F124</f>
        <v>96.93286</v>
      </c>
      <c r="E124" s="30">
        <f>F124</f>
        <v>96.93286</v>
      </c>
      <c r="F124" s="30">
        <f>ROUND(96.93286,5)</f>
        <v>96.93286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ROUND(4.8,5)</f>
        <v>4.8</v>
      </c>
      <c r="D126" s="30">
        <f>F126</f>
        <v>132.60632</v>
      </c>
      <c r="E126" s="30">
        <f>F126</f>
        <v>132.60632</v>
      </c>
      <c r="F126" s="30">
        <f>ROUND(132.60632,5)</f>
        <v>132.60632</v>
      </c>
      <c r="G126" s="28"/>
      <c r="H126" s="38"/>
    </row>
    <row r="127" spans="1:8" ht="12.75" customHeight="1">
      <c r="A127" s="26">
        <v>44322</v>
      </c>
      <c r="B127" s="27"/>
      <c r="C127" s="30">
        <f>ROUND(4.8,5)</f>
        <v>4.8</v>
      </c>
      <c r="D127" s="30">
        <f>F127</f>
        <v>132.08177</v>
      </c>
      <c r="E127" s="30">
        <f>F127</f>
        <v>132.08177</v>
      </c>
      <c r="F127" s="30">
        <f>ROUND(132.08177,5)</f>
        <v>132.08177</v>
      </c>
      <c r="G127" s="28"/>
      <c r="H127" s="38"/>
    </row>
    <row r="128" spans="1:8" ht="12.75" customHeight="1">
      <c r="A128" s="26">
        <v>44413</v>
      </c>
      <c r="B128" s="27"/>
      <c r="C128" s="30">
        <f>ROUND(4.8,5)</f>
        <v>4.8</v>
      </c>
      <c r="D128" s="30">
        <f>F128</f>
        <v>133.54546</v>
      </c>
      <c r="E128" s="30">
        <f>F128</f>
        <v>133.54546</v>
      </c>
      <c r="F128" s="30">
        <f>ROUND(133.54546,5)</f>
        <v>133.54546</v>
      </c>
      <c r="G128" s="28"/>
      <c r="H128" s="38"/>
    </row>
    <row r="129" spans="1:8" ht="12.75" customHeight="1">
      <c r="A129" s="26">
        <v>44504</v>
      </c>
      <c r="B129" s="27"/>
      <c r="C129" s="30">
        <f>ROUND(4.8,5)</f>
        <v>4.8</v>
      </c>
      <c r="D129" s="30">
        <f>F129</f>
        <v>133.00795</v>
      </c>
      <c r="E129" s="30">
        <f>F129</f>
        <v>133.00795</v>
      </c>
      <c r="F129" s="30">
        <f>ROUND(133.00795,5)</f>
        <v>133.00795</v>
      </c>
      <c r="G129" s="28"/>
      <c r="H129" s="38"/>
    </row>
    <row r="130" spans="1:8" ht="12.75" customHeight="1">
      <c r="A130" s="26">
        <v>44595</v>
      </c>
      <c r="B130" s="27"/>
      <c r="C130" s="30">
        <f>ROUND(4.8,5)</f>
        <v>4.8</v>
      </c>
      <c r="D130" s="30">
        <f>F130</f>
        <v>134.39426</v>
      </c>
      <c r="E130" s="30">
        <f>F130</f>
        <v>134.39426</v>
      </c>
      <c r="F130" s="30">
        <f>ROUND(134.39426,5)</f>
        <v>134.39426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ROUND(11.24,5)</f>
        <v>11.24</v>
      </c>
      <c r="D132" s="30">
        <f>F132</f>
        <v>11.48947</v>
      </c>
      <c r="E132" s="30">
        <f>F132</f>
        <v>11.48947</v>
      </c>
      <c r="F132" s="30">
        <f>ROUND(11.48947,5)</f>
        <v>11.48947</v>
      </c>
      <c r="G132" s="28"/>
      <c r="H132" s="38"/>
    </row>
    <row r="133" spans="1:8" ht="12.75" customHeight="1">
      <c r="A133" s="26">
        <v>44322</v>
      </c>
      <c r="B133" s="27"/>
      <c r="C133" s="30">
        <f>ROUND(11.24,5)</f>
        <v>11.24</v>
      </c>
      <c r="D133" s="30">
        <f>F133</f>
        <v>11.74061</v>
      </c>
      <c r="E133" s="30">
        <f>F133</f>
        <v>11.74061</v>
      </c>
      <c r="F133" s="30">
        <f>ROUND(11.74061,5)</f>
        <v>11.74061</v>
      </c>
      <c r="G133" s="28"/>
      <c r="H133" s="38"/>
    </row>
    <row r="134" spans="1:8" ht="12.75" customHeight="1">
      <c r="A134" s="26">
        <v>44413</v>
      </c>
      <c r="B134" s="27"/>
      <c r="C134" s="30">
        <f>ROUND(11.24,5)</f>
        <v>11.24</v>
      </c>
      <c r="D134" s="30">
        <f>F134</f>
        <v>12.00535</v>
      </c>
      <c r="E134" s="30">
        <f>F134</f>
        <v>12.00535</v>
      </c>
      <c r="F134" s="30">
        <f>ROUND(12.00535,5)</f>
        <v>12.00535</v>
      </c>
      <c r="G134" s="28"/>
      <c r="H134" s="38"/>
    </row>
    <row r="135" spans="1:8" ht="12.75" customHeight="1">
      <c r="A135" s="26">
        <v>44504</v>
      </c>
      <c r="B135" s="27"/>
      <c r="C135" s="30">
        <f>ROUND(11.24,5)</f>
        <v>11.24</v>
      </c>
      <c r="D135" s="30">
        <f>F135</f>
        <v>12.27866</v>
      </c>
      <c r="E135" s="30">
        <f>F135</f>
        <v>12.27866</v>
      </c>
      <c r="F135" s="30">
        <f>ROUND(12.27866,5)</f>
        <v>12.27866</v>
      </c>
      <c r="G135" s="28"/>
      <c r="H135" s="38"/>
    </row>
    <row r="136" spans="1:8" ht="12.75" customHeight="1">
      <c r="A136" s="26">
        <v>44595</v>
      </c>
      <c r="B136" s="27"/>
      <c r="C136" s="30">
        <f>ROUND(11.24,5)</f>
        <v>11.24</v>
      </c>
      <c r="D136" s="30">
        <f>F136</f>
        <v>12.58558</v>
      </c>
      <c r="E136" s="30">
        <f>F136</f>
        <v>12.58558</v>
      </c>
      <c r="F136" s="30">
        <f>ROUND(12.58558,5)</f>
        <v>12.58558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ROUND(11.8,5)</f>
        <v>11.8</v>
      </c>
      <c r="D138" s="30">
        <f>F138</f>
        <v>12.0356</v>
      </c>
      <c r="E138" s="30">
        <f>F138</f>
        <v>12.0356</v>
      </c>
      <c r="F138" s="30">
        <f>ROUND(12.0356,5)</f>
        <v>12.0356</v>
      </c>
      <c r="G138" s="28"/>
      <c r="H138" s="38"/>
    </row>
    <row r="139" spans="1:8" ht="12.75" customHeight="1">
      <c r="A139" s="26">
        <v>44322</v>
      </c>
      <c r="B139" s="27"/>
      <c r="C139" s="30">
        <f>ROUND(11.8,5)</f>
        <v>11.8</v>
      </c>
      <c r="D139" s="30">
        <f>F139</f>
        <v>12.28207</v>
      </c>
      <c r="E139" s="30">
        <f>F139</f>
        <v>12.28207</v>
      </c>
      <c r="F139" s="30">
        <f>ROUND(12.28207,5)</f>
        <v>12.28207</v>
      </c>
      <c r="G139" s="28"/>
      <c r="H139" s="38"/>
    </row>
    <row r="140" spans="1:8" ht="12.75" customHeight="1">
      <c r="A140" s="26">
        <v>44413</v>
      </c>
      <c r="B140" s="27"/>
      <c r="C140" s="30">
        <f>ROUND(11.8,5)</f>
        <v>11.8</v>
      </c>
      <c r="D140" s="30">
        <f>F140</f>
        <v>12.53512</v>
      </c>
      <c r="E140" s="30">
        <f>F140</f>
        <v>12.53512</v>
      </c>
      <c r="F140" s="30">
        <f>ROUND(12.53512,5)</f>
        <v>12.53512</v>
      </c>
      <c r="G140" s="28"/>
      <c r="H140" s="38"/>
    </row>
    <row r="141" spans="1:8" ht="12.75" customHeight="1">
      <c r="A141" s="26">
        <v>44504</v>
      </c>
      <c r="B141" s="27"/>
      <c r="C141" s="30">
        <f>ROUND(11.8,5)</f>
        <v>11.8</v>
      </c>
      <c r="D141" s="30">
        <f>F141</f>
        <v>12.79821</v>
      </c>
      <c r="E141" s="30">
        <f>F141</f>
        <v>12.79821</v>
      </c>
      <c r="F141" s="30">
        <f>ROUND(12.79821,5)</f>
        <v>12.79821</v>
      </c>
      <c r="G141" s="28"/>
      <c r="H141" s="38"/>
    </row>
    <row r="142" spans="1:8" ht="12.75" customHeight="1">
      <c r="A142" s="26">
        <v>44595</v>
      </c>
      <c r="B142" s="27"/>
      <c r="C142" s="30">
        <f>ROUND(11.8,5)</f>
        <v>11.8</v>
      </c>
      <c r="D142" s="30">
        <f>F142</f>
        <v>13.08338</v>
      </c>
      <c r="E142" s="30">
        <f>F142</f>
        <v>13.08338</v>
      </c>
      <c r="F142" s="30">
        <f>ROUND(13.08338,5)</f>
        <v>13.08338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ROUND(4,5)</f>
        <v>4</v>
      </c>
      <c r="D144" s="30">
        <f>F144</f>
        <v>4.01859</v>
      </c>
      <c r="E144" s="30">
        <f>F144</f>
        <v>4.01859</v>
      </c>
      <c r="F144" s="30">
        <f>ROUND(4.01859,5)</f>
        <v>4.01859</v>
      </c>
      <c r="G144" s="28"/>
      <c r="H144" s="38"/>
    </row>
    <row r="145" spans="1:8" ht="12.75" customHeight="1">
      <c r="A145" s="26">
        <v>44322</v>
      </c>
      <c r="B145" s="27"/>
      <c r="C145" s="30">
        <f>ROUND(4,5)</f>
        <v>4</v>
      </c>
      <c r="D145" s="30">
        <f>F145</f>
        <v>3.97616</v>
      </c>
      <c r="E145" s="30">
        <f>F145</f>
        <v>3.97616</v>
      </c>
      <c r="F145" s="30">
        <f>ROUND(3.97616,5)</f>
        <v>3.97616</v>
      </c>
      <c r="G145" s="28"/>
      <c r="H145" s="38"/>
    </row>
    <row r="146" spans="1:8" ht="12.75" customHeight="1">
      <c r="A146" s="26">
        <v>44413</v>
      </c>
      <c r="B146" s="27"/>
      <c r="C146" s="30">
        <f>ROUND(4,5)</f>
        <v>4</v>
      </c>
      <c r="D146" s="30">
        <f>F146</f>
        <v>3.90997</v>
      </c>
      <c r="E146" s="30">
        <f>F146</f>
        <v>3.90997</v>
      </c>
      <c r="F146" s="30">
        <f>ROUND(3.90997,5)</f>
        <v>3.90997</v>
      </c>
      <c r="G146" s="28"/>
      <c r="H146" s="38"/>
    </row>
    <row r="147" spans="1:8" ht="12.75" customHeight="1">
      <c r="A147" s="26">
        <v>44504</v>
      </c>
      <c r="B147" s="27"/>
      <c r="C147" s="30">
        <f>ROUND(4,5)</f>
        <v>4</v>
      </c>
      <c r="D147" s="30">
        <f>F147</f>
        <v>3.81899</v>
      </c>
      <c r="E147" s="30">
        <f>F147</f>
        <v>3.81899</v>
      </c>
      <c r="F147" s="30">
        <f>ROUND(3.81899,5)</f>
        <v>3.81899</v>
      </c>
      <c r="G147" s="28"/>
      <c r="H147" s="38"/>
    </row>
    <row r="148" spans="1:8" ht="12.75" customHeight="1">
      <c r="A148" s="26">
        <v>44595</v>
      </c>
      <c r="B148" s="27"/>
      <c r="C148" s="30">
        <f>ROUND(4,5)</f>
        <v>4</v>
      </c>
      <c r="D148" s="30">
        <f>F148</f>
        <v>3.75547</v>
      </c>
      <c r="E148" s="30">
        <f>F148</f>
        <v>3.75547</v>
      </c>
      <c r="F148" s="30">
        <f>ROUND(3.75547,5)</f>
        <v>3.75547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ROUND(10.545,5)</f>
        <v>10.545</v>
      </c>
      <c r="D150" s="30">
        <f>F150</f>
        <v>10.76444</v>
      </c>
      <c r="E150" s="30">
        <f>F150</f>
        <v>10.76444</v>
      </c>
      <c r="F150" s="30">
        <f>ROUND(10.76444,5)</f>
        <v>10.76444</v>
      </c>
      <c r="G150" s="28"/>
      <c r="H150" s="38"/>
    </row>
    <row r="151" spans="1:8" ht="12.75" customHeight="1">
      <c r="A151" s="26">
        <v>44322</v>
      </c>
      <c r="B151" s="27"/>
      <c r="C151" s="30">
        <f>ROUND(10.545,5)</f>
        <v>10.545</v>
      </c>
      <c r="D151" s="30">
        <f>F151</f>
        <v>10.9805</v>
      </c>
      <c r="E151" s="30">
        <f>F151</f>
        <v>10.9805</v>
      </c>
      <c r="F151" s="30">
        <f>ROUND(10.9805,5)</f>
        <v>10.9805</v>
      </c>
      <c r="G151" s="28"/>
      <c r="H151" s="38"/>
    </row>
    <row r="152" spans="1:8" ht="12.75" customHeight="1">
      <c r="A152" s="26">
        <v>44413</v>
      </c>
      <c r="B152" s="27"/>
      <c r="C152" s="30">
        <f>ROUND(10.545,5)</f>
        <v>10.545</v>
      </c>
      <c r="D152" s="30">
        <f>F152</f>
        <v>11.21051</v>
      </c>
      <c r="E152" s="30">
        <f>F152</f>
        <v>11.21051</v>
      </c>
      <c r="F152" s="30">
        <f>ROUND(11.21051,5)</f>
        <v>11.21051</v>
      </c>
      <c r="G152" s="28"/>
      <c r="H152" s="38"/>
    </row>
    <row r="153" spans="1:8" ht="12.75" customHeight="1">
      <c r="A153" s="26">
        <v>44504</v>
      </c>
      <c r="B153" s="27"/>
      <c r="C153" s="30">
        <f>ROUND(10.545,5)</f>
        <v>10.545</v>
      </c>
      <c r="D153" s="30">
        <f>F153</f>
        <v>11.44629</v>
      </c>
      <c r="E153" s="30">
        <f>F153</f>
        <v>11.44629</v>
      </c>
      <c r="F153" s="30">
        <f>ROUND(11.44629,5)</f>
        <v>11.44629</v>
      </c>
      <c r="G153" s="28"/>
      <c r="H153" s="38"/>
    </row>
    <row r="154" spans="1:8" ht="12.75" customHeight="1">
      <c r="A154" s="26">
        <v>44595</v>
      </c>
      <c r="B154" s="27"/>
      <c r="C154" s="30">
        <f>ROUND(10.545,5)</f>
        <v>10.545</v>
      </c>
      <c r="D154" s="30">
        <f>F154</f>
        <v>11.71268</v>
      </c>
      <c r="E154" s="30">
        <f>F154</f>
        <v>11.71268</v>
      </c>
      <c r="F154" s="30">
        <f>ROUND(11.71268,5)</f>
        <v>11.71268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ROUND(6.95,5)</f>
        <v>6.95</v>
      </c>
      <c r="D156" s="30">
        <f>F156</f>
        <v>7.11573</v>
      </c>
      <c r="E156" s="30">
        <f>F156</f>
        <v>7.11573</v>
      </c>
      <c r="F156" s="30">
        <f>ROUND(7.11573,5)</f>
        <v>7.11573</v>
      </c>
      <c r="G156" s="28"/>
      <c r="H156" s="38"/>
    </row>
    <row r="157" spans="1:8" ht="12.75" customHeight="1">
      <c r="A157" s="26">
        <v>44322</v>
      </c>
      <c r="B157" s="27"/>
      <c r="C157" s="30">
        <f>ROUND(6.95,5)</f>
        <v>6.95</v>
      </c>
      <c r="D157" s="30">
        <f>F157</f>
        <v>7.28124</v>
      </c>
      <c r="E157" s="30">
        <f>F157</f>
        <v>7.28124</v>
      </c>
      <c r="F157" s="30">
        <f>ROUND(7.28124,5)</f>
        <v>7.28124</v>
      </c>
      <c r="G157" s="28"/>
      <c r="H157" s="38"/>
    </row>
    <row r="158" spans="1:8" ht="12.75" customHeight="1">
      <c r="A158" s="26">
        <v>44413</v>
      </c>
      <c r="B158" s="27"/>
      <c r="C158" s="30">
        <f>ROUND(6.95,5)</f>
        <v>6.95</v>
      </c>
      <c r="D158" s="30">
        <f>F158</f>
        <v>7.46096</v>
      </c>
      <c r="E158" s="30">
        <f>F158</f>
        <v>7.46096</v>
      </c>
      <c r="F158" s="30">
        <f>ROUND(7.46096,5)</f>
        <v>7.46096</v>
      </c>
      <c r="G158" s="28"/>
      <c r="H158" s="38"/>
    </row>
    <row r="159" spans="1:8" ht="12.75" customHeight="1">
      <c r="A159" s="26">
        <v>44504</v>
      </c>
      <c r="B159" s="27"/>
      <c r="C159" s="30">
        <f>ROUND(6.95,5)</f>
        <v>6.95</v>
      </c>
      <c r="D159" s="30">
        <f>F159</f>
        <v>7.65022</v>
      </c>
      <c r="E159" s="30">
        <f>F159</f>
        <v>7.65022</v>
      </c>
      <c r="F159" s="30">
        <f>ROUND(7.65022,5)</f>
        <v>7.65022</v>
      </c>
      <c r="G159" s="28"/>
      <c r="H159" s="38"/>
    </row>
    <row r="160" spans="1:8" ht="12.75" customHeight="1">
      <c r="A160" s="26">
        <v>44595</v>
      </c>
      <c r="B160" s="27"/>
      <c r="C160" s="30">
        <f>ROUND(6.95,5)</f>
        <v>6.95</v>
      </c>
      <c r="D160" s="30">
        <f>F160</f>
        <v>7.88187</v>
      </c>
      <c r="E160" s="30">
        <f>F160</f>
        <v>7.88187</v>
      </c>
      <c r="F160" s="30">
        <f>ROUND(7.88187,5)</f>
        <v>7.88187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ROUND(1.85,5)</f>
        <v>1.85</v>
      </c>
      <c r="D162" s="30">
        <f>F162</f>
        <v>315.52036</v>
      </c>
      <c r="E162" s="30">
        <f>F162</f>
        <v>315.52036</v>
      </c>
      <c r="F162" s="30">
        <f>ROUND(315.52036,5)</f>
        <v>315.52036</v>
      </c>
      <c r="G162" s="28"/>
      <c r="H162" s="38"/>
    </row>
    <row r="163" spans="1:8" ht="12.75" customHeight="1">
      <c r="A163" s="26">
        <v>44322</v>
      </c>
      <c r="B163" s="27"/>
      <c r="C163" s="30">
        <f>ROUND(1.85,5)</f>
        <v>1.85</v>
      </c>
      <c r="D163" s="30">
        <f>F163</f>
        <v>318.94912</v>
      </c>
      <c r="E163" s="30">
        <f>F163</f>
        <v>318.94912</v>
      </c>
      <c r="F163" s="30">
        <f>ROUND(318.94912,5)</f>
        <v>318.94912</v>
      </c>
      <c r="G163" s="28"/>
      <c r="H163" s="38"/>
    </row>
    <row r="164" spans="1:8" ht="12.75" customHeight="1">
      <c r="A164" s="26">
        <v>44413</v>
      </c>
      <c r="B164" s="27"/>
      <c r="C164" s="30">
        <f>ROUND(1.85,5)</f>
        <v>1.85</v>
      </c>
      <c r="D164" s="30">
        <f>F164</f>
        <v>314.4915</v>
      </c>
      <c r="E164" s="30">
        <f>F164</f>
        <v>314.4915</v>
      </c>
      <c r="F164" s="30">
        <f>ROUND(314.4915,5)</f>
        <v>314.4915</v>
      </c>
      <c r="G164" s="28"/>
      <c r="H164" s="38"/>
    </row>
    <row r="165" spans="1:8" ht="12.75" customHeight="1">
      <c r="A165" s="26">
        <v>44504</v>
      </c>
      <c r="B165" s="27"/>
      <c r="C165" s="30">
        <f>ROUND(1.85,5)</f>
        <v>1.85</v>
      </c>
      <c r="D165" s="30">
        <f>F165</f>
        <v>317.94593</v>
      </c>
      <c r="E165" s="30">
        <f>F165</f>
        <v>317.94593</v>
      </c>
      <c r="F165" s="30">
        <f>ROUND(317.94593,5)</f>
        <v>317.94593</v>
      </c>
      <c r="G165" s="28"/>
      <c r="H165" s="38"/>
    </row>
    <row r="166" spans="1:8" ht="12.75" customHeight="1">
      <c r="A166" s="26">
        <v>44595</v>
      </c>
      <c r="B166" s="27"/>
      <c r="C166" s="30">
        <f>ROUND(1.85,5)</f>
        <v>1.85</v>
      </c>
      <c r="D166" s="30">
        <f>F166</f>
        <v>313.17596</v>
      </c>
      <c r="E166" s="30">
        <f>F166</f>
        <v>313.17596</v>
      </c>
      <c r="F166" s="30">
        <f>ROUND(313.17596,5)</f>
        <v>313.17596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ROUND(4.58,5)</f>
        <v>4.58</v>
      </c>
      <c r="D168" s="30">
        <f>F168</f>
        <v>214.65228</v>
      </c>
      <c r="E168" s="30">
        <f>F168</f>
        <v>214.65228</v>
      </c>
      <c r="F168" s="30">
        <f>ROUND(214.65228,5)</f>
        <v>214.65228</v>
      </c>
      <c r="G168" s="28"/>
      <c r="H168" s="38"/>
    </row>
    <row r="169" spans="1:8" ht="12.75" customHeight="1">
      <c r="A169" s="26">
        <v>44322</v>
      </c>
      <c r="B169" s="27"/>
      <c r="C169" s="30">
        <f>ROUND(4.58,5)</f>
        <v>4.58</v>
      </c>
      <c r="D169" s="30">
        <f>F169</f>
        <v>216.98467</v>
      </c>
      <c r="E169" s="30">
        <f>F169</f>
        <v>216.98467</v>
      </c>
      <c r="F169" s="30">
        <f>ROUND(216.98467,5)</f>
        <v>216.98467</v>
      </c>
      <c r="G169" s="28"/>
      <c r="H169" s="38"/>
    </row>
    <row r="170" spans="1:8" ht="12.75" customHeight="1">
      <c r="A170" s="26">
        <v>44413</v>
      </c>
      <c r="B170" s="27"/>
      <c r="C170" s="30">
        <f>ROUND(4.58,5)</f>
        <v>4.58</v>
      </c>
      <c r="D170" s="30">
        <f>F170</f>
        <v>215.14414</v>
      </c>
      <c r="E170" s="30">
        <f>F170</f>
        <v>215.14414</v>
      </c>
      <c r="F170" s="30">
        <f>ROUND(215.14414,5)</f>
        <v>215.14414</v>
      </c>
      <c r="G170" s="28"/>
      <c r="H170" s="38"/>
    </row>
    <row r="171" spans="1:8" ht="12.75" customHeight="1">
      <c r="A171" s="26">
        <v>44504</v>
      </c>
      <c r="B171" s="27"/>
      <c r="C171" s="30">
        <f>ROUND(4.58,5)</f>
        <v>4.58</v>
      </c>
      <c r="D171" s="30">
        <f>F171</f>
        <v>217.50714</v>
      </c>
      <c r="E171" s="30">
        <f>F171</f>
        <v>217.50714</v>
      </c>
      <c r="F171" s="30">
        <f>ROUND(217.50714,5)</f>
        <v>217.50714</v>
      </c>
      <c r="G171" s="28"/>
      <c r="H171" s="38"/>
    </row>
    <row r="172" spans="1:8" ht="12.75" customHeight="1">
      <c r="A172" s="26">
        <v>44595</v>
      </c>
      <c r="B172" s="27"/>
      <c r="C172" s="30">
        <f>ROUND(4.58,5)</f>
        <v>4.58</v>
      </c>
      <c r="D172" s="30">
        <f>F172</f>
        <v>215.48071</v>
      </c>
      <c r="E172" s="30">
        <f>F172</f>
        <v>215.48071</v>
      </c>
      <c r="F172" s="30">
        <f>ROUND(215.48071,5)</f>
        <v>215.48071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ROUND(3.46,5)</f>
        <v>3.46</v>
      </c>
      <c r="D188" s="30">
        <f>F188</f>
        <v>2.71474</v>
      </c>
      <c r="E188" s="30">
        <f>F188</f>
        <v>2.71474</v>
      </c>
      <c r="F188" s="30">
        <f>ROUND(2.71474,5)</f>
        <v>2.71474</v>
      </c>
      <c r="G188" s="28"/>
      <c r="H188" s="38"/>
    </row>
    <row r="189" spans="1:8" ht="12.75" customHeight="1">
      <c r="A189" s="26">
        <v>44322</v>
      </c>
      <c r="B189" s="27"/>
      <c r="C189" s="30">
        <f>ROUND(3.46,5)</f>
        <v>3.46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ROUND(3.46,5)</f>
        <v>3.46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ROUND(3.46,5)</f>
        <v>3.46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ROUND(3.46,5)</f>
        <v>3.46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ROUND(10.24,5)</f>
        <v>10.24</v>
      </c>
      <c r="D194" s="30">
        <f>F194</f>
        <v>10.42213</v>
      </c>
      <c r="E194" s="30">
        <f>F194</f>
        <v>10.42213</v>
      </c>
      <c r="F194" s="30">
        <f>ROUND(10.42213,5)</f>
        <v>10.42213</v>
      </c>
      <c r="G194" s="28"/>
      <c r="H194" s="38"/>
    </row>
    <row r="195" spans="1:8" ht="12.75" customHeight="1">
      <c r="A195" s="26">
        <v>44322</v>
      </c>
      <c r="B195" s="27"/>
      <c r="C195" s="30">
        <f>ROUND(10.24,5)</f>
        <v>10.24</v>
      </c>
      <c r="D195" s="30">
        <f>F195</f>
        <v>10.60611</v>
      </c>
      <c r="E195" s="30">
        <f>F195</f>
        <v>10.60611</v>
      </c>
      <c r="F195" s="30">
        <f>ROUND(10.60611,5)</f>
        <v>10.60611</v>
      </c>
      <c r="G195" s="28"/>
      <c r="H195" s="38"/>
    </row>
    <row r="196" spans="1:8" ht="12.75" customHeight="1">
      <c r="A196" s="26">
        <v>44413</v>
      </c>
      <c r="B196" s="27"/>
      <c r="C196" s="30">
        <f>ROUND(10.24,5)</f>
        <v>10.24</v>
      </c>
      <c r="D196" s="30">
        <f>F196</f>
        <v>10.79761</v>
      </c>
      <c r="E196" s="30">
        <f>F196</f>
        <v>10.79761</v>
      </c>
      <c r="F196" s="30">
        <f>ROUND(10.79761,5)</f>
        <v>10.79761</v>
      </c>
      <c r="G196" s="28"/>
      <c r="H196" s="38"/>
    </row>
    <row r="197" spans="1:8" ht="12.75" customHeight="1">
      <c r="A197" s="26">
        <v>44504</v>
      </c>
      <c r="B197" s="27"/>
      <c r="C197" s="30">
        <f>ROUND(10.24,5)</f>
        <v>10.24</v>
      </c>
      <c r="D197" s="30">
        <f>F197</f>
        <v>10.99273</v>
      </c>
      <c r="E197" s="30">
        <f>F197</f>
        <v>10.99273</v>
      </c>
      <c r="F197" s="30">
        <f>ROUND(10.99273,5)</f>
        <v>10.99273</v>
      </c>
      <c r="G197" s="28"/>
      <c r="H197" s="38"/>
    </row>
    <row r="198" spans="1:8" ht="12.75" customHeight="1">
      <c r="A198" s="26">
        <v>44595</v>
      </c>
      <c r="B198" s="27"/>
      <c r="C198" s="30">
        <f>ROUND(10.24,5)</f>
        <v>10.24</v>
      </c>
      <c r="D198" s="30">
        <f>F198</f>
        <v>11.20843</v>
      </c>
      <c r="E198" s="30">
        <f>F198</f>
        <v>11.20843</v>
      </c>
      <c r="F198" s="30">
        <f>ROUND(11.20843,5)</f>
        <v>11.20843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ROUND(3.9,5)</f>
        <v>3.9</v>
      </c>
      <c r="D200" s="30">
        <f>F200</f>
        <v>191.55911</v>
      </c>
      <c r="E200" s="30">
        <f>F200</f>
        <v>191.55911</v>
      </c>
      <c r="F200" s="30">
        <f>ROUND(191.55911,5)</f>
        <v>191.55911</v>
      </c>
      <c r="G200" s="28"/>
      <c r="H200" s="38"/>
    </row>
    <row r="201" spans="1:8" ht="12.75" customHeight="1">
      <c r="A201" s="26">
        <v>44322</v>
      </c>
      <c r="B201" s="27"/>
      <c r="C201" s="30">
        <f>ROUND(3.9,5)</f>
        <v>3.9</v>
      </c>
      <c r="D201" s="30">
        <f>F201</f>
        <v>190.93106</v>
      </c>
      <c r="E201" s="30">
        <f>F201</f>
        <v>190.93106</v>
      </c>
      <c r="F201" s="30">
        <f>ROUND(190.93106,5)</f>
        <v>190.93106</v>
      </c>
      <c r="G201" s="28"/>
      <c r="H201" s="38"/>
    </row>
    <row r="202" spans="1:8" ht="12.75" customHeight="1">
      <c r="A202" s="26">
        <v>44413</v>
      </c>
      <c r="B202" s="27"/>
      <c r="C202" s="30">
        <f>ROUND(3.9,5)</f>
        <v>3.9</v>
      </c>
      <c r="D202" s="30">
        <f>F202</f>
        <v>193.0468</v>
      </c>
      <c r="E202" s="30">
        <f>F202</f>
        <v>193.0468</v>
      </c>
      <c r="F202" s="30">
        <f>ROUND(193.0468,5)</f>
        <v>193.0468</v>
      </c>
      <c r="G202" s="28"/>
      <c r="H202" s="38"/>
    </row>
    <row r="203" spans="1:8" ht="12.75" customHeight="1">
      <c r="A203" s="26">
        <v>44504</v>
      </c>
      <c r="B203" s="27"/>
      <c r="C203" s="30">
        <f>ROUND(3.9,5)</f>
        <v>3.9</v>
      </c>
      <c r="D203" s="30">
        <f>F203</f>
        <v>192.43141</v>
      </c>
      <c r="E203" s="30">
        <f>F203</f>
        <v>192.43141</v>
      </c>
      <c r="F203" s="30">
        <f>ROUND(192.43141,5)</f>
        <v>192.43141</v>
      </c>
      <c r="G203" s="28"/>
      <c r="H203" s="38"/>
    </row>
    <row r="204" spans="1:8" ht="12.75" customHeight="1">
      <c r="A204" s="26">
        <v>44595</v>
      </c>
      <c r="B204" s="27"/>
      <c r="C204" s="30">
        <f>ROUND(3.9,5)</f>
        <v>3.9</v>
      </c>
      <c r="D204" s="30">
        <f>F204</f>
        <v>194.43727</v>
      </c>
      <c r="E204" s="30">
        <f>F204</f>
        <v>194.43727</v>
      </c>
      <c r="F204" s="30">
        <f>ROUND(194.43727,5)</f>
        <v>194.43727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ROUND(1.3,5)</f>
        <v>1.3</v>
      </c>
      <c r="D206" s="30">
        <f>F206</f>
        <v>169.80996</v>
      </c>
      <c r="E206" s="30">
        <f>F206</f>
        <v>169.80996</v>
      </c>
      <c r="F206" s="30">
        <f>ROUND(169.80996,5)</f>
        <v>169.80996</v>
      </c>
      <c r="G206" s="28"/>
      <c r="H206" s="38"/>
    </row>
    <row r="207" spans="1:8" ht="12.75" customHeight="1">
      <c r="A207" s="26">
        <v>44322</v>
      </c>
      <c r="B207" s="27"/>
      <c r="C207" s="30">
        <f>ROUND(1.3,5)</f>
        <v>1.3</v>
      </c>
      <c r="D207" s="30">
        <f>F207</f>
        <v>171.65565</v>
      </c>
      <c r="E207" s="30">
        <f>F207</f>
        <v>171.65565</v>
      </c>
      <c r="F207" s="30">
        <f>ROUND(171.65565,5)</f>
        <v>171.65565</v>
      </c>
      <c r="G207" s="28"/>
      <c r="H207" s="38"/>
    </row>
    <row r="208" spans="1:8" ht="12.75" customHeight="1">
      <c r="A208" s="26">
        <v>44413</v>
      </c>
      <c r="B208" s="27"/>
      <c r="C208" s="30">
        <f>ROUND(1.3,5)</f>
        <v>1.3</v>
      </c>
      <c r="D208" s="30">
        <f>F208</f>
        <v>171.22921</v>
      </c>
      <c r="E208" s="30">
        <f>F208</f>
        <v>171.22921</v>
      </c>
      <c r="F208" s="30">
        <f>ROUND(171.22921,5)</f>
        <v>171.22921</v>
      </c>
      <c r="G208" s="28"/>
      <c r="H208" s="38"/>
    </row>
    <row r="209" spans="1:8" ht="12.75" customHeight="1">
      <c r="A209" s="26">
        <v>44504</v>
      </c>
      <c r="B209" s="27"/>
      <c r="C209" s="30">
        <f>ROUND(1.3,5)</f>
        <v>1.3</v>
      </c>
      <c r="D209" s="30">
        <f>F209</f>
        <v>173.10987</v>
      </c>
      <c r="E209" s="30">
        <f>F209</f>
        <v>173.10987</v>
      </c>
      <c r="F209" s="30">
        <f>ROUND(173.10987,5)</f>
        <v>173.10987</v>
      </c>
      <c r="G209" s="28"/>
      <c r="H209" s="38"/>
    </row>
    <row r="210" spans="1:8" ht="12.75" customHeight="1">
      <c r="A210" s="26">
        <v>44595</v>
      </c>
      <c r="B210" s="27"/>
      <c r="C210" s="30">
        <f>ROUND(1.3,5)</f>
        <v>1.3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ROUND(9.37,5)</f>
        <v>9.37</v>
      </c>
      <c r="D212" s="30">
        <f>F212</f>
        <v>9.56829</v>
      </c>
      <c r="E212" s="30">
        <f>F212</f>
        <v>9.56829</v>
      </c>
      <c r="F212" s="30">
        <f>ROUND(9.56829,5)</f>
        <v>9.56829</v>
      </c>
      <c r="G212" s="28"/>
      <c r="H212" s="38"/>
    </row>
    <row r="213" spans="1:8" ht="12.75" customHeight="1">
      <c r="A213" s="26">
        <v>44322</v>
      </c>
      <c r="B213" s="27"/>
      <c r="C213" s="30">
        <f>ROUND(9.37,5)</f>
        <v>9.37</v>
      </c>
      <c r="D213" s="30">
        <f>F213</f>
        <v>9.76264</v>
      </c>
      <c r="E213" s="30">
        <f>F213</f>
        <v>9.76264</v>
      </c>
      <c r="F213" s="30">
        <f>ROUND(9.76264,5)</f>
        <v>9.76264</v>
      </c>
      <c r="G213" s="28"/>
      <c r="H213" s="38"/>
    </row>
    <row r="214" spans="1:8" ht="12.75" customHeight="1">
      <c r="A214" s="26">
        <v>44413</v>
      </c>
      <c r="B214" s="27"/>
      <c r="C214" s="30">
        <f>ROUND(9.37,5)</f>
        <v>9.37</v>
      </c>
      <c r="D214" s="30">
        <f>F214</f>
        <v>9.97026</v>
      </c>
      <c r="E214" s="30">
        <f>F214</f>
        <v>9.97026</v>
      </c>
      <c r="F214" s="30">
        <f>ROUND(9.97026,5)</f>
        <v>9.97026</v>
      </c>
      <c r="G214" s="28"/>
      <c r="H214" s="38"/>
    </row>
    <row r="215" spans="1:8" ht="12.75" customHeight="1">
      <c r="A215" s="26">
        <v>44504</v>
      </c>
      <c r="B215" s="27"/>
      <c r="C215" s="30">
        <f>ROUND(9.37,5)</f>
        <v>9.37</v>
      </c>
      <c r="D215" s="30">
        <f>F215</f>
        <v>10.18546</v>
      </c>
      <c r="E215" s="30">
        <f>F215</f>
        <v>10.18546</v>
      </c>
      <c r="F215" s="30">
        <f>ROUND(10.18546,5)</f>
        <v>10.18546</v>
      </c>
      <c r="G215" s="28"/>
      <c r="H215" s="38"/>
    </row>
    <row r="216" spans="1:8" ht="12.75" customHeight="1">
      <c r="A216" s="26">
        <v>44595</v>
      </c>
      <c r="B216" s="27"/>
      <c r="C216" s="30">
        <f>ROUND(9.37,5)</f>
        <v>9.37</v>
      </c>
      <c r="D216" s="30">
        <f>F216</f>
        <v>10.43216</v>
      </c>
      <c r="E216" s="30">
        <f>F216</f>
        <v>10.43216</v>
      </c>
      <c r="F216" s="30">
        <f>ROUND(10.43216,5)</f>
        <v>10.43216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ROUND(10.67,5)</f>
        <v>10.67</v>
      </c>
      <c r="D218" s="30">
        <f>F218</f>
        <v>10.85626</v>
      </c>
      <c r="E218" s="30">
        <f>F218</f>
        <v>10.85626</v>
      </c>
      <c r="F218" s="30">
        <f>ROUND(10.85626,5)</f>
        <v>10.85626</v>
      </c>
      <c r="G218" s="28"/>
      <c r="H218" s="38"/>
    </row>
    <row r="219" spans="1:8" ht="12.75" customHeight="1">
      <c r="A219" s="26">
        <v>44322</v>
      </c>
      <c r="B219" s="27"/>
      <c r="C219" s="30">
        <f>ROUND(10.67,5)</f>
        <v>10.67</v>
      </c>
      <c r="D219" s="30">
        <f>F219</f>
        <v>11.03843</v>
      </c>
      <c r="E219" s="30">
        <f>F219</f>
        <v>11.03843</v>
      </c>
      <c r="F219" s="30">
        <f>ROUND(11.03843,5)</f>
        <v>11.03843</v>
      </c>
      <c r="G219" s="28"/>
      <c r="H219" s="38"/>
    </row>
    <row r="220" spans="1:8" ht="12.75" customHeight="1">
      <c r="A220" s="26">
        <v>44413</v>
      </c>
      <c r="B220" s="27"/>
      <c r="C220" s="30">
        <f>ROUND(10.67,5)</f>
        <v>10.67</v>
      </c>
      <c r="D220" s="30">
        <f>F220</f>
        <v>11.23072</v>
      </c>
      <c r="E220" s="30">
        <f>F220</f>
        <v>11.23072</v>
      </c>
      <c r="F220" s="30">
        <f>ROUND(11.23072,5)</f>
        <v>11.23072</v>
      </c>
      <c r="G220" s="28"/>
      <c r="H220" s="38"/>
    </row>
    <row r="221" spans="1:8" ht="12.75" customHeight="1">
      <c r="A221" s="26">
        <v>44504</v>
      </c>
      <c r="B221" s="27"/>
      <c r="C221" s="30">
        <f>ROUND(10.67,5)</f>
        <v>10.67</v>
      </c>
      <c r="D221" s="30">
        <f>F221</f>
        <v>11.42621</v>
      </c>
      <c r="E221" s="30">
        <f>F221</f>
        <v>11.42621</v>
      </c>
      <c r="F221" s="30">
        <f>ROUND(11.42621,5)</f>
        <v>11.42621</v>
      </c>
      <c r="G221" s="28"/>
      <c r="H221" s="38"/>
    </row>
    <row r="222" spans="1:8" ht="12.75" customHeight="1">
      <c r="A222" s="26">
        <v>44595</v>
      </c>
      <c r="B222" s="27"/>
      <c r="C222" s="30">
        <f>ROUND(10.67,5)</f>
        <v>10.67</v>
      </c>
      <c r="D222" s="30">
        <f>F222</f>
        <v>11.6451</v>
      </c>
      <c r="E222" s="30">
        <f>F222</f>
        <v>11.6451</v>
      </c>
      <c r="F222" s="30">
        <f>ROUND(11.6451,5)</f>
        <v>11.6451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ROUND(10.93,5)</f>
        <v>10.93</v>
      </c>
      <c r="D224" s="30">
        <f>F224</f>
        <v>11.12734</v>
      </c>
      <c r="E224" s="30">
        <f>F224</f>
        <v>11.12734</v>
      </c>
      <c r="F224" s="30">
        <f>ROUND(11.12734,5)</f>
        <v>11.12734</v>
      </c>
      <c r="G224" s="28"/>
      <c r="H224" s="38"/>
    </row>
    <row r="225" spans="1:8" ht="12.75" customHeight="1">
      <c r="A225" s="26">
        <v>44322</v>
      </c>
      <c r="B225" s="27"/>
      <c r="C225" s="30">
        <f>ROUND(10.93,5)</f>
        <v>10.93</v>
      </c>
      <c r="D225" s="30">
        <f>F225</f>
        <v>11.32105</v>
      </c>
      <c r="E225" s="30">
        <f>F225</f>
        <v>11.32105</v>
      </c>
      <c r="F225" s="30">
        <f>ROUND(11.32105,5)</f>
        <v>11.32105</v>
      </c>
      <c r="G225" s="28"/>
      <c r="H225" s="38"/>
    </row>
    <row r="226" spans="1:8" ht="12.75" customHeight="1">
      <c r="A226" s="26">
        <v>44413</v>
      </c>
      <c r="B226" s="27"/>
      <c r="C226" s="30">
        <f>ROUND(10.93,5)</f>
        <v>10.93</v>
      </c>
      <c r="D226" s="30">
        <f>F226</f>
        <v>11.52639</v>
      </c>
      <c r="E226" s="30">
        <f>F226</f>
        <v>11.52639</v>
      </c>
      <c r="F226" s="30">
        <f>ROUND(11.52639,5)</f>
        <v>11.52639</v>
      </c>
      <c r="G226" s="28"/>
      <c r="H226" s="38"/>
    </row>
    <row r="227" spans="1:8" ht="12.75" customHeight="1">
      <c r="A227" s="26">
        <v>44504</v>
      </c>
      <c r="B227" s="27"/>
      <c r="C227" s="30">
        <f>ROUND(10.93,5)</f>
        <v>10.93</v>
      </c>
      <c r="D227" s="30">
        <f>F227</f>
        <v>11.73545</v>
      </c>
      <c r="E227" s="30">
        <f>F227</f>
        <v>11.73545</v>
      </c>
      <c r="F227" s="30">
        <f>ROUND(11.73545,5)</f>
        <v>11.73545</v>
      </c>
      <c r="G227" s="28"/>
      <c r="H227" s="38"/>
    </row>
    <row r="228" spans="1:8" ht="12.75" customHeight="1">
      <c r="A228" s="26">
        <v>44595</v>
      </c>
      <c r="B228" s="27"/>
      <c r="C228" s="30">
        <f>ROUND(10.93,5)</f>
        <v>10.93</v>
      </c>
      <c r="D228" s="30">
        <f>F228</f>
        <v>11.97023</v>
      </c>
      <c r="E228" s="30">
        <f>F228</f>
        <v>11.97023</v>
      </c>
      <c r="F228" s="30">
        <f>ROUND(11.97023,5)</f>
        <v>11.97023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ROUND(771.813,3)</f>
        <v>771.813</v>
      </c>
      <c r="D230" s="31">
        <f>F230</f>
        <v>778.849</v>
      </c>
      <c r="E230" s="31">
        <f>F230</f>
        <v>778.849</v>
      </c>
      <c r="F230" s="31">
        <f>ROUND(778.849,3)</f>
        <v>778.849</v>
      </c>
      <c r="G230" s="28"/>
      <c r="H230" s="38"/>
    </row>
    <row r="231" spans="1:8" ht="12.75" customHeight="1">
      <c r="A231" s="26">
        <v>44322</v>
      </c>
      <c r="B231" s="27"/>
      <c r="C231" s="31">
        <f>ROUND(771.813,3)</f>
        <v>771.813</v>
      </c>
      <c r="D231" s="31">
        <f>F231</f>
        <v>787.113</v>
      </c>
      <c r="E231" s="31">
        <f>F231</f>
        <v>787.113</v>
      </c>
      <c r="F231" s="31">
        <f>ROUND(787.113,3)</f>
        <v>787.113</v>
      </c>
      <c r="G231" s="28"/>
      <c r="H231" s="38"/>
    </row>
    <row r="232" spans="1:8" ht="12.75" customHeight="1">
      <c r="A232" s="26">
        <v>44413</v>
      </c>
      <c r="B232" s="27"/>
      <c r="C232" s="31">
        <f>ROUND(771.813,3)</f>
        <v>771.813</v>
      </c>
      <c r="D232" s="31">
        <f>F232</f>
        <v>795.551</v>
      </c>
      <c r="E232" s="31">
        <f>F232</f>
        <v>795.551</v>
      </c>
      <c r="F232" s="31">
        <f>ROUND(795.551,3)</f>
        <v>795.551</v>
      </c>
      <c r="G232" s="28"/>
      <c r="H232" s="38"/>
    </row>
    <row r="233" spans="1:8" ht="12.75" customHeight="1">
      <c r="A233" s="26">
        <v>44504</v>
      </c>
      <c r="B233" s="27"/>
      <c r="C233" s="31">
        <f>ROUND(771.813,3)</f>
        <v>771.813</v>
      </c>
      <c r="D233" s="31">
        <f>F233</f>
        <v>804.19</v>
      </c>
      <c r="E233" s="31">
        <f>F233</f>
        <v>804.19</v>
      </c>
      <c r="F233" s="31">
        <f>ROUND(804.19,3)</f>
        <v>804.19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ROUND(769.879,3)</f>
        <v>769.879</v>
      </c>
      <c r="D235" s="31">
        <f>F235</f>
        <v>776.897</v>
      </c>
      <c r="E235" s="31">
        <f>F235</f>
        <v>776.897</v>
      </c>
      <c r="F235" s="31">
        <f>ROUND(776.897,3)</f>
        <v>776.897</v>
      </c>
      <c r="G235" s="28"/>
      <c r="H235" s="38"/>
    </row>
    <row r="236" spans="1:8" ht="12.75" customHeight="1">
      <c r="A236" s="26">
        <v>44322</v>
      </c>
      <c r="B236" s="27"/>
      <c r="C236" s="31">
        <f>ROUND(769.879,3)</f>
        <v>769.879</v>
      </c>
      <c r="D236" s="31">
        <f>F236</f>
        <v>785.14</v>
      </c>
      <c r="E236" s="31">
        <f>F236</f>
        <v>785.14</v>
      </c>
      <c r="F236" s="31">
        <f>ROUND(785.14,3)</f>
        <v>785.14</v>
      </c>
      <c r="G236" s="28"/>
      <c r="H236" s="38"/>
    </row>
    <row r="237" spans="1:8" ht="12.75" customHeight="1">
      <c r="A237" s="26">
        <v>44413</v>
      </c>
      <c r="B237" s="27"/>
      <c r="C237" s="31">
        <f>ROUND(769.879,3)</f>
        <v>769.879</v>
      </c>
      <c r="D237" s="31">
        <f>F237</f>
        <v>793.557</v>
      </c>
      <c r="E237" s="31">
        <f>F237</f>
        <v>793.557</v>
      </c>
      <c r="F237" s="31">
        <f>ROUND(793.557,3)</f>
        <v>793.557</v>
      </c>
      <c r="G237" s="28"/>
      <c r="H237" s="38"/>
    </row>
    <row r="238" spans="1:8" ht="12.75" customHeight="1">
      <c r="A238" s="26">
        <v>44504</v>
      </c>
      <c r="B238" s="27"/>
      <c r="C238" s="31">
        <f>ROUND(769.879,3)</f>
        <v>769.879</v>
      </c>
      <c r="D238" s="31">
        <f>F238</f>
        <v>802.175</v>
      </c>
      <c r="E238" s="31">
        <f>F238</f>
        <v>802.175</v>
      </c>
      <c r="F238" s="31">
        <f>ROUND(802.175,3)</f>
        <v>802.175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ROUND(848.305,3)</f>
        <v>848.305</v>
      </c>
      <c r="D240" s="31">
        <f>F240</f>
        <v>856.038</v>
      </c>
      <c r="E240" s="31">
        <f>F240</f>
        <v>856.038</v>
      </c>
      <c r="F240" s="31">
        <f>ROUND(856.038,3)</f>
        <v>856.038</v>
      </c>
      <c r="G240" s="28"/>
      <c r="H240" s="38"/>
    </row>
    <row r="241" spans="1:8" ht="12.75" customHeight="1">
      <c r="A241" s="26">
        <v>44322</v>
      </c>
      <c r="B241" s="27"/>
      <c r="C241" s="31">
        <f>ROUND(848.305,3)</f>
        <v>848.305</v>
      </c>
      <c r="D241" s="31">
        <f>F241</f>
        <v>865.121</v>
      </c>
      <c r="E241" s="31">
        <f>F241</f>
        <v>865.121</v>
      </c>
      <c r="F241" s="31">
        <f>ROUND(865.121,3)</f>
        <v>865.121</v>
      </c>
      <c r="G241" s="28"/>
      <c r="H241" s="38"/>
    </row>
    <row r="242" spans="1:8" ht="12.75" customHeight="1">
      <c r="A242" s="26">
        <v>44413</v>
      </c>
      <c r="B242" s="27"/>
      <c r="C242" s="31">
        <f>ROUND(848.305,3)</f>
        <v>848.305</v>
      </c>
      <c r="D242" s="31">
        <f>F242</f>
        <v>874.396</v>
      </c>
      <c r="E242" s="31">
        <f>F242</f>
        <v>874.396</v>
      </c>
      <c r="F242" s="31">
        <f>ROUND(874.396,3)</f>
        <v>874.396</v>
      </c>
      <c r="G242" s="28"/>
      <c r="H242" s="38"/>
    </row>
    <row r="243" spans="1:8" ht="12.75" customHeight="1">
      <c r="A243" s="26">
        <v>44504</v>
      </c>
      <c r="B243" s="27"/>
      <c r="C243" s="31">
        <f>ROUND(848.305,3)</f>
        <v>848.305</v>
      </c>
      <c r="D243" s="31">
        <f>F243</f>
        <v>883.891</v>
      </c>
      <c r="E243" s="31">
        <f>F243</f>
        <v>883.891</v>
      </c>
      <c r="F243" s="31">
        <f>ROUND(883.891,3)</f>
        <v>883.891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ROUND(745.069,3)</f>
        <v>745.069</v>
      </c>
      <c r="D245" s="31">
        <f>F245</f>
        <v>751.861</v>
      </c>
      <c r="E245" s="31">
        <f>F245</f>
        <v>751.861</v>
      </c>
      <c r="F245" s="31">
        <f>ROUND(751.861,3)</f>
        <v>751.861</v>
      </c>
      <c r="G245" s="28"/>
      <c r="H245" s="38"/>
    </row>
    <row r="246" spans="1:8" ht="12.75" customHeight="1">
      <c r="A246" s="26">
        <v>44322</v>
      </c>
      <c r="B246" s="27"/>
      <c r="C246" s="31">
        <f>ROUND(745.069,3)</f>
        <v>745.069</v>
      </c>
      <c r="D246" s="31">
        <f>F246</f>
        <v>759.839</v>
      </c>
      <c r="E246" s="31">
        <f>F246</f>
        <v>759.839</v>
      </c>
      <c r="F246" s="31">
        <f>ROUND(759.839,3)</f>
        <v>759.839</v>
      </c>
      <c r="G246" s="28"/>
      <c r="H246" s="38"/>
    </row>
    <row r="247" spans="1:8" ht="12.75" customHeight="1">
      <c r="A247" s="26">
        <v>44413</v>
      </c>
      <c r="B247" s="27"/>
      <c r="C247" s="31">
        <f>ROUND(745.069,3)</f>
        <v>745.069</v>
      </c>
      <c r="D247" s="31">
        <f>F247</f>
        <v>767.984</v>
      </c>
      <c r="E247" s="31">
        <f>F247</f>
        <v>767.984</v>
      </c>
      <c r="F247" s="31">
        <f>ROUND(767.984,3)</f>
        <v>767.984</v>
      </c>
      <c r="G247" s="28"/>
      <c r="H247" s="38"/>
    </row>
    <row r="248" spans="1:8" ht="12.75" customHeight="1">
      <c r="A248" s="26">
        <v>44504</v>
      </c>
      <c r="B248" s="27"/>
      <c r="C248" s="31">
        <f>ROUND(745.069,3)</f>
        <v>745.069</v>
      </c>
      <c r="D248" s="31">
        <f>F248</f>
        <v>776.324</v>
      </c>
      <c r="E248" s="31">
        <f>F248</f>
        <v>776.324</v>
      </c>
      <c r="F248" s="31">
        <f>ROUND(776.324,3)</f>
        <v>776.324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ROUND(262.058451078889,3)</f>
        <v>262.058</v>
      </c>
      <c r="D250" s="31">
        <f>F250</f>
        <v>264.509</v>
      </c>
      <c r="E250" s="31">
        <f>F250</f>
        <v>264.509</v>
      </c>
      <c r="F250" s="31">
        <f>ROUND(264.509,3)</f>
        <v>264.509</v>
      </c>
      <c r="G250" s="28"/>
      <c r="H250" s="38"/>
    </row>
    <row r="251" spans="1:8" ht="12.75" customHeight="1">
      <c r="A251" s="26">
        <v>44322</v>
      </c>
      <c r="B251" s="27"/>
      <c r="C251" s="31">
        <f>ROUND(262.058451078889,3)</f>
        <v>262.058</v>
      </c>
      <c r="D251" s="31">
        <f>F251</f>
        <v>267.38</v>
      </c>
      <c r="E251" s="31">
        <f>F251</f>
        <v>267.38</v>
      </c>
      <c r="F251" s="31">
        <f>ROUND(267.38,3)</f>
        <v>267.38</v>
      </c>
      <c r="G251" s="28"/>
      <c r="H251" s="38"/>
    </row>
    <row r="252" spans="1:8" ht="12.75" customHeight="1">
      <c r="A252" s="26">
        <v>44413</v>
      </c>
      <c r="B252" s="27"/>
      <c r="C252" s="31">
        <f>ROUND(262.058451078889,3)</f>
        <v>262.058</v>
      </c>
      <c r="D252" s="31">
        <f>F252</f>
        <v>270.311</v>
      </c>
      <c r="E252" s="31">
        <f>F252</f>
        <v>270.311</v>
      </c>
      <c r="F252" s="31">
        <f>ROUND(270.311,3)</f>
        <v>270.311</v>
      </c>
      <c r="G252" s="28"/>
      <c r="H252" s="38"/>
    </row>
    <row r="253" spans="1:8" ht="12.75" customHeight="1">
      <c r="A253" s="26">
        <v>44504</v>
      </c>
      <c r="B253" s="27"/>
      <c r="C253" s="31">
        <f>ROUND(262.058451078889,3)</f>
        <v>262.058</v>
      </c>
      <c r="D253" s="31">
        <f>F253</f>
        <v>273.309</v>
      </c>
      <c r="E253" s="31">
        <f>F253</f>
        <v>273.309</v>
      </c>
      <c r="F253" s="31">
        <f>ROUND(273.309,3)</f>
        <v>273.309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ROUND(735.457,3)</f>
        <v>735.457</v>
      </c>
      <c r="D255" s="31">
        <f>F255</f>
        <v>742.162</v>
      </c>
      <c r="E255" s="31">
        <f>F255</f>
        <v>742.162</v>
      </c>
      <c r="F255" s="31">
        <f>ROUND(742.162,3)</f>
        <v>742.162</v>
      </c>
      <c r="G255" s="28"/>
      <c r="H255" s="38"/>
    </row>
    <row r="256" spans="1:8" ht="12.75" customHeight="1">
      <c r="A256" s="26">
        <v>44322</v>
      </c>
      <c r="B256" s="27"/>
      <c r="C256" s="31">
        <f>ROUND(735.457,3)</f>
        <v>735.457</v>
      </c>
      <c r="D256" s="31">
        <f>F256</f>
        <v>750.036</v>
      </c>
      <c r="E256" s="31">
        <f>F256</f>
        <v>750.036</v>
      </c>
      <c r="F256" s="31">
        <f>ROUND(750.036,3)</f>
        <v>750.036</v>
      </c>
      <c r="G256" s="28"/>
      <c r="H256" s="38"/>
    </row>
    <row r="257" spans="1:8" ht="12.75" customHeight="1">
      <c r="A257" s="26">
        <v>44413</v>
      </c>
      <c r="B257" s="27"/>
      <c r="C257" s="31">
        <f>ROUND(735.457,3)</f>
        <v>735.457</v>
      </c>
      <c r="D257" s="31">
        <f>F257</f>
        <v>758.077</v>
      </c>
      <c r="E257" s="31">
        <f>F257</f>
        <v>758.077</v>
      </c>
      <c r="F257" s="31">
        <f>ROUND(758.077,3)</f>
        <v>758.077</v>
      </c>
      <c r="G257" s="28"/>
      <c r="H257" s="38"/>
    </row>
    <row r="258" spans="1:8" ht="12.75" customHeight="1">
      <c r="A258" s="26">
        <v>44504</v>
      </c>
      <c r="B258" s="27"/>
      <c r="C258" s="31">
        <f>ROUND(735.457,3)</f>
        <v>735.457</v>
      </c>
      <c r="D258" s="31">
        <f>F258</f>
        <v>766.309</v>
      </c>
      <c r="E258" s="31">
        <f>F258</f>
        <v>766.309</v>
      </c>
      <c r="F258" s="31">
        <f>ROUND(766.309,3)</f>
        <v>766.309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3.36</v>
      </c>
      <c r="E260" s="45">
        <v>3.31</v>
      </c>
      <c r="F260" s="45">
        <v>3.335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3.22</v>
      </c>
      <c r="E261" s="45">
        <v>3.19</v>
      </c>
      <c r="F261" s="45">
        <v>3.205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3.23</v>
      </c>
      <c r="E262" s="45">
        <v>3.17</v>
      </c>
      <c r="F262" s="45">
        <v>3.2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3.18</v>
      </c>
      <c r="E263" s="45">
        <v>3.12</v>
      </c>
      <c r="F263" s="45">
        <v>3.1500000000000004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3.18</v>
      </c>
      <c r="E264" s="45">
        <v>3.15</v>
      </c>
      <c r="F264" s="45">
        <v>3.165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3.22</v>
      </c>
      <c r="E265" s="45">
        <v>3.16</v>
      </c>
      <c r="F265" s="45">
        <v>3.1900000000000004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3.25</v>
      </c>
      <c r="E266" s="45">
        <v>3.21</v>
      </c>
      <c r="F266" s="45">
        <v>3.23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3.33</v>
      </c>
      <c r="E267" s="45">
        <v>3.28</v>
      </c>
      <c r="F267" s="45">
        <v>3.3049999999999997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3.68</v>
      </c>
      <c r="E268" s="45">
        <v>3.29</v>
      </c>
      <c r="F268" s="45">
        <v>3.4850000000000003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3.62</v>
      </c>
      <c r="E269" s="45">
        <v>3.54</v>
      </c>
      <c r="F269" s="45">
        <v>3.58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4.03</v>
      </c>
      <c r="E270" s="45">
        <v>3.7</v>
      </c>
      <c r="F270" s="45">
        <v>3.865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4.01</v>
      </c>
      <c r="E271" s="45">
        <v>3.88</v>
      </c>
      <c r="F271" s="45">
        <v>3.945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ROUND(90.6900807170216,2)</f>
        <v>90.69</v>
      </c>
      <c r="D273" s="28">
        <f>F273</f>
        <v>85.2</v>
      </c>
      <c r="E273" s="28">
        <f>F273</f>
        <v>85.2</v>
      </c>
      <c r="F273" s="28">
        <f>ROUND(85.2025310360568,2)</f>
        <v>85.2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ROUND(87.1673202526114,2)</f>
        <v>87.17</v>
      </c>
      <c r="D275" s="28">
        <f>F275</f>
        <v>79.14</v>
      </c>
      <c r="E275" s="28">
        <f>F275</f>
        <v>79.14</v>
      </c>
      <c r="F275" s="28">
        <f>ROUND(79.1364438906468,2)</f>
        <v>79.14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ROUND(90.6900807170216,5)</f>
        <v>90.69008</v>
      </c>
      <c r="D277" s="30">
        <f>F277</f>
        <v>93.97072</v>
      </c>
      <c r="E277" s="30">
        <f>F277</f>
        <v>93.97072</v>
      </c>
      <c r="F277" s="30">
        <f>ROUND(93.9707220179231,5)</f>
        <v>93.97072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ROUND(90.6900807170216,5)</f>
        <v>90.69008</v>
      </c>
      <c r="D279" s="30">
        <f>F279</f>
        <v>92.13276</v>
      </c>
      <c r="E279" s="30">
        <f>F279</f>
        <v>92.13276</v>
      </c>
      <c r="F279" s="30">
        <f>ROUND(92.1327649452919,5)</f>
        <v>92.13276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ROUND(90.6900807170216,5)</f>
        <v>90.69008</v>
      </c>
      <c r="D281" s="30">
        <f>F281</f>
        <v>90.19832</v>
      </c>
      <c r="E281" s="30">
        <f>F281</f>
        <v>90.19832</v>
      </c>
      <c r="F281" s="30">
        <f>ROUND(90.1983242500779,5)</f>
        <v>90.19832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ROUND(90.6900807170216,5)</f>
        <v>90.69008</v>
      </c>
      <c r="D283" s="30">
        <f>F283</f>
        <v>89.0566</v>
      </c>
      <c r="E283" s="30">
        <f>F283</f>
        <v>89.0566</v>
      </c>
      <c r="F283" s="30">
        <f>ROUND(89.056596162665,5)</f>
        <v>89.0566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ROUND(90.6900807170216,5)</f>
        <v>90.69008</v>
      </c>
      <c r="D285" s="30">
        <f>F285</f>
        <v>90.20544</v>
      </c>
      <c r="E285" s="30">
        <f>F285</f>
        <v>90.20544</v>
      </c>
      <c r="F285" s="30">
        <f>ROUND(90.205440109575,5)</f>
        <v>90.20544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ROUND(90.6900807170216,5)</f>
        <v>90.69008</v>
      </c>
      <c r="D287" s="30">
        <f>F287</f>
        <v>89.52002</v>
      </c>
      <c r="E287" s="30">
        <f>F287</f>
        <v>89.52002</v>
      </c>
      <c r="F287" s="30">
        <f>ROUND(89.5200229783742,5)</f>
        <v>89.52002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ROUND(90.6900807170216,5)</f>
        <v>90.69008</v>
      </c>
      <c r="D289" s="30">
        <f>F289</f>
        <v>89.51033</v>
      </c>
      <c r="E289" s="30">
        <f>F289</f>
        <v>89.51033</v>
      </c>
      <c r="F289" s="30">
        <f>ROUND(89.5103345288834,5)</f>
        <v>89.51033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ROUND(90.6900807170216,5)</f>
        <v>90.69008</v>
      </c>
      <c r="D291" s="30">
        <f>F291</f>
        <v>92.52124</v>
      </c>
      <c r="E291" s="30">
        <f>F291</f>
        <v>92.52124</v>
      </c>
      <c r="F291" s="30">
        <f>ROUND(92.5212387247537,5)</f>
        <v>92.52124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ROUND(90.6900807170216,2)</f>
        <v>90.69</v>
      </c>
      <c r="D293" s="28">
        <f>F293</f>
        <v>90.69</v>
      </c>
      <c r="E293" s="28">
        <f>F293</f>
        <v>90.69</v>
      </c>
      <c r="F293" s="28">
        <f>ROUND(90.6900807170216,2)</f>
        <v>90.69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ROUND(90.6900807170216,2)</f>
        <v>90.69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ROUND(87.1673202526114,5)</f>
        <v>87.16732</v>
      </c>
      <c r="D297" s="30">
        <f>F297</f>
        <v>78.00361</v>
      </c>
      <c r="E297" s="30">
        <f>F297</f>
        <v>78.00361</v>
      </c>
      <c r="F297" s="30">
        <f>ROUND(78.0036084531675,5)</f>
        <v>78.00361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ROUND(87.1673202526114,5)</f>
        <v>87.16732</v>
      </c>
      <c r="D299" s="30">
        <f>F299</f>
        <v>74.52391</v>
      </c>
      <c r="E299" s="30">
        <f>F299</f>
        <v>74.52391</v>
      </c>
      <c r="F299" s="30">
        <f>ROUND(74.5239080706221,5)</f>
        <v>74.52391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ROUND(87.1673202526114,5)</f>
        <v>87.16732</v>
      </c>
      <c r="D301" s="30">
        <f>F301</f>
        <v>72.93724</v>
      </c>
      <c r="E301" s="30">
        <f>F301</f>
        <v>72.93724</v>
      </c>
      <c r="F301" s="30">
        <f>ROUND(72.9372418831226,5)</f>
        <v>72.93724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ROUND(87.1673202526114,5)</f>
        <v>87.16732</v>
      </c>
      <c r="D303" s="30">
        <f>F303</f>
        <v>74.9961</v>
      </c>
      <c r="E303" s="30">
        <f>F303</f>
        <v>74.9961</v>
      </c>
      <c r="F303" s="30">
        <f>ROUND(74.9960991712602,5)</f>
        <v>74.9961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ROUND(87.1673202526114,5)</f>
        <v>87.16732</v>
      </c>
      <c r="D305" s="30">
        <f>F305</f>
        <v>79.06462</v>
      </c>
      <c r="E305" s="30">
        <f>F305</f>
        <v>79.06462</v>
      </c>
      <c r="F305" s="30">
        <f>ROUND(79.0646150599229,5)</f>
        <v>79.06462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ROUND(87.1673202526114,5)</f>
        <v>87.16732</v>
      </c>
      <c r="D307" s="30">
        <f>F307</f>
        <v>77.56727</v>
      </c>
      <c r="E307" s="30">
        <f>F307</f>
        <v>77.56727</v>
      </c>
      <c r="F307" s="30">
        <f>ROUND(77.5672656167579,5)</f>
        <v>77.56727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ROUND(87.1673202526114,5)</f>
        <v>87.16732</v>
      </c>
      <c r="D309" s="30">
        <f>F309</f>
        <v>79.68927</v>
      </c>
      <c r="E309" s="30">
        <f>F309</f>
        <v>79.68927</v>
      </c>
      <c r="F309" s="30">
        <f>ROUND(79.6892706155029,5)</f>
        <v>79.68927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ROUND(87.1673202526114,5)</f>
        <v>87.16732</v>
      </c>
      <c r="D311" s="30">
        <f>F311</f>
        <v>85.58081</v>
      </c>
      <c r="E311" s="30">
        <f>F311</f>
        <v>85.58081</v>
      </c>
      <c r="F311" s="30">
        <f>ROUND(85.5808091839488,5)</f>
        <v>85.58081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ROUND(87.1673202526114,2)</f>
        <v>87.17</v>
      </c>
      <c r="D313" s="28">
        <f>F313</f>
        <v>87.17</v>
      </c>
      <c r="E313" s="28">
        <f>F313</f>
        <v>87.17</v>
      </c>
      <c r="F313" s="28">
        <f>ROUND(87.1673202526114,2)</f>
        <v>87.17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ROUND(87.1673202526114,2)</f>
        <v>87.17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2020-11-10T16:02:38Z</dcterms:modified>
  <cp:category/>
  <cp:version/>
  <cp:contentType/>
  <cp:contentStatus/>
</cp:coreProperties>
</file>