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<sst xmlns="http://schemas.openxmlformats.org/spreadsheetml/2006/main" count="85" uniqueCount="83">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</sst>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44224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ROUND(91.4071679241523,2)</f>
        <v>91.41</v>
      </c>
      <c r="D6" s="28">
        <f>F6</f>
        <v>92.24</v>
      </c>
      <c r="E6" s="28">
        <f>F6</f>
        <v>92.24</v>
      </c>
      <c r="F6" s="28">
        <f>ROUND(92.236016328278,2)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ROUND(91.4071679241523,2)</f>
        <v>91.41</v>
      </c>
      <c r="D7" s="28">
        <f>F7</f>
        <v>90.42</v>
      </c>
      <c r="E7" s="28">
        <f>F7</f>
        <v>90.42</v>
      </c>
      <c r="F7" s="28">
        <f>ROUND(90.4208968095003,2)</f>
        <v>90.42</v>
      </c>
      <c r="G7" s="28"/>
      <c r="H7" s="38"/>
    </row>
    <row r="8" spans="1:8" ht="12.75" customHeight="1">
      <c r="A8" s="26">
        <v>44460</v>
      </c>
      <c r="B8" s="27"/>
      <c r="C8" s="28">
        <f>ROUND(91.4071679241523,2)</f>
        <v>91.41</v>
      </c>
      <c r="D8" s="28">
        <f>F8</f>
        <v>89.36</v>
      </c>
      <c r="E8" s="28">
        <f>F8</f>
        <v>89.36</v>
      </c>
      <c r="F8" s="28">
        <f>ROUND(89.3614568000113,2)</f>
        <v>89.36</v>
      </c>
      <c r="G8" s="28"/>
      <c r="H8" s="38"/>
    </row>
    <row r="9" spans="1:8" ht="12.75" customHeight="1">
      <c r="A9" s="26">
        <v>44551</v>
      </c>
      <c r="B9" s="27"/>
      <c r="C9" s="28">
        <f>ROUND(91.4071679241523,2)</f>
        <v>91.41</v>
      </c>
      <c r="D9" s="28">
        <f>F9</f>
        <v>90.61</v>
      </c>
      <c r="E9" s="28">
        <f>F9</f>
        <v>90.61</v>
      </c>
      <c r="F9" s="28">
        <f>ROUND(90.6070490405302,2)</f>
        <v>90.61</v>
      </c>
      <c r="G9" s="28"/>
      <c r="H9" s="38"/>
    </row>
    <row r="10" spans="1:8" ht="12.75" customHeight="1">
      <c r="A10" s="26">
        <v>44635</v>
      </c>
      <c r="B10" s="27"/>
      <c r="C10" s="28">
        <f>ROUND(91.4071679241523,2)</f>
        <v>91.41</v>
      </c>
      <c r="D10" s="28">
        <f>F10</f>
        <v>90.02</v>
      </c>
      <c r="E10" s="28">
        <f>F10</f>
        <v>90.02</v>
      </c>
      <c r="F10" s="28">
        <f>ROUND(90.0169861157905,2)</f>
        <v>90.02</v>
      </c>
      <c r="G10" s="28"/>
      <c r="H10" s="38"/>
    </row>
    <row r="11" spans="1:8" ht="12.75" customHeight="1">
      <c r="A11" s="26">
        <v>44733</v>
      </c>
      <c r="B11" s="27"/>
      <c r="C11" s="28">
        <f>ROUND(91.4071679241523,2)</f>
        <v>91.41</v>
      </c>
      <c r="D11" s="28">
        <f>F11</f>
        <v>90.09</v>
      </c>
      <c r="E11" s="28">
        <f>F11</f>
        <v>90.09</v>
      </c>
      <c r="F11" s="28">
        <f>ROUND(90.0874850333347,2)</f>
        <v>90.09</v>
      </c>
      <c r="G11" s="28"/>
      <c r="H11" s="38"/>
    </row>
    <row r="12" spans="1:8" ht="12.75" customHeight="1">
      <c r="A12" s="26">
        <v>44824</v>
      </c>
      <c r="B12" s="27"/>
      <c r="C12" s="28">
        <f>ROUND(91.4071679241523,2)</f>
        <v>91.41</v>
      </c>
      <c r="D12" s="28">
        <f>F12</f>
        <v>93.18</v>
      </c>
      <c r="E12" s="28">
        <f>F12</f>
        <v>93.18</v>
      </c>
      <c r="F12" s="28">
        <f>ROUND(93.1802955151099,2)</f>
        <v>93.18</v>
      </c>
      <c r="G12" s="28"/>
      <c r="H12" s="38"/>
    </row>
    <row r="13" spans="1:8" ht="12.75" customHeight="1">
      <c r="A13" s="26">
        <v>44915</v>
      </c>
      <c r="B13" s="27"/>
      <c r="C13" s="28">
        <f>ROUND(91.4071679241523,2)</f>
        <v>91.41</v>
      </c>
      <c r="D13" s="28">
        <f>F13</f>
        <v>93.62</v>
      </c>
      <c r="E13" s="28">
        <f>F13</f>
        <v>93.62</v>
      </c>
      <c r="F13" s="28">
        <f>ROUND(93.6225606276526,2)</f>
        <v>93.62</v>
      </c>
      <c r="G13" s="28"/>
      <c r="H13" s="38"/>
    </row>
    <row r="14" spans="1:8" ht="12.75" customHeight="1">
      <c r="A14" s="26">
        <v>45007</v>
      </c>
      <c r="B14" s="27"/>
      <c r="C14" s="28">
        <f>ROUND(91.4071679241523,2)</f>
        <v>91.41</v>
      </c>
      <c r="D14" s="28">
        <f>F14</f>
        <v>85.94</v>
      </c>
      <c r="E14" s="28">
        <f>F14</f>
        <v>85.94</v>
      </c>
      <c r="F14" s="28">
        <f>ROUND(85.9441302914077,2)</f>
        <v>85.94</v>
      </c>
      <c r="G14" s="28"/>
      <c r="H14" s="38"/>
    </row>
    <row r="15" spans="1:8" ht="12.75" customHeight="1">
      <c r="A15" s="26">
        <v>45097</v>
      </c>
      <c r="B15" s="27"/>
      <c r="C15" s="28">
        <f>ROUND(91.4071679241523,2)</f>
        <v>91.41</v>
      </c>
      <c r="D15" s="28">
        <f>F15</f>
        <v>91.41</v>
      </c>
      <c r="E15" s="28">
        <f>F15</f>
        <v>91.41</v>
      </c>
      <c r="F15" s="28">
        <f>ROUND(91.4071679241523,2)</f>
        <v>91.41</v>
      </c>
      <c r="G15" s="28"/>
      <c r="H15" s="38"/>
    </row>
    <row r="16" spans="1:8" ht="12.75" customHeight="1">
      <c r="A16" s="26">
        <v>45188</v>
      </c>
      <c r="B16" s="27"/>
      <c r="C16" s="28">
        <f>ROUND(91.4071679241523,2)</f>
        <v>91.41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ROUND(85.9766669954606,2)</f>
        <v>85.98</v>
      </c>
      <c r="D18" s="28">
        <f>F18</f>
        <v>78.08</v>
      </c>
      <c r="E18" s="28">
        <f>F18</f>
        <v>78.08</v>
      </c>
      <c r="F18" s="28">
        <f>ROUND(78.0759736224339,2)</f>
        <v>78.08</v>
      </c>
      <c r="G18" s="28"/>
      <c r="H18" s="38"/>
    </row>
    <row r="19" spans="1:8" ht="12.75" customHeight="1">
      <c r="A19" s="26">
        <v>46097</v>
      </c>
      <c r="B19" s="27"/>
      <c r="C19" s="28">
        <f>ROUND(85.9766669954606,2)</f>
        <v>85.98</v>
      </c>
      <c r="D19" s="28">
        <f>F19</f>
        <v>74.48</v>
      </c>
      <c r="E19" s="28">
        <f>F19</f>
        <v>74.48</v>
      </c>
      <c r="F19" s="28">
        <f>ROUND(74.4836216978696,2)</f>
        <v>74.48</v>
      </c>
      <c r="G19" s="28"/>
      <c r="H19" s="38"/>
    </row>
    <row r="20" spans="1:8" ht="12.75" customHeight="1">
      <c r="A20" s="26">
        <v>46188</v>
      </c>
      <c r="B20" s="27"/>
      <c r="C20" s="28">
        <f>ROUND(85.9766669954606,2)</f>
        <v>85.98</v>
      </c>
      <c r="D20" s="28">
        <f>F20</f>
        <v>72.77</v>
      </c>
      <c r="E20" s="28">
        <f>F20</f>
        <v>72.77</v>
      </c>
      <c r="F20" s="28">
        <f>ROUND(72.7689359568473,2)</f>
        <v>72.77</v>
      </c>
      <c r="G20" s="28"/>
      <c r="H20" s="38"/>
    </row>
    <row r="21" spans="1:8" ht="12.75" customHeight="1">
      <c r="A21" s="26">
        <v>46286</v>
      </c>
      <c r="B21" s="27"/>
      <c r="C21" s="28">
        <f>ROUND(85.9766669954606,2)</f>
        <v>85.98</v>
      </c>
      <c r="D21" s="28">
        <f>F21</f>
        <v>74.67</v>
      </c>
      <c r="E21" s="28">
        <f>F21</f>
        <v>74.67</v>
      </c>
      <c r="F21" s="28">
        <f>ROUND(74.6697076425741,2)</f>
        <v>74.67</v>
      </c>
      <c r="G21" s="28"/>
      <c r="H21" s="38"/>
    </row>
    <row r="22" spans="1:8" ht="12.75" customHeight="1">
      <c r="A22" s="26">
        <v>46377</v>
      </c>
      <c r="B22" s="27"/>
      <c r="C22" s="28">
        <f>ROUND(85.9766669954606,2)</f>
        <v>85.98</v>
      </c>
      <c r="D22" s="28">
        <f>F22</f>
        <v>78.6</v>
      </c>
      <c r="E22" s="28">
        <f>F22</f>
        <v>78.6</v>
      </c>
      <c r="F22" s="28">
        <f>ROUND(78.6032094084186,2)</f>
        <v>78.6</v>
      </c>
      <c r="G22" s="28"/>
      <c r="H22" s="38"/>
    </row>
    <row r="23" spans="1:8" ht="12.75" customHeight="1">
      <c r="A23" s="26">
        <v>46461</v>
      </c>
      <c r="B23" s="27"/>
      <c r="C23" s="28">
        <f>ROUND(85.9766669954606,2)</f>
        <v>85.98</v>
      </c>
      <c r="D23" s="28">
        <f>F23</f>
        <v>77.01</v>
      </c>
      <c r="E23" s="28">
        <f>F23</f>
        <v>77.01</v>
      </c>
      <c r="F23" s="28">
        <f>ROUND(77.014656395569,2)</f>
        <v>77.01</v>
      </c>
      <c r="G23" s="28"/>
      <c r="H23" s="38"/>
    </row>
    <row r="24" spans="1:8" ht="12.75" customHeight="1">
      <c r="A24" s="26">
        <v>46559</v>
      </c>
      <c r="B24" s="27"/>
      <c r="C24" s="28">
        <f>ROUND(85.9766669954606,2)</f>
        <v>85.98</v>
      </c>
      <c r="D24" s="28">
        <f>F24</f>
        <v>79.02</v>
      </c>
      <c r="E24" s="28">
        <f>F24</f>
        <v>79.02</v>
      </c>
      <c r="F24" s="28">
        <f>ROUND(79.021617446508,2)</f>
        <v>79.02</v>
      </c>
      <c r="G24" s="28"/>
      <c r="H24" s="38"/>
    </row>
    <row r="25" spans="1:8" ht="12.75" customHeight="1">
      <c r="A25" s="26">
        <v>46650</v>
      </c>
      <c r="B25" s="27"/>
      <c r="C25" s="28">
        <f>ROUND(85.9766669954606,2)</f>
        <v>85.98</v>
      </c>
      <c r="D25" s="28">
        <f>F25</f>
        <v>84.81</v>
      </c>
      <c r="E25" s="28">
        <f>F25</f>
        <v>84.81</v>
      </c>
      <c r="F25" s="28">
        <f>ROUND(84.8056860503816,2)</f>
        <v>84.81</v>
      </c>
      <c r="G25" s="28"/>
      <c r="H25" s="38"/>
    </row>
    <row r="26" spans="1:8" ht="12.75" customHeight="1">
      <c r="A26" s="26">
        <v>46741</v>
      </c>
      <c r="B26" s="27"/>
      <c r="C26" s="28">
        <f>ROUND(85.9766669954606,2)</f>
        <v>85.98</v>
      </c>
      <c r="D26" s="28">
        <f>F26</f>
        <v>85.16</v>
      </c>
      <c r="E26" s="28">
        <f>F26</f>
        <v>85.16</v>
      </c>
      <c r="F26" s="28">
        <f>ROUND(85.1642614480674,2)</f>
        <v>85.16</v>
      </c>
      <c r="G26" s="28"/>
      <c r="H26" s="38"/>
    </row>
    <row r="27" spans="1:8" ht="12.75" customHeight="1">
      <c r="A27" s="26">
        <v>46834</v>
      </c>
      <c r="B27" s="27"/>
      <c r="C27" s="28">
        <f>ROUND(85.9766669954606,2)</f>
        <v>85.98</v>
      </c>
      <c r="D27" s="28">
        <f>F27</f>
        <v>78.09</v>
      </c>
      <c r="E27" s="28">
        <f>F27</f>
        <v>78.09</v>
      </c>
      <c r="F27" s="28">
        <f>ROUND(78.091391777178,2)</f>
        <v>78.09</v>
      </c>
      <c r="G27" s="28"/>
      <c r="H27" s="38"/>
    </row>
    <row r="28" spans="1:8" ht="12.75" customHeight="1">
      <c r="A28" s="26">
        <v>46924</v>
      </c>
      <c r="B28" s="27"/>
      <c r="C28" s="28">
        <f>ROUND(85.9766669954606,2)</f>
        <v>85.98</v>
      </c>
      <c r="D28" s="28">
        <f>F28</f>
        <v>85.98</v>
      </c>
      <c r="E28" s="28">
        <f>F28</f>
        <v>85.98</v>
      </c>
      <c r="F28" s="28">
        <f>ROUND(85.9766669954606,2)</f>
        <v>85.98</v>
      </c>
      <c r="G28" s="28"/>
      <c r="H28" s="38"/>
    </row>
    <row r="29" spans="1:8" ht="12.75" customHeight="1">
      <c r="A29" s="26">
        <v>47015</v>
      </c>
      <c r="B29" s="27"/>
      <c r="C29" s="28">
        <f>ROUND(85.9766669954606,2)</f>
        <v>85.98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ROUND(2.365,5)</f>
        <v>2.365</v>
      </c>
      <c r="D31" s="30">
        <f>F31</f>
        <v>2.365</v>
      </c>
      <c r="E31" s="30">
        <f>F31</f>
        <v>2.365</v>
      </c>
      <c r="F31" s="30">
        <f>ROUND(2.365,5)</f>
        <v>2.365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ROUND(4.37,5)</f>
        <v>4.37</v>
      </c>
      <c r="D33" s="30">
        <f>F33</f>
        <v>4.37</v>
      </c>
      <c r="E33" s="30">
        <f>F33</f>
        <v>4.37</v>
      </c>
      <c r="F33" s="30">
        <f>ROUND(4.37,5)</f>
        <v>4.37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ROUND(4.435,5)</f>
        <v>4.435</v>
      </c>
      <c r="D35" s="30">
        <f>F35</f>
        <v>4.435</v>
      </c>
      <c r="E35" s="30">
        <f>F35</f>
        <v>4.435</v>
      </c>
      <c r="F35" s="30">
        <f>ROUND(4.435,5)</f>
        <v>4.435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ROUND(4.515,5)</f>
        <v>4.515</v>
      </c>
      <c r="D37" s="30">
        <f>F37</f>
        <v>4.515</v>
      </c>
      <c r="E37" s="30">
        <f>F37</f>
        <v>4.515</v>
      </c>
      <c r="F37" s="30">
        <f>ROUND(4.515,5)</f>
        <v>4.515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ROUND(11.33,5)</f>
        <v>11.33</v>
      </c>
      <c r="D39" s="30">
        <f>F39</f>
        <v>11.33</v>
      </c>
      <c r="E39" s="30">
        <f>F39</f>
        <v>11.33</v>
      </c>
      <c r="F39" s="30">
        <f>ROUND(11.33,5)</f>
        <v>11.33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ROUND(4.595,5)</f>
        <v>4.595</v>
      </c>
      <c r="D41" s="30">
        <f>F41</f>
        <v>4.595</v>
      </c>
      <c r="E41" s="30">
        <f>F41</f>
        <v>4.595</v>
      </c>
      <c r="F41" s="30">
        <f>ROUND(4.595,5)</f>
        <v>4.595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ROUND(6.695,3)</f>
        <v>6.695</v>
      </c>
      <c r="D43" s="31">
        <f>F43</f>
        <v>6.695</v>
      </c>
      <c r="E43" s="31">
        <f>F43</f>
        <v>6.695</v>
      </c>
      <c r="F43" s="31">
        <f>ROUND(6.695,3)</f>
        <v>6.695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ROUND(1.425,3)</f>
        <v>1.425</v>
      </c>
      <c r="D45" s="31">
        <f>F45</f>
        <v>1.425</v>
      </c>
      <c r="E45" s="31">
        <f>F45</f>
        <v>1.425</v>
      </c>
      <c r="F45" s="31">
        <f>ROUND(1.425,3)</f>
        <v>1.425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ROUND(4.35,3)</f>
        <v>4.35</v>
      </c>
      <c r="D47" s="31">
        <f>F47</f>
        <v>4.35</v>
      </c>
      <c r="E47" s="31">
        <f>F47</f>
        <v>4.35</v>
      </c>
      <c r="F47" s="31">
        <f>ROUND(4.35,3)</f>
        <v>4.35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ROUND(3.75,3)</f>
        <v>3.75</v>
      </c>
      <c r="D49" s="31">
        <f>F49</f>
        <v>3.75</v>
      </c>
      <c r="E49" s="31">
        <f>F49</f>
        <v>3.75</v>
      </c>
      <c r="F49" s="31">
        <f>ROUND(3.75,3)</f>
        <v>3.75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ROUND(10.34,3)</f>
        <v>10.34</v>
      </c>
      <c r="D51" s="31">
        <f>F51</f>
        <v>10.34</v>
      </c>
      <c r="E51" s="31">
        <f>F51</f>
        <v>10.34</v>
      </c>
      <c r="F51" s="31">
        <f>ROUND(10.34,3)</f>
        <v>10.34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ROUND(3.615,3)</f>
        <v>3.615</v>
      </c>
      <c r="D53" s="31">
        <f>F53</f>
        <v>3.615</v>
      </c>
      <c r="E53" s="31">
        <f>F53</f>
        <v>3.615</v>
      </c>
      <c r="F53" s="31">
        <f>ROUND(3.615,3)</f>
        <v>3.615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ROUND(0.92,3)</f>
        <v>0.92</v>
      </c>
      <c r="D55" s="31">
        <f>F55</f>
        <v>0.92</v>
      </c>
      <c r="E55" s="31">
        <f>F55</f>
        <v>0.92</v>
      </c>
      <c r="F55" s="31">
        <f>ROUND(0.92,3)</f>
        <v>0.92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ROUND(9.24,3)</f>
        <v>9.24</v>
      </c>
      <c r="D57" s="31">
        <f>F57</f>
        <v>9.24</v>
      </c>
      <c r="E57" s="31">
        <f>F57</f>
        <v>9.24</v>
      </c>
      <c r="F57" s="31">
        <f>ROUND(9.24,3)</f>
        <v>9.24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ROUND(2.365,5)</f>
        <v>2.365</v>
      </c>
      <c r="D59" s="30">
        <f>F59</f>
        <v>148.88735</v>
      </c>
      <c r="E59" s="30">
        <f>F59</f>
        <v>148.88735</v>
      </c>
      <c r="F59" s="30">
        <f>ROUND(148.88735,5)</f>
        <v>148.88735</v>
      </c>
      <c r="G59" s="28"/>
      <c r="H59" s="38"/>
    </row>
    <row r="60" spans="1:8" ht="12.75" customHeight="1">
      <c r="A60" s="26">
        <v>44322</v>
      </c>
      <c r="B60" s="27"/>
      <c r="C60" s="30">
        <f>ROUND(2.365,5)</f>
        <v>2.365</v>
      </c>
      <c r="D60" s="30">
        <f>F60</f>
        <v>150.41273</v>
      </c>
      <c r="E60" s="30">
        <f>F60</f>
        <v>150.41273</v>
      </c>
      <c r="F60" s="30">
        <f>ROUND(150.41273,5)</f>
        <v>150.41273</v>
      </c>
      <c r="G60" s="28"/>
      <c r="H60" s="38"/>
    </row>
    <row r="61" spans="1:8" ht="12.75" customHeight="1">
      <c r="A61" s="26">
        <v>44413</v>
      </c>
      <c r="B61" s="27"/>
      <c r="C61" s="30">
        <f>ROUND(2.365,5)</f>
        <v>2.365</v>
      </c>
      <c r="D61" s="30">
        <f>F61</f>
        <v>150.53419</v>
      </c>
      <c r="E61" s="30">
        <f>F61</f>
        <v>150.53419</v>
      </c>
      <c r="F61" s="30">
        <f>ROUND(150.53419,5)</f>
        <v>150.53419</v>
      </c>
      <c r="G61" s="28"/>
      <c r="H61" s="38"/>
    </row>
    <row r="62" spans="1:8" ht="12.75" customHeight="1">
      <c r="A62" s="26">
        <v>44504</v>
      </c>
      <c r="B62" s="27"/>
      <c r="C62" s="30">
        <f>ROUND(2.365,5)</f>
        <v>2.365</v>
      </c>
      <c r="D62" s="30">
        <f>F62</f>
        <v>152.15476</v>
      </c>
      <c r="E62" s="30">
        <f>F62</f>
        <v>152.15476</v>
      </c>
      <c r="F62" s="30">
        <f>ROUND(152.15476,5)</f>
        <v>152.15476</v>
      </c>
      <c r="G62" s="28"/>
      <c r="H62" s="38"/>
    </row>
    <row r="63" spans="1:8" ht="12.75" customHeight="1">
      <c r="A63" s="26">
        <v>44595</v>
      </c>
      <c r="B63" s="27"/>
      <c r="C63" s="30">
        <f>ROUND(2.365,5)</f>
        <v>2.365</v>
      </c>
      <c r="D63" s="30">
        <f>F63</f>
        <v>152.18113</v>
      </c>
      <c r="E63" s="30">
        <f>F63</f>
        <v>152.18113</v>
      </c>
      <c r="F63" s="30">
        <f>ROUND(152.18113,5)</f>
        <v>152.18113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ROUND(105.64692,5)</f>
        <v>105.64692</v>
      </c>
      <c r="D65" s="30">
        <f>F65</f>
        <v>105.72514</v>
      </c>
      <c r="E65" s="30">
        <f>F65</f>
        <v>105.72514</v>
      </c>
      <c r="F65" s="30">
        <f>ROUND(105.72514,5)</f>
        <v>105.72514</v>
      </c>
      <c r="G65" s="28"/>
      <c r="H65" s="38"/>
    </row>
    <row r="66" spans="1:8" ht="12.75" customHeight="1">
      <c r="A66" s="26">
        <v>44322</v>
      </c>
      <c r="B66" s="27"/>
      <c r="C66" s="30">
        <f>ROUND(105.64692,5)</f>
        <v>105.64692</v>
      </c>
      <c r="D66" s="30">
        <f>F66</f>
        <v>105.66924</v>
      </c>
      <c r="E66" s="30">
        <f>F66</f>
        <v>105.66924</v>
      </c>
      <c r="F66" s="30">
        <f>ROUND(105.66924,5)</f>
        <v>105.66924</v>
      </c>
      <c r="G66" s="28"/>
      <c r="H66" s="38"/>
    </row>
    <row r="67" spans="1:8" ht="12.75" customHeight="1">
      <c r="A67" s="26">
        <v>44413</v>
      </c>
      <c r="B67" s="27"/>
      <c r="C67" s="30">
        <f>ROUND(105.64692,5)</f>
        <v>105.64692</v>
      </c>
      <c r="D67" s="30">
        <f>F67</f>
        <v>106.83004</v>
      </c>
      <c r="E67" s="30">
        <f>F67</f>
        <v>106.83004</v>
      </c>
      <c r="F67" s="30">
        <f>ROUND(106.83004,5)</f>
        <v>106.83004</v>
      </c>
      <c r="G67" s="28"/>
      <c r="H67" s="38"/>
    </row>
    <row r="68" spans="1:8" ht="12.75" customHeight="1">
      <c r="A68" s="26">
        <v>44504</v>
      </c>
      <c r="B68" s="27"/>
      <c r="C68" s="30">
        <f>ROUND(105.64692,5)</f>
        <v>105.64692</v>
      </c>
      <c r="D68" s="30">
        <f>F68</f>
        <v>106.82985</v>
      </c>
      <c r="E68" s="30">
        <f>F68</f>
        <v>106.82985</v>
      </c>
      <c r="F68" s="30">
        <f>ROUND(106.82985,5)</f>
        <v>106.82985</v>
      </c>
      <c r="G68" s="28"/>
      <c r="H68" s="38"/>
    </row>
    <row r="69" spans="1:8" ht="12.75" customHeight="1">
      <c r="A69" s="26">
        <v>44595</v>
      </c>
      <c r="B69" s="27"/>
      <c r="C69" s="30">
        <f>ROUND(105.64692,5)</f>
        <v>105.64692</v>
      </c>
      <c r="D69" s="30">
        <f>F69</f>
        <v>107.94187</v>
      </c>
      <c r="E69" s="30">
        <f>F69</f>
        <v>107.94187</v>
      </c>
      <c r="F69" s="30">
        <f>ROUND(107.94187,5)</f>
        <v>107.94187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ROUND(8.745,5)</f>
        <v>8.745</v>
      </c>
      <c r="D71" s="30">
        <f>F71</f>
        <v>8.76002</v>
      </c>
      <c r="E71" s="30">
        <f>F71</f>
        <v>8.76002</v>
      </c>
      <c r="F71" s="30">
        <f>ROUND(8.76002,5)</f>
        <v>8.76002</v>
      </c>
      <c r="G71" s="28"/>
      <c r="H71" s="38"/>
    </row>
    <row r="72" spans="1:8" ht="12.75" customHeight="1">
      <c r="A72" s="26">
        <v>44322</v>
      </c>
      <c r="B72" s="27"/>
      <c r="C72" s="30">
        <f>ROUND(8.745,5)</f>
        <v>8.745</v>
      </c>
      <c r="D72" s="30">
        <f>F72</f>
        <v>8.9545</v>
      </c>
      <c r="E72" s="30">
        <f>F72</f>
        <v>8.9545</v>
      </c>
      <c r="F72" s="30">
        <f>ROUND(8.9545,5)</f>
        <v>8.9545</v>
      </c>
      <c r="G72" s="28"/>
      <c r="H72" s="38"/>
    </row>
    <row r="73" spans="1:8" ht="12.75" customHeight="1">
      <c r="A73" s="26">
        <v>44413</v>
      </c>
      <c r="B73" s="27"/>
      <c r="C73" s="30">
        <f>ROUND(8.745,5)</f>
        <v>8.745</v>
      </c>
      <c r="D73" s="30">
        <f>F73</f>
        <v>9.15583</v>
      </c>
      <c r="E73" s="30">
        <f>F73</f>
        <v>9.15583</v>
      </c>
      <c r="F73" s="30">
        <f>ROUND(9.15583,5)</f>
        <v>9.15583</v>
      </c>
      <c r="G73" s="28"/>
      <c r="H73" s="38"/>
    </row>
    <row r="74" spans="1:8" ht="12.75" customHeight="1">
      <c r="A74" s="26">
        <v>44504</v>
      </c>
      <c r="B74" s="27"/>
      <c r="C74" s="30">
        <f>ROUND(8.745,5)</f>
        <v>8.745</v>
      </c>
      <c r="D74" s="30">
        <f>F74</f>
        <v>9.35637</v>
      </c>
      <c r="E74" s="30">
        <f>F74</f>
        <v>9.35637</v>
      </c>
      <c r="F74" s="30">
        <f>ROUND(9.35637,5)</f>
        <v>9.35637</v>
      </c>
      <c r="G74" s="28"/>
      <c r="H74" s="38"/>
    </row>
    <row r="75" spans="1:8" ht="12.75" customHeight="1">
      <c r="A75" s="26">
        <v>44595</v>
      </c>
      <c r="B75" s="27"/>
      <c r="C75" s="30">
        <f>ROUND(8.745,5)</f>
        <v>8.745</v>
      </c>
      <c r="D75" s="30">
        <f>F75</f>
        <v>9.58598</v>
      </c>
      <c r="E75" s="30">
        <f>F75</f>
        <v>9.58598</v>
      </c>
      <c r="F75" s="30">
        <f>ROUND(9.58598,5)</f>
        <v>9.58598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ROUND(9.675,5)</f>
        <v>9.675</v>
      </c>
      <c r="D77" s="30">
        <f>F77</f>
        <v>9.69129</v>
      </c>
      <c r="E77" s="30">
        <f>F77</f>
        <v>9.69129</v>
      </c>
      <c r="F77" s="30">
        <f>ROUND(9.69129,5)</f>
        <v>9.69129</v>
      </c>
      <c r="G77" s="28"/>
      <c r="H77" s="38"/>
    </row>
    <row r="78" spans="1:8" ht="12.75" customHeight="1">
      <c r="A78" s="26">
        <v>44322</v>
      </c>
      <c r="B78" s="27"/>
      <c r="C78" s="30">
        <f>ROUND(9.675,5)</f>
        <v>9.675</v>
      </c>
      <c r="D78" s="30">
        <f>F78</f>
        <v>9.898</v>
      </c>
      <c r="E78" s="30">
        <f>F78</f>
        <v>9.898</v>
      </c>
      <c r="F78" s="30">
        <f>ROUND(9.898,5)</f>
        <v>9.898</v>
      </c>
      <c r="G78" s="28"/>
      <c r="H78" s="38"/>
    </row>
    <row r="79" spans="1:8" ht="12.75" customHeight="1">
      <c r="A79" s="26">
        <v>44413</v>
      </c>
      <c r="B79" s="27"/>
      <c r="C79" s="30">
        <f>ROUND(9.675,5)</f>
        <v>9.675</v>
      </c>
      <c r="D79" s="30">
        <f>F79</f>
        <v>10.10723</v>
      </c>
      <c r="E79" s="30">
        <f>F79</f>
        <v>10.10723</v>
      </c>
      <c r="F79" s="30">
        <f>ROUND(10.10723,5)</f>
        <v>10.10723</v>
      </c>
      <c r="G79" s="28"/>
      <c r="H79" s="38"/>
    </row>
    <row r="80" spans="1:8" ht="12.75" customHeight="1">
      <c r="A80" s="26">
        <v>44504</v>
      </c>
      <c r="B80" s="27"/>
      <c r="C80" s="30">
        <f>ROUND(9.675,5)</f>
        <v>9.675</v>
      </c>
      <c r="D80" s="30">
        <f>F80</f>
        <v>10.3246</v>
      </c>
      <c r="E80" s="30">
        <f>F80</f>
        <v>10.3246</v>
      </c>
      <c r="F80" s="30">
        <f>ROUND(10.3246,5)</f>
        <v>10.3246</v>
      </c>
      <c r="G80" s="28"/>
      <c r="H80" s="38"/>
    </row>
    <row r="81" spans="1:8" ht="12.75" customHeight="1">
      <c r="A81" s="26">
        <v>44595</v>
      </c>
      <c r="B81" s="27"/>
      <c r="C81" s="30">
        <f>ROUND(9.675,5)</f>
        <v>9.675</v>
      </c>
      <c r="D81" s="30">
        <f>F81</f>
        <v>10.56535</v>
      </c>
      <c r="E81" s="30">
        <f>F81</f>
        <v>10.56535</v>
      </c>
      <c r="F81" s="30">
        <f>ROUND(10.56535,5)</f>
        <v>10.56535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ROUND(100.18813,5)</f>
        <v>100.18813</v>
      </c>
      <c r="D83" s="30">
        <f>F83</f>
        <v>100.26228</v>
      </c>
      <c r="E83" s="30">
        <f>F83</f>
        <v>100.26228</v>
      </c>
      <c r="F83" s="30">
        <f>ROUND(100.26228,5)</f>
        <v>100.26228</v>
      </c>
      <c r="G83" s="28"/>
      <c r="H83" s="38"/>
    </row>
    <row r="84" spans="1:8" ht="12.75" customHeight="1">
      <c r="A84" s="26">
        <v>44322</v>
      </c>
      <c r="B84" s="27"/>
      <c r="C84" s="30">
        <f>ROUND(100.18813,5)</f>
        <v>100.18813</v>
      </c>
      <c r="D84" s="30">
        <f>F84</f>
        <v>100.07416</v>
      </c>
      <c r="E84" s="30">
        <f>F84</f>
        <v>100.07416</v>
      </c>
      <c r="F84" s="30">
        <f>ROUND(100.07416,5)</f>
        <v>100.07416</v>
      </c>
      <c r="G84" s="28"/>
      <c r="H84" s="38"/>
    </row>
    <row r="85" spans="1:8" ht="12.75" customHeight="1">
      <c r="A85" s="26">
        <v>44413</v>
      </c>
      <c r="B85" s="27"/>
      <c r="C85" s="30">
        <f>ROUND(100.18813,5)</f>
        <v>100.18813</v>
      </c>
      <c r="D85" s="30">
        <f>F85</f>
        <v>101.1735</v>
      </c>
      <c r="E85" s="30">
        <f>F85</f>
        <v>101.1735</v>
      </c>
      <c r="F85" s="30">
        <f>ROUND(101.1735,5)</f>
        <v>101.1735</v>
      </c>
      <c r="G85" s="28"/>
      <c r="H85" s="38"/>
    </row>
    <row r="86" spans="1:8" ht="12.75" customHeight="1">
      <c r="A86" s="26">
        <v>44504</v>
      </c>
      <c r="B86" s="27"/>
      <c r="C86" s="30">
        <f>ROUND(100.18813,5)</f>
        <v>100.18813</v>
      </c>
      <c r="D86" s="30">
        <f>F86</f>
        <v>101.03823</v>
      </c>
      <c r="E86" s="30">
        <f>F86</f>
        <v>101.03823</v>
      </c>
      <c r="F86" s="30">
        <f>ROUND(101.03823,5)</f>
        <v>101.03823</v>
      </c>
      <c r="G86" s="28"/>
      <c r="H86" s="38"/>
    </row>
    <row r="87" spans="1:8" ht="12.75" customHeight="1">
      <c r="A87" s="26">
        <v>44595</v>
      </c>
      <c r="B87" s="27"/>
      <c r="C87" s="30">
        <f>ROUND(100.18813,5)</f>
        <v>100.18813</v>
      </c>
      <c r="D87" s="30">
        <f>F87</f>
        <v>102.08995</v>
      </c>
      <c r="E87" s="30">
        <f>F87</f>
        <v>102.08995</v>
      </c>
      <c r="F87" s="30">
        <f>ROUND(102.08995,5)</f>
        <v>102.08995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ROUND(10.675,5)</f>
        <v>10.675</v>
      </c>
      <c r="D89" s="30">
        <f>F89</f>
        <v>10.69129</v>
      </c>
      <c r="E89" s="30">
        <f>F89</f>
        <v>10.69129</v>
      </c>
      <c r="F89" s="30">
        <f>ROUND(10.69129,5)</f>
        <v>10.69129</v>
      </c>
      <c r="G89" s="28"/>
      <c r="H89" s="38"/>
    </row>
    <row r="90" spans="1:8" ht="12.75" customHeight="1">
      <c r="A90" s="26">
        <v>44322</v>
      </c>
      <c r="B90" s="27"/>
      <c r="C90" s="30">
        <f>ROUND(10.675,5)</f>
        <v>10.675</v>
      </c>
      <c r="D90" s="30">
        <f>F90</f>
        <v>10.90371</v>
      </c>
      <c r="E90" s="30">
        <f>F90</f>
        <v>10.90371</v>
      </c>
      <c r="F90" s="30">
        <f>ROUND(10.90371,5)</f>
        <v>10.90371</v>
      </c>
      <c r="G90" s="28"/>
      <c r="H90" s="38"/>
    </row>
    <row r="91" spans="1:8" ht="12.75" customHeight="1">
      <c r="A91" s="26">
        <v>44413</v>
      </c>
      <c r="B91" s="27"/>
      <c r="C91" s="30">
        <f>ROUND(10.675,5)</f>
        <v>10.675</v>
      </c>
      <c r="D91" s="30">
        <f>F91</f>
        <v>11.12392</v>
      </c>
      <c r="E91" s="30">
        <f>F91</f>
        <v>11.12392</v>
      </c>
      <c r="F91" s="30">
        <f>ROUND(11.12392,5)</f>
        <v>11.12392</v>
      </c>
      <c r="G91" s="28"/>
      <c r="H91" s="38"/>
    </row>
    <row r="92" spans="1:8" ht="12.75" customHeight="1">
      <c r="A92" s="26">
        <v>44504</v>
      </c>
      <c r="B92" s="27"/>
      <c r="C92" s="30">
        <f>ROUND(10.675,5)</f>
        <v>10.675</v>
      </c>
      <c r="D92" s="30">
        <f>F92</f>
        <v>11.33949</v>
      </c>
      <c r="E92" s="30">
        <f>F92</f>
        <v>11.33949</v>
      </c>
      <c r="F92" s="30">
        <f>ROUND(11.33949,5)</f>
        <v>11.33949</v>
      </c>
      <c r="G92" s="28"/>
      <c r="H92" s="38"/>
    </row>
    <row r="93" spans="1:8" ht="12.75" customHeight="1">
      <c r="A93" s="26">
        <v>44595</v>
      </c>
      <c r="B93" s="27"/>
      <c r="C93" s="30">
        <f>ROUND(10.675,5)</f>
        <v>10.675</v>
      </c>
      <c r="D93" s="30">
        <f>F93</f>
        <v>11.57998</v>
      </c>
      <c r="E93" s="30">
        <f>F93</f>
        <v>11.57998</v>
      </c>
      <c r="F93" s="30">
        <f>ROUND(11.57998,5)</f>
        <v>11.57998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ROUND(4.37,5)</f>
        <v>4.37</v>
      </c>
      <c r="D95" s="30">
        <f>F95</f>
        <v>112.87161</v>
      </c>
      <c r="E95" s="30">
        <f>F95</f>
        <v>112.87161</v>
      </c>
      <c r="F95" s="30">
        <f>ROUND(112.87161,5)</f>
        <v>112.87161</v>
      </c>
      <c r="G95" s="28"/>
      <c r="H95" s="38"/>
    </row>
    <row r="96" spans="1:8" ht="12.75" customHeight="1">
      <c r="A96" s="26">
        <v>44322</v>
      </c>
      <c r="B96" s="27"/>
      <c r="C96" s="30">
        <f>ROUND(4.37,5)</f>
        <v>4.37</v>
      </c>
      <c r="D96" s="30">
        <f>F96</f>
        <v>114.02809</v>
      </c>
      <c r="E96" s="30">
        <f>F96</f>
        <v>114.02809</v>
      </c>
      <c r="F96" s="30">
        <f>ROUND(114.02809,5)</f>
        <v>114.02809</v>
      </c>
      <c r="G96" s="28"/>
      <c r="H96" s="38"/>
    </row>
    <row r="97" spans="1:8" ht="12.75" customHeight="1">
      <c r="A97" s="26">
        <v>44413</v>
      </c>
      <c r="B97" s="27"/>
      <c r="C97" s="30">
        <f>ROUND(4.37,5)</f>
        <v>4.37</v>
      </c>
      <c r="D97" s="30">
        <f>F97</f>
        <v>113.55851</v>
      </c>
      <c r="E97" s="30">
        <f>F97</f>
        <v>113.55851</v>
      </c>
      <c r="F97" s="30">
        <f>ROUND(113.55851,5)</f>
        <v>113.55851</v>
      </c>
      <c r="G97" s="28"/>
      <c r="H97" s="38"/>
    </row>
    <row r="98" spans="1:8" ht="12.75" customHeight="1">
      <c r="A98" s="26">
        <v>44504</v>
      </c>
      <c r="B98" s="27"/>
      <c r="C98" s="30">
        <f>ROUND(4.37,5)</f>
        <v>4.37</v>
      </c>
      <c r="D98" s="30">
        <f>F98</f>
        <v>114.78116</v>
      </c>
      <c r="E98" s="30">
        <f>F98</f>
        <v>114.78116</v>
      </c>
      <c r="F98" s="30">
        <f>ROUND(114.78116,5)</f>
        <v>114.78116</v>
      </c>
      <c r="G98" s="28"/>
      <c r="H98" s="38"/>
    </row>
    <row r="99" spans="1:8" ht="12.75" customHeight="1">
      <c r="A99" s="26">
        <v>44595</v>
      </c>
      <c r="B99" s="27"/>
      <c r="C99" s="30">
        <f>ROUND(4.37,5)</f>
        <v>4.37</v>
      </c>
      <c r="D99" s="30">
        <f>F99</f>
        <v>114.22358</v>
      </c>
      <c r="E99" s="30">
        <f>F99</f>
        <v>114.22358</v>
      </c>
      <c r="F99" s="30">
        <f>ROUND(114.22358,5)</f>
        <v>114.22358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ROUND(10.795,5)</f>
        <v>10.795</v>
      </c>
      <c r="D101" s="30">
        <f>F101</f>
        <v>10.81092</v>
      </c>
      <c r="E101" s="30">
        <f>F101</f>
        <v>10.81092</v>
      </c>
      <c r="F101" s="30">
        <f>ROUND(10.81092,5)</f>
        <v>10.81092</v>
      </c>
      <c r="G101" s="28"/>
      <c r="H101" s="38"/>
    </row>
    <row r="102" spans="1:8" ht="12.75" customHeight="1">
      <c r="A102" s="26">
        <v>44322</v>
      </c>
      <c r="B102" s="27"/>
      <c r="C102" s="30">
        <f>ROUND(10.795,5)</f>
        <v>10.795</v>
      </c>
      <c r="D102" s="30">
        <f>F102</f>
        <v>11.01846</v>
      </c>
      <c r="E102" s="30">
        <f>F102</f>
        <v>11.01846</v>
      </c>
      <c r="F102" s="30">
        <f>ROUND(11.01846,5)</f>
        <v>11.01846</v>
      </c>
      <c r="G102" s="28"/>
      <c r="H102" s="38"/>
    </row>
    <row r="103" spans="1:8" ht="12.75" customHeight="1">
      <c r="A103" s="26">
        <v>44413</v>
      </c>
      <c r="B103" s="27"/>
      <c r="C103" s="30">
        <f>ROUND(10.795,5)</f>
        <v>10.795</v>
      </c>
      <c r="D103" s="30">
        <f>F103</f>
        <v>11.23353</v>
      </c>
      <c r="E103" s="30">
        <f>F103</f>
        <v>11.23353</v>
      </c>
      <c r="F103" s="30">
        <f>ROUND(11.23353,5)</f>
        <v>11.23353</v>
      </c>
      <c r="G103" s="28"/>
      <c r="H103" s="38"/>
    </row>
    <row r="104" spans="1:8" ht="12.75" customHeight="1">
      <c r="A104" s="26">
        <v>44504</v>
      </c>
      <c r="B104" s="27"/>
      <c r="C104" s="30">
        <f>ROUND(10.795,5)</f>
        <v>10.795</v>
      </c>
      <c r="D104" s="30">
        <f>F104</f>
        <v>11.44362</v>
      </c>
      <c r="E104" s="30">
        <f>F104</f>
        <v>11.44362</v>
      </c>
      <c r="F104" s="30">
        <f>ROUND(11.44362,5)</f>
        <v>11.44362</v>
      </c>
      <c r="G104" s="28"/>
      <c r="H104" s="38"/>
    </row>
    <row r="105" spans="1:8" ht="12.75" customHeight="1">
      <c r="A105" s="26">
        <v>44595</v>
      </c>
      <c r="B105" s="27"/>
      <c r="C105" s="30">
        <f>ROUND(10.795,5)</f>
        <v>10.795</v>
      </c>
      <c r="D105" s="30">
        <f>F105</f>
        <v>11.67768</v>
      </c>
      <c r="E105" s="30">
        <f>F105</f>
        <v>11.67768</v>
      </c>
      <c r="F105" s="30">
        <f>ROUND(11.67768,5)</f>
        <v>11.67768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ROUND(10.865,5)</f>
        <v>10.865</v>
      </c>
      <c r="D107" s="30">
        <f>F107</f>
        <v>10.88032</v>
      </c>
      <c r="E107" s="30">
        <f>F107</f>
        <v>10.88032</v>
      </c>
      <c r="F107" s="30">
        <f>ROUND(10.88032,5)</f>
        <v>10.88032</v>
      </c>
      <c r="G107" s="28"/>
      <c r="H107" s="38"/>
    </row>
    <row r="108" spans="1:8" ht="12.75" customHeight="1">
      <c r="A108" s="26">
        <v>44322</v>
      </c>
      <c r="B108" s="27"/>
      <c r="C108" s="30">
        <f>ROUND(10.865,5)</f>
        <v>10.865</v>
      </c>
      <c r="D108" s="30">
        <f>F108</f>
        <v>11.08006</v>
      </c>
      <c r="E108" s="30">
        <f>F108</f>
        <v>11.08006</v>
      </c>
      <c r="F108" s="30">
        <f>ROUND(11.08006,5)</f>
        <v>11.08006</v>
      </c>
      <c r="G108" s="28"/>
      <c r="H108" s="38"/>
    </row>
    <row r="109" spans="1:8" ht="12.75" customHeight="1">
      <c r="A109" s="26">
        <v>44413</v>
      </c>
      <c r="B109" s="27"/>
      <c r="C109" s="30">
        <f>ROUND(10.865,5)</f>
        <v>10.865</v>
      </c>
      <c r="D109" s="30">
        <f>F109</f>
        <v>11.28689</v>
      </c>
      <c r="E109" s="30">
        <f>F109</f>
        <v>11.28689</v>
      </c>
      <c r="F109" s="30">
        <f>ROUND(11.28689,5)</f>
        <v>11.28689</v>
      </c>
      <c r="G109" s="28"/>
      <c r="H109" s="38"/>
    </row>
    <row r="110" spans="1:8" ht="12.75" customHeight="1">
      <c r="A110" s="26">
        <v>44504</v>
      </c>
      <c r="B110" s="27"/>
      <c r="C110" s="30">
        <f>ROUND(10.865,5)</f>
        <v>10.865</v>
      </c>
      <c r="D110" s="30">
        <f>F110</f>
        <v>11.4886</v>
      </c>
      <c r="E110" s="30">
        <f>F110</f>
        <v>11.4886</v>
      </c>
      <c r="F110" s="30">
        <f>ROUND(11.4886,5)</f>
        <v>11.4886</v>
      </c>
      <c r="G110" s="28"/>
      <c r="H110" s="38"/>
    </row>
    <row r="111" spans="1:8" ht="12.75" customHeight="1">
      <c r="A111" s="26">
        <v>44595</v>
      </c>
      <c r="B111" s="27"/>
      <c r="C111" s="30">
        <f>ROUND(10.865,5)</f>
        <v>10.865</v>
      </c>
      <c r="D111" s="30">
        <f>F111</f>
        <v>11.71304</v>
      </c>
      <c r="E111" s="30">
        <f>F111</f>
        <v>11.71304</v>
      </c>
      <c r="F111" s="30">
        <f>ROUND(11.71304,5)</f>
        <v>11.71304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ROUND(102.10848,5)</f>
        <v>102.10848</v>
      </c>
      <c r="D113" s="30">
        <f>F113</f>
        <v>102.18415</v>
      </c>
      <c r="E113" s="30">
        <f>F113</f>
        <v>102.18415</v>
      </c>
      <c r="F113" s="30">
        <f>ROUND(102.18415,5)</f>
        <v>102.18415</v>
      </c>
      <c r="G113" s="28"/>
      <c r="H113" s="38"/>
    </row>
    <row r="114" spans="1:8" ht="12.75" customHeight="1">
      <c r="A114" s="26">
        <v>44322</v>
      </c>
      <c r="B114" s="27"/>
      <c r="C114" s="30">
        <f>ROUND(102.10848,5)</f>
        <v>102.10848</v>
      </c>
      <c r="D114" s="30">
        <f>F114</f>
        <v>101.4411</v>
      </c>
      <c r="E114" s="30">
        <f>F114</f>
        <v>101.4411</v>
      </c>
      <c r="F114" s="30">
        <f>ROUND(101.4411,5)</f>
        <v>101.4411</v>
      </c>
      <c r="G114" s="28"/>
      <c r="H114" s="38"/>
    </row>
    <row r="115" spans="1:8" ht="12.75" customHeight="1">
      <c r="A115" s="26">
        <v>44413</v>
      </c>
      <c r="B115" s="27"/>
      <c r="C115" s="30">
        <f>ROUND(102.10848,5)</f>
        <v>102.10848</v>
      </c>
      <c r="D115" s="30">
        <f>F115</f>
        <v>102.55558</v>
      </c>
      <c r="E115" s="30">
        <f>F115</f>
        <v>102.55558</v>
      </c>
      <c r="F115" s="30">
        <f>ROUND(102.55558,5)</f>
        <v>102.55558</v>
      </c>
      <c r="G115" s="28"/>
      <c r="H115" s="38"/>
    </row>
    <row r="116" spans="1:8" ht="12.75" customHeight="1">
      <c r="A116" s="26">
        <v>44504</v>
      </c>
      <c r="B116" s="27"/>
      <c r="C116" s="30">
        <f>ROUND(102.10848,5)</f>
        <v>102.10848</v>
      </c>
      <c r="D116" s="30">
        <f>F116</f>
        <v>101.85219</v>
      </c>
      <c r="E116" s="30">
        <f>F116</f>
        <v>101.85219</v>
      </c>
      <c r="F116" s="30">
        <f>ROUND(101.85219,5)</f>
        <v>101.85219</v>
      </c>
      <c r="G116" s="28"/>
      <c r="H116" s="38"/>
    </row>
    <row r="117" spans="1:8" ht="12.75" customHeight="1">
      <c r="A117" s="26">
        <v>44595</v>
      </c>
      <c r="B117" s="27"/>
      <c r="C117" s="30">
        <f>ROUND(102.10848,5)</f>
        <v>102.10848</v>
      </c>
      <c r="D117" s="30">
        <f>F117</f>
        <v>102.91223</v>
      </c>
      <c r="E117" s="30">
        <f>F117</f>
        <v>102.91223</v>
      </c>
      <c r="F117" s="30">
        <f>ROUND(102.91223,5)</f>
        <v>102.91223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ROUND(4.435,5)</f>
        <v>4.435</v>
      </c>
      <c r="D119" s="30">
        <f>F119</f>
        <v>103.07798</v>
      </c>
      <c r="E119" s="30">
        <f>F119</f>
        <v>103.07798</v>
      </c>
      <c r="F119" s="30">
        <f>ROUND(103.07798,5)</f>
        <v>103.07798</v>
      </c>
      <c r="G119" s="28"/>
      <c r="H119" s="38"/>
    </row>
    <row r="120" spans="1:8" ht="12.75" customHeight="1">
      <c r="A120" s="26">
        <v>44322</v>
      </c>
      <c r="B120" s="27"/>
      <c r="C120" s="30">
        <f>ROUND(4.435,5)</f>
        <v>4.435</v>
      </c>
      <c r="D120" s="30">
        <f>F120</f>
        <v>104.13401</v>
      </c>
      <c r="E120" s="30">
        <f>F120</f>
        <v>104.13401</v>
      </c>
      <c r="F120" s="30">
        <f>ROUND(104.13401,5)</f>
        <v>104.13401</v>
      </c>
      <c r="G120" s="28"/>
      <c r="H120" s="38"/>
    </row>
    <row r="121" spans="1:8" ht="12.75" customHeight="1">
      <c r="A121" s="26">
        <v>44413</v>
      </c>
      <c r="B121" s="27"/>
      <c r="C121" s="30">
        <f>ROUND(4.435,5)</f>
        <v>4.435</v>
      </c>
      <c r="D121" s="30">
        <f>F121</f>
        <v>103.34994</v>
      </c>
      <c r="E121" s="30">
        <f>F121</f>
        <v>103.34994</v>
      </c>
      <c r="F121" s="30">
        <f>ROUND(103.34994,5)</f>
        <v>103.34994</v>
      </c>
      <c r="G121" s="28"/>
      <c r="H121" s="38"/>
    </row>
    <row r="122" spans="1:8" ht="12.75" customHeight="1">
      <c r="A122" s="26">
        <v>44504</v>
      </c>
      <c r="B122" s="27"/>
      <c r="C122" s="30">
        <f>ROUND(4.435,5)</f>
        <v>4.435</v>
      </c>
      <c r="D122" s="30">
        <f>F122</f>
        <v>104.46256</v>
      </c>
      <c r="E122" s="30">
        <f>F122</f>
        <v>104.46256</v>
      </c>
      <c r="F122" s="30">
        <f>ROUND(104.46256,5)</f>
        <v>104.46256</v>
      </c>
      <c r="G122" s="28"/>
      <c r="H122" s="38"/>
    </row>
    <row r="123" spans="1:8" ht="12.75" customHeight="1">
      <c r="A123" s="26">
        <v>44595</v>
      </c>
      <c r="B123" s="27"/>
      <c r="C123" s="30">
        <f>ROUND(4.435,5)</f>
        <v>4.435</v>
      </c>
      <c r="D123" s="30">
        <f>F123</f>
        <v>103.60252</v>
      </c>
      <c r="E123" s="30">
        <f>F123</f>
        <v>103.60252</v>
      </c>
      <c r="F123" s="30">
        <f>ROUND(103.60252,5)</f>
        <v>103.60252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ROUND(4.515,5)</f>
        <v>4.515</v>
      </c>
      <c r="D125" s="30">
        <f>F125</f>
        <v>136.0196</v>
      </c>
      <c r="E125" s="30">
        <f>F125</f>
        <v>136.0196</v>
      </c>
      <c r="F125" s="30">
        <f>ROUND(136.0196,5)</f>
        <v>136.0196</v>
      </c>
      <c r="G125" s="28"/>
      <c r="H125" s="38"/>
    </row>
    <row r="126" spans="1:8" ht="12.75" customHeight="1">
      <c r="A126" s="26">
        <v>44322</v>
      </c>
      <c r="B126" s="27"/>
      <c r="C126" s="30">
        <f>ROUND(4.515,5)</f>
        <v>4.515</v>
      </c>
      <c r="D126" s="30">
        <f>F126</f>
        <v>135.44454</v>
      </c>
      <c r="E126" s="30">
        <f>F126</f>
        <v>135.44454</v>
      </c>
      <c r="F126" s="30">
        <f>ROUND(135.44454,5)</f>
        <v>135.44454</v>
      </c>
      <c r="G126" s="28"/>
      <c r="H126" s="38"/>
    </row>
    <row r="127" spans="1:8" ht="12.75" customHeight="1">
      <c r="A127" s="26">
        <v>44413</v>
      </c>
      <c r="B127" s="27"/>
      <c r="C127" s="30">
        <f>ROUND(4.515,5)</f>
        <v>4.515</v>
      </c>
      <c r="D127" s="30">
        <f>F127</f>
        <v>136.93279</v>
      </c>
      <c r="E127" s="30">
        <f>F127</f>
        <v>136.93279</v>
      </c>
      <c r="F127" s="30">
        <f>ROUND(136.93279,5)</f>
        <v>136.93279</v>
      </c>
      <c r="G127" s="28"/>
      <c r="H127" s="38"/>
    </row>
    <row r="128" spans="1:8" ht="12.75" customHeight="1">
      <c r="A128" s="26">
        <v>44504</v>
      </c>
      <c r="B128" s="27"/>
      <c r="C128" s="30">
        <f>ROUND(4.515,5)</f>
        <v>4.515</v>
      </c>
      <c r="D128" s="30">
        <f>F128</f>
        <v>136.39954</v>
      </c>
      <c r="E128" s="30">
        <f>F128</f>
        <v>136.39954</v>
      </c>
      <c r="F128" s="30">
        <f>ROUND(136.39954,5)</f>
        <v>136.39954</v>
      </c>
      <c r="G128" s="28"/>
      <c r="H128" s="38"/>
    </row>
    <row r="129" spans="1:8" ht="12.75" customHeight="1">
      <c r="A129" s="26">
        <v>44595</v>
      </c>
      <c r="B129" s="27"/>
      <c r="C129" s="30">
        <f>ROUND(4.515,5)</f>
        <v>4.515</v>
      </c>
      <c r="D129" s="30">
        <f>F129</f>
        <v>137.81897</v>
      </c>
      <c r="E129" s="30">
        <f>F129</f>
        <v>137.81897</v>
      </c>
      <c r="F129" s="30">
        <f>ROUND(137.81897,5)</f>
        <v>137.81897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ROUND(11.33,5)</f>
        <v>11.33</v>
      </c>
      <c r="D131" s="30">
        <f>F131</f>
        <v>11.35032</v>
      </c>
      <c r="E131" s="30">
        <f>F131</f>
        <v>11.35032</v>
      </c>
      <c r="F131" s="30">
        <f>ROUND(11.35032,5)</f>
        <v>11.35032</v>
      </c>
      <c r="G131" s="28"/>
      <c r="H131" s="38"/>
    </row>
    <row r="132" spans="1:8" ht="12.75" customHeight="1">
      <c r="A132" s="26">
        <v>44322</v>
      </c>
      <c r="B132" s="27"/>
      <c r="C132" s="30">
        <f>ROUND(11.33,5)</f>
        <v>11.33</v>
      </c>
      <c r="D132" s="30">
        <f>F132</f>
        <v>11.60473</v>
      </c>
      <c r="E132" s="30">
        <f>F132</f>
        <v>11.60473</v>
      </c>
      <c r="F132" s="30">
        <f>ROUND(11.60473,5)</f>
        <v>11.60473</v>
      </c>
      <c r="G132" s="28"/>
      <c r="H132" s="38"/>
    </row>
    <row r="133" spans="1:8" ht="12.75" customHeight="1">
      <c r="A133" s="26">
        <v>44413</v>
      </c>
      <c r="B133" s="27"/>
      <c r="C133" s="30">
        <f>ROUND(11.33,5)</f>
        <v>11.33</v>
      </c>
      <c r="D133" s="30">
        <f>F133</f>
        <v>11.86506</v>
      </c>
      <c r="E133" s="30">
        <f>F133</f>
        <v>11.86506</v>
      </c>
      <c r="F133" s="30">
        <f>ROUND(11.86506,5)</f>
        <v>11.86506</v>
      </c>
      <c r="G133" s="28"/>
      <c r="H133" s="38"/>
    </row>
    <row r="134" spans="1:8" ht="12.75" customHeight="1">
      <c r="A134" s="26">
        <v>44504</v>
      </c>
      <c r="B134" s="27"/>
      <c r="C134" s="30">
        <f>ROUND(11.33,5)</f>
        <v>11.33</v>
      </c>
      <c r="D134" s="30">
        <f>F134</f>
        <v>12.13566</v>
      </c>
      <c r="E134" s="30">
        <f>F134</f>
        <v>12.13566</v>
      </c>
      <c r="F134" s="30">
        <f>ROUND(12.13566,5)</f>
        <v>12.13566</v>
      </c>
      <c r="G134" s="28"/>
      <c r="H134" s="38"/>
    </row>
    <row r="135" spans="1:8" ht="12.75" customHeight="1">
      <c r="A135" s="26">
        <v>44595</v>
      </c>
      <c r="B135" s="27"/>
      <c r="C135" s="30">
        <f>ROUND(11.33,5)</f>
        <v>11.33</v>
      </c>
      <c r="D135" s="30">
        <f>F135</f>
        <v>12.43621</v>
      </c>
      <c r="E135" s="30">
        <f>F135</f>
        <v>12.43621</v>
      </c>
      <c r="F135" s="30">
        <f>ROUND(12.43621,5)</f>
        <v>12.43621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ROUND(11.84,5)</f>
        <v>11.84</v>
      </c>
      <c r="D137" s="30">
        <f>F137</f>
        <v>11.85898</v>
      </c>
      <c r="E137" s="30">
        <f>F137</f>
        <v>11.85898</v>
      </c>
      <c r="F137" s="30">
        <f>ROUND(11.85898,5)</f>
        <v>11.85898</v>
      </c>
      <c r="G137" s="28"/>
      <c r="H137" s="38"/>
    </row>
    <row r="138" spans="1:8" ht="12.75" customHeight="1">
      <c r="A138" s="26">
        <v>44322</v>
      </c>
      <c r="B138" s="27"/>
      <c r="C138" s="30">
        <f>ROUND(11.84,5)</f>
        <v>11.84</v>
      </c>
      <c r="D138" s="30">
        <f>F138</f>
        <v>12.10559</v>
      </c>
      <c r="E138" s="30">
        <f>F138</f>
        <v>12.10559</v>
      </c>
      <c r="F138" s="30">
        <f>ROUND(12.10559,5)</f>
        <v>12.10559</v>
      </c>
      <c r="G138" s="28"/>
      <c r="H138" s="38"/>
    </row>
    <row r="139" spans="1:8" ht="12.75" customHeight="1">
      <c r="A139" s="26">
        <v>44413</v>
      </c>
      <c r="B139" s="27"/>
      <c r="C139" s="30">
        <f>ROUND(11.84,5)</f>
        <v>11.84</v>
      </c>
      <c r="D139" s="30">
        <f>F139</f>
        <v>12.35188</v>
      </c>
      <c r="E139" s="30">
        <f>F139</f>
        <v>12.35188</v>
      </c>
      <c r="F139" s="30">
        <f>ROUND(12.35188,5)</f>
        <v>12.35188</v>
      </c>
      <c r="G139" s="28"/>
      <c r="H139" s="38"/>
    </row>
    <row r="140" spans="1:8" ht="12.75" customHeight="1">
      <c r="A140" s="26">
        <v>44504</v>
      </c>
      <c r="B140" s="27"/>
      <c r="C140" s="30">
        <f>ROUND(11.84,5)</f>
        <v>11.84</v>
      </c>
      <c r="D140" s="30">
        <f>F140</f>
        <v>12.60943</v>
      </c>
      <c r="E140" s="30">
        <f>F140</f>
        <v>12.60943</v>
      </c>
      <c r="F140" s="30">
        <f>ROUND(12.60943,5)</f>
        <v>12.60943</v>
      </c>
      <c r="G140" s="28"/>
      <c r="H140" s="38"/>
    </row>
    <row r="141" spans="1:8" ht="12.75" customHeight="1">
      <c r="A141" s="26">
        <v>44595</v>
      </c>
      <c r="B141" s="27"/>
      <c r="C141" s="30">
        <f>ROUND(11.84,5)</f>
        <v>11.84</v>
      </c>
      <c r="D141" s="30">
        <f>F141</f>
        <v>12.88571</v>
      </c>
      <c r="E141" s="30">
        <f>F141</f>
        <v>12.88571</v>
      </c>
      <c r="F141" s="30">
        <f>ROUND(12.88571,5)</f>
        <v>12.88571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ROUND(4.595,5)</f>
        <v>4.595</v>
      </c>
      <c r="D143" s="30">
        <f>F143</f>
        <v>4.60356</v>
      </c>
      <c r="E143" s="30">
        <f>F143</f>
        <v>4.60356</v>
      </c>
      <c r="F143" s="30">
        <f>ROUND(4.60356,5)</f>
        <v>4.60356</v>
      </c>
      <c r="G143" s="28"/>
      <c r="H143" s="38"/>
    </row>
    <row r="144" spans="1:8" ht="12.75" customHeight="1">
      <c r="A144" s="26">
        <v>44322</v>
      </c>
      <c r="B144" s="27"/>
      <c r="C144" s="30">
        <f>ROUND(4.595,5)</f>
        <v>4.595</v>
      </c>
      <c r="D144" s="30">
        <f>F144</f>
        <v>4.68534</v>
      </c>
      <c r="E144" s="30">
        <f>F144</f>
        <v>4.68534</v>
      </c>
      <c r="F144" s="30">
        <f>ROUND(4.68534,5)</f>
        <v>4.68534</v>
      </c>
      <c r="G144" s="28"/>
      <c r="H144" s="38"/>
    </row>
    <row r="145" spans="1:8" ht="12.75" customHeight="1">
      <c r="A145" s="26">
        <v>44413</v>
      </c>
      <c r="B145" s="27"/>
      <c r="C145" s="30">
        <f>ROUND(4.595,5)</f>
        <v>4.595</v>
      </c>
      <c r="D145" s="30">
        <f>F145</f>
        <v>4.74862</v>
      </c>
      <c r="E145" s="30">
        <f>F145</f>
        <v>4.74862</v>
      </c>
      <c r="F145" s="30">
        <f>ROUND(4.74862,5)</f>
        <v>4.74862</v>
      </c>
      <c r="G145" s="28"/>
      <c r="H145" s="38"/>
    </row>
    <row r="146" spans="1:8" ht="12.75" customHeight="1">
      <c r="A146" s="26">
        <v>44504</v>
      </c>
      <c r="B146" s="27"/>
      <c r="C146" s="30">
        <f>ROUND(4.595,5)</f>
        <v>4.595</v>
      </c>
      <c r="D146" s="30">
        <f>F146</f>
        <v>4.84315</v>
      </c>
      <c r="E146" s="30">
        <f>F146</f>
        <v>4.84315</v>
      </c>
      <c r="F146" s="30">
        <f>ROUND(4.84315,5)</f>
        <v>4.84315</v>
      </c>
      <c r="G146" s="28"/>
      <c r="H146" s="38"/>
    </row>
    <row r="147" spans="1:8" ht="12.75" customHeight="1">
      <c r="A147" s="26">
        <v>44595</v>
      </c>
      <c r="B147" s="27"/>
      <c r="C147" s="30">
        <f>ROUND(4.595,5)</f>
        <v>4.595</v>
      </c>
      <c r="D147" s="30">
        <f>F147</f>
        <v>5.03887</v>
      </c>
      <c r="E147" s="30">
        <f>F147</f>
        <v>5.03887</v>
      </c>
      <c r="F147" s="30">
        <f>ROUND(5.03887,5)</f>
        <v>5.03887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ROUND(10.425,5)</f>
        <v>10.425</v>
      </c>
      <c r="D149" s="30">
        <f>F149</f>
        <v>10.44225</v>
      </c>
      <c r="E149" s="30">
        <f>F149</f>
        <v>10.44225</v>
      </c>
      <c r="F149" s="30">
        <f>ROUND(10.44225,5)</f>
        <v>10.44225</v>
      </c>
      <c r="G149" s="28"/>
      <c r="H149" s="38"/>
    </row>
    <row r="150" spans="1:8" ht="12.75" customHeight="1">
      <c r="A150" s="26">
        <v>44322</v>
      </c>
      <c r="B150" s="27"/>
      <c r="C150" s="30">
        <f>ROUND(10.425,5)</f>
        <v>10.425</v>
      </c>
      <c r="D150" s="30">
        <f>F150</f>
        <v>10.65404</v>
      </c>
      <c r="E150" s="30">
        <f>F150</f>
        <v>10.65404</v>
      </c>
      <c r="F150" s="30">
        <f>ROUND(10.65404,5)</f>
        <v>10.65404</v>
      </c>
      <c r="G150" s="28"/>
      <c r="H150" s="38"/>
    </row>
    <row r="151" spans="1:8" ht="12.75" customHeight="1">
      <c r="A151" s="26">
        <v>44413</v>
      </c>
      <c r="B151" s="27"/>
      <c r="C151" s="30">
        <f>ROUND(10.425,5)</f>
        <v>10.425</v>
      </c>
      <c r="D151" s="30">
        <f>F151</f>
        <v>10.8717</v>
      </c>
      <c r="E151" s="30">
        <f>F151</f>
        <v>10.8717</v>
      </c>
      <c r="F151" s="30">
        <f>ROUND(10.8717,5)</f>
        <v>10.8717</v>
      </c>
      <c r="G151" s="28"/>
      <c r="H151" s="38"/>
    </row>
    <row r="152" spans="1:8" ht="12.75" customHeight="1">
      <c r="A152" s="26">
        <v>44504</v>
      </c>
      <c r="B152" s="27"/>
      <c r="C152" s="30">
        <f>ROUND(10.425,5)</f>
        <v>10.425</v>
      </c>
      <c r="D152" s="30">
        <f>F152</f>
        <v>11.09654</v>
      </c>
      <c r="E152" s="30">
        <f>F152</f>
        <v>11.09654</v>
      </c>
      <c r="F152" s="30">
        <f>ROUND(11.09654,5)</f>
        <v>11.09654</v>
      </c>
      <c r="G152" s="28"/>
      <c r="H152" s="38"/>
    </row>
    <row r="153" spans="1:8" ht="12.75" customHeight="1">
      <c r="A153" s="26">
        <v>44595</v>
      </c>
      <c r="B153" s="27"/>
      <c r="C153" s="30">
        <f>ROUND(10.425,5)</f>
        <v>10.425</v>
      </c>
      <c r="D153" s="30">
        <f>F153</f>
        <v>11.34753</v>
      </c>
      <c r="E153" s="30">
        <f>F153</f>
        <v>11.34753</v>
      </c>
      <c r="F153" s="30">
        <f>ROUND(11.34753,5)</f>
        <v>11.34753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ROUND(6.695,5)</f>
        <v>6.695</v>
      </c>
      <c r="D155" s="30">
        <f>F155</f>
        <v>6.70728</v>
      </c>
      <c r="E155" s="30">
        <f>F155</f>
        <v>6.70728</v>
      </c>
      <c r="F155" s="30">
        <f>ROUND(6.70728,5)</f>
        <v>6.70728</v>
      </c>
      <c r="G155" s="28"/>
      <c r="H155" s="38"/>
    </row>
    <row r="156" spans="1:8" ht="12.75" customHeight="1">
      <c r="A156" s="26">
        <v>44322</v>
      </c>
      <c r="B156" s="27"/>
      <c r="C156" s="30">
        <f>ROUND(6.695,5)</f>
        <v>6.695</v>
      </c>
      <c r="D156" s="30">
        <f>F156</f>
        <v>6.86332</v>
      </c>
      <c r="E156" s="30">
        <f>F156</f>
        <v>6.86332</v>
      </c>
      <c r="F156" s="30">
        <f>ROUND(6.86332,5)</f>
        <v>6.86332</v>
      </c>
      <c r="G156" s="28"/>
      <c r="H156" s="38"/>
    </row>
    <row r="157" spans="1:8" ht="12.75" customHeight="1">
      <c r="A157" s="26">
        <v>44413</v>
      </c>
      <c r="B157" s="27"/>
      <c r="C157" s="30">
        <f>ROUND(6.695,5)</f>
        <v>6.695</v>
      </c>
      <c r="D157" s="30">
        <f>F157</f>
        <v>7.01946</v>
      </c>
      <c r="E157" s="30">
        <f>F157</f>
        <v>7.01946</v>
      </c>
      <c r="F157" s="30">
        <f>ROUND(7.01946,5)</f>
        <v>7.01946</v>
      </c>
      <c r="G157" s="28"/>
      <c r="H157" s="38"/>
    </row>
    <row r="158" spans="1:8" ht="12.75" customHeight="1">
      <c r="A158" s="26">
        <v>44504</v>
      </c>
      <c r="B158" s="27"/>
      <c r="C158" s="30">
        <f>ROUND(6.695,5)</f>
        <v>6.695</v>
      </c>
      <c r="D158" s="30">
        <f>F158</f>
        <v>7.18651</v>
      </c>
      <c r="E158" s="30">
        <f>F158</f>
        <v>7.18651</v>
      </c>
      <c r="F158" s="30">
        <f>ROUND(7.18651,5)</f>
        <v>7.18651</v>
      </c>
      <c r="G158" s="28"/>
      <c r="H158" s="38"/>
    </row>
    <row r="159" spans="1:8" ht="12.75" customHeight="1">
      <c r="A159" s="26">
        <v>44595</v>
      </c>
      <c r="B159" s="27"/>
      <c r="C159" s="30">
        <f>ROUND(6.695,5)</f>
        <v>6.695</v>
      </c>
      <c r="D159" s="30">
        <f>F159</f>
        <v>7.38744</v>
      </c>
      <c r="E159" s="30">
        <f>F159</f>
        <v>7.38744</v>
      </c>
      <c r="F159" s="30">
        <f>ROUND(7.38744,5)</f>
        <v>7.38744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ROUND(1.425,5)</f>
        <v>1.425</v>
      </c>
      <c r="D161" s="30">
        <f>F161</f>
        <v>319.27689</v>
      </c>
      <c r="E161" s="30">
        <f>F161</f>
        <v>319.27689</v>
      </c>
      <c r="F161" s="30">
        <f>ROUND(319.27689,5)</f>
        <v>319.27689</v>
      </c>
      <c r="G161" s="28"/>
      <c r="H161" s="38"/>
    </row>
    <row r="162" spans="1:8" ht="12.75" customHeight="1">
      <c r="A162" s="26">
        <v>44322</v>
      </c>
      <c r="B162" s="27"/>
      <c r="C162" s="30">
        <f>ROUND(1.425,5)</f>
        <v>1.425</v>
      </c>
      <c r="D162" s="30">
        <f>F162</f>
        <v>322.54794</v>
      </c>
      <c r="E162" s="30">
        <f>F162</f>
        <v>322.54794</v>
      </c>
      <c r="F162" s="30">
        <f>ROUND(322.54794,5)</f>
        <v>322.54794</v>
      </c>
      <c r="G162" s="28"/>
      <c r="H162" s="38"/>
    </row>
    <row r="163" spans="1:8" ht="12.75" customHeight="1">
      <c r="A163" s="26">
        <v>44413</v>
      </c>
      <c r="B163" s="27"/>
      <c r="C163" s="30">
        <f>ROUND(1.425,5)</f>
        <v>1.425</v>
      </c>
      <c r="D163" s="30">
        <f>F163</f>
        <v>318.08667</v>
      </c>
      <c r="E163" s="30">
        <f>F163</f>
        <v>318.08667</v>
      </c>
      <c r="F163" s="30">
        <f>ROUND(318.08667,5)</f>
        <v>318.08667</v>
      </c>
      <c r="G163" s="28"/>
      <c r="H163" s="38"/>
    </row>
    <row r="164" spans="1:8" ht="12.75" customHeight="1">
      <c r="A164" s="26">
        <v>44504</v>
      </c>
      <c r="B164" s="27"/>
      <c r="C164" s="30">
        <f>ROUND(1.425,5)</f>
        <v>1.425</v>
      </c>
      <c r="D164" s="30">
        <f>F164</f>
        <v>321.51132</v>
      </c>
      <c r="E164" s="30">
        <f>F164</f>
        <v>321.51132</v>
      </c>
      <c r="F164" s="30">
        <f>ROUND(321.51132,5)</f>
        <v>321.51132</v>
      </c>
      <c r="G164" s="28"/>
      <c r="H164" s="38"/>
    </row>
    <row r="165" spans="1:8" ht="12.75" customHeight="1">
      <c r="A165" s="26">
        <v>44595</v>
      </c>
      <c r="B165" s="27"/>
      <c r="C165" s="30">
        <f>ROUND(1.425,5)</f>
        <v>1.425</v>
      </c>
      <c r="D165" s="30">
        <f>F165</f>
        <v>316.76041</v>
      </c>
      <c r="E165" s="30">
        <f>F165</f>
        <v>316.76041</v>
      </c>
      <c r="F165" s="30">
        <f>ROUND(316.76041,5)</f>
        <v>316.76041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ROUND(4.35,5)</f>
        <v>4.35</v>
      </c>
      <c r="D167" s="30">
        <f>F167</f>
        <v>221.12856</v>
      </c>
      <c r="E167" s="30">
        <f>F167</f>
        <v>221.12856</v>
      </c>
      <c r="F167" s="30">
        <f>ROUND(221.12856,5)</f>
        <v>221.12856</v>
      </c>
      <c r="G167" s="28"/>
      <c r="H167" s="38"/>
    </row>
    <row r="168" spans="1:8" ht="12.75" customHeight="1">
      <c r="A168" s="26">
        <v>44322</v>
      </c>
      <c r="B168" s="27"/>
      <c r="C168" s="30">
        <f>ROUND(4.35,5)</f>
        <v>4.35</v>
      </c>
      <c r="D168" s="30">
        <f>F168</f>
        <v>223.39401</v>
      </c>
      <c r="E168" s="30">
        <f>F168</f>
        <v>223.39401</v>
      </c>
      <c r="F168" s="30">
        <f>ROUND(223.39401,5)</f>
        <v>223.39401</v>
      </c>
      <c r="G168" s="28"/>
      <c r="H168" s="38"/>
    </row>
    <row r="169" spans="1:8" ht="12.75" customHeight="1">
      <c r="A169" s="26">
        <v>44413</v>
      </c>
      <c r="B169" s="27"/>
      <c r="C169" s="30">
        <f>ROUND(4.35,5)</f>
        <v>4.35</v>
      </c>
      <c r="D169" s="30">
        <f>F169</f>
        <v>221.59637</v>
      </c>
      <c r="E169" s="30">
        <f>F169</f>
        <v>221.59637</v>
      </c>
      <c r="F169" s="30">
        <f>ROUND(221.59637,5)</f>
        <v>221.59637</v>
      </c>
      <c r="G169" s="28"/>
      <c r="H169" s="38"/>
    </row>
    <row r="170" spans="1:8" ht="12.75" customHeight="1">
      <c r="A170" s="26">
        <v>44504</v>
      </c>
      <c r="B170" s="27"/>
      <c r="C170" s="30">
        <f>ROUND(4.35,5)</f>
        <v>4.35</v>
      </c>
      <c r="D170" s="30">
        <f>F170</f>
        <v>223.98219</v>
      </c>
      <c r="E170" s="30">
        <f>F170</f>
        <v>223.98219</v>
      </c>
      <c r="F170" s="30">
        <f>ROUND(223.98219,5)</f>
        <v>223.98219</v>
      </c>
      <c r="G170" s="28"/>
      <c r="H170" s="38"/>
    </row>
    <row r="171" spans="1:8" ht="12.75" customHeight="1">
      <c r="A171" s="26">
        <v>44595</v>
      </c>
      <c r="B171" s="27"/>
      <c r="C171" s="30">
        <f>ROUND(4.35,5)</f>
        <v>4.35</v>
      </c>
      <c r="D171" s="30">
        <f>F171</f>
        <v>222.01286</v>
      </c>
      <c r="E171" s="30">
        <f>F171</f>
        <v>222.01286</v>
      </c>
      <c r="F171" s="30">
        <f>ROUND(222.01286,5)</f>
        <v>222.01286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ROUND(3.75,5)</f>
        <v>3.75</v>
      </c>
      <c r="D187" s="30">
        <f>F187</f>
        <v>3.74584</v>
      </c>
      <c r="E187" s="30">
        <f>F187</f>
        <v>3.74584</v>
      </c>
      <c r="F187" s="30">
        <f>ROUND(3.74584,5)</f>
        <v>3.74584</v>
      </c>
      <c r="G187" s="28"/>
      <c r="H187" s="38"/>
    </row>
    <row r="188" spans="1:8" ht="12.75" customHeight="1">
      <c r="A188" s="26">
        <v>44322</v>
      </c>
      <c r="B188" s="27"/>
      <c r="C188" s="30">
        <f>ROUND(3.75,5)</f>
        <v>3.75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ROUND(3.75,5)</f>
        <v>3.75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ROUND(3.75,5)</f>
        <v>3.75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ROUND(3.75,5)</f>
        <v>3.75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ROUND(10.34,5)</f>
        <v>10.34</v>
      </c>
      <c r="D193" s="30">
        <f>F193</f>
        <v>10.35494</v>
      </c>
      <c r="E193" s="30">
        <f>F193</f>
        <v>10.35494</v>
      </c>
      <c r="F193" s="30">
        <f>ROUND(10.35494,5)</f>
        <v>10.35494</v>
      </c>
      <c r="G193" s="28"/>
      <c r="H193" s="38"/>
    </row>
    <row r="194" spans="1:8" ht="12.75" customHeight="1">
      <c r="A194" s="26">
        <v>44322</v>
      </c>
      <c r="B194" s="27"/>
      <c r="C194" s="30">
        <f>ROUND(10.34,5)</f>
        <v>10.34</v>
      </c>
      <c r="D194" s="30">
        <f>F194</f>
        <v>10.54424</v>
      </c>
      <c r="E194" s="30">
        <f>F194</f>
        <v>10.54424</v>
      </c>
      <c r="F194" s="30">
        <f>ROUND(10.54424,5)</f>
        <v>10.54424</v>
      </c>
      <c r="G194" s="28"/>
      <c r="H194" s="38"/>
    </row>
    <row r="195" spans="1:8" ht="12.75" customHeight="1">
      <c r="A195" s="26">
        <v>44413</v>
      </c>
      <c r="B195" s="27"/>
      <c r="C195" s="30">
        <f>ROUND(10.34,5)</f>
        <v>10.34</v>
      </c>
      <c r="D195" s="30">
        <f>F195</f>
        <v>10.73468</v>
      </c>
      <c r="E195" s="30">
        <f>F195</f>
        <v>10.73468</v>
      </c>
      <c r="F195" s="30">
        <f>ROUND(10.73468,5)</f>
        <v>10.73468</v>
      </c>
      <c r="G195" s="28"/>
      <c r="H195" s="38"/>
    </row>
    <row r="196" spans="1:8" ht="12.75" customHeight="1">
      <c r="A196" s="26">
        <v>44504</v>
      </c>
      <c r="B196" s="27"/>
      <c r="C196" s="30">
        <f>ROUND(10.34,5)</f>
        <v>10.34</v>
      </c>
      <c r="D196" s="30">
        <f>F196</f>
        <v>10.93031</v>
      </c>
      <c r="E196" s="30">
        <f>F196</f>
        <v>10.93031</v>
      </c>
      <c r="F196" s="30">
        <f>ROUND(10.93031,5)</f>
        <v>10.93031</v>
      </c>
      <c r="G196" s="28"/>
      <c r="H196" s="38"/>
    </row>
    <row r="197" spans="1:8" ht="12.75" customHeight="1">
      <c r="A197" s="26">
        <v>44595</v>
      </c>
      <c r="B197" s="27"/>
      <c r="C197" s="30">
        <f>ROUND(10.34,5)</f>
        <v>10.34</v>
      </c>
      <c r="D197" s="30">
        <f>F197</f>
        <v>11.14378</v>
      </c>
      <c r="E197" s="30">
        <f>F197</f>
        <v>11.14378</v>
      </c>
      <c r="F197" s="30">
        <f>ROUND(11.14378,5)</f>
        <v>11.14378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ROUND(3.615,5)</f>
        <v>3.615</v>
      </c>
      <c r="D199" s="30">
        <f>F199</f>
        <v>196.06852</v>
      </c>
      <c r="E199" s="30">
        <f>F199</f>
        <v>196.06852</v>
      </c>
      <c r="F199" s="30">
        <f>ROUND(196.06852,5)</f>
        <v>196.06852</v>
      </c>
      <c r="G199" s="28"/>
      <c r="H199" s="38"/>
    </row>
    <row r="200" spans="1:8" ht="12.75" customHeight="1">
      <c r="A200" s="26">
        <v>44322</v>
      </c>
      <c r="B200" s="27"/>
      <c r="C200" s="30">
        <f>ROUND(3.615,5)</f>
        <v>3.615</v>
      </c>
      <c r="D200" s="30">
        <f>F200</f>
        <v>195.36386</v>
      </c>
      <c r="E200" s="30">
        <f>F200</f>
        <v>195.36386</v>
      </c>
      <c r="F200" s="30">
        <f>ROUND(195.36386,5)</f>
        <v>195.36386</v>
      </c>
      <c r="G200" s="28"/>
      <c r="H200" s="38"/>
    </row>
    <row r="201" spans="1:8" ht="12.75" customHeight="1">
      <c r="A201" s="26">
        <v>44413</v>
      </c>
      <c r="B201" s="27"/>
      <c r="C201" s="30">
        <f>ROUND(3.615,5)</f>
        <v>3.615</v>
      </c>
      <c r="D201" s="30">
        <f>F201</f>
        <v>197.51013</v>
      </c>
      <c r="E201" s="30">
        <f>F201</f>
        <v>197.51013</v>
      </c>
      <c r="F201" s="30">
        <f>ROUND(197.51013,5)</f>
        <v>197.51013</v>
      </c>
      <c r="G201" s="28"/>
      <c r="H201" s="38"/>
    </row>
    <row r="202" spans="1:8" ht="12.75" customHeight="1">
      <c r="A202" s="26">
        <v>44504</v>
      </c>
      <c r="B202" s="27"/>
      <c r="C202" s="30">
        <f>ROUND(3.615,5)</f>
        <v>3.615</v>
      </c>
      <c r="D202" s="30">
        <f>F202</f>
        <v>196.89646</v>
      </c>
      <c r="E202" s="30">
        <f>F202</f>
        <v>196.89646</v>
      </c>
      <c r="F202" s="30">
        <f>ROUND(196.89646,5)</f>
        <v>196.89646</v>
      </c>
      <c r="G202" s="28"/>
      <c r="H202" s="38"/>
    </row>
    <row r="203" spans="1:8" ht="12.75" customHeight="1">
      <c r="A203" s="26">
        <v>44595</v>
      </c>
      <c r="B203" s="27"/>
      <c r="C203" s="30">
        <f>ROUND(3.615,5)</f>
        <v>3.615</v>
      </c>
      <c r="D203" s="30">
        <f>F203</f>
        <v>198.94581</v>
      </c>
      <c r="E203" s="30">
        <f>F203</f>
        <v>198.94581</v>
      </c>
      <c r="F203" s="30">
        <f>ROUND(198.94581,5)</f>
        <v>198.94581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ROUND(0.92,5)</f>
        <v>0.92</v>
      </c>
      <c r="D205" s="30">
        <f>F205</f>
        <v>170.33212</v>
      </c>
      <c r="E205" s="30">
        <f>F205</f>
        <v>170.33212</v>
      </c>
      <c r="F205" s="30">
        <f>ROUND(170.33212,5)</f>
        <v>170.33212</v>
      </c>
      <c r="G205" s="28"/>
      <c r="H205" s="38"/>
    </row>
    <row r="206" spans="1:8" ht="12.75" customHeight="1">
      <c r="A206" s="26">
        <v>44322</v>
      </c>
      <c r="B206" s="27"/>
      <c r="C206" s="30">
        <f>ROUND(0.92,5)</f>
        <v>0.92</v>
      </c>
      <c r="D206" s="30">
        <f>F206</f>
        <v>172.07722</v>
      </c>
      <c r="E206" s="30">
        <f>F206</f>
        <v>172.07722</v>
      </c>
      <c r="F206" s="30">
        <f>ROUND(172.07722,5)</f>
        <v>172.07722</v>
      </c>
      <c r="G206" s="28"/>
      <c r="H206" s="38"/>
    </row>
    <row r="207" spans="1:8" ht="12.75" customHeight="1">
      <c r="A207" s="26">
        <v>44413</v>
      </c>
      <c r="B207" s="27"/>
      <c r="C207" s="30">
        <f>ROUND(0.92,5)</f>
        <v>0.92</v>
      </c>
      <c r="D207" s="30">
        <f>F207</f>
        <v>171.63508</v>
      </c>
      <c r="E207" s="30">
        <f>F207</f>
        <v>171.63508</v>
      </c>
      <c r="F207" s="30">
        <f>ROUND(171.63508,5)</f>
        <v>171.63508</v>
      </c>
      <c r="G207" s="28"/>
      <c r="H207" s="38"/>
    </row>
    <row r="208" spans="1:8" ht="12.75" customHeight="1">
      <c r="A208" s="26">
        <v>44504</v>
      </c>
      <c r="B208" s="27"/>
      <c r="C208" s="30">
        <f>ROUND(0.92,5)</f>
        <v>0.92</v>
      </c>
      <c r="D208" s="30">
        <f>F208</f>
        <v>173.48289</v>
      </c>
      <c r="E208" s="30">
        <f>F208</f>
        <v>173.48289</v>
      </c>
      <c r="F208" s="30">
        <f>ROUND(173.48289,5)</f>
        <v>173.48289</v>
      </c>
      <c r="G208" s="28"/>
      <c r="H208" s="38"/>
    </row>
    <row r="209" spans="1:8" ht="12.75" customHeight="1">
      <c r="A209" s="26">
        <v>44595</v>
      </c>
      <c r="B209" s="27"/>
      <c r="C209" s="30">
        <f>ROUND(0.92,5)</f>
        <v>0.92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ROUND(9.24,5)</f>
        <v>9.24</v>
      </c>
      <c r="D211" s="30">
        <f>F211</f>
        <v>9.25559</v>
      </c>
      <c r="E211" s="30">
        <f>F211</f>
        <v>9.25559</v>
      </c>
      <c r="F211" s="30">
        <f>ROUND(9.25559,5)</f>
        <v>9.25559</v>
      </c>
      <c r="G211" s="28"/>
      <c r="H211" s="38"/>
    </row>
    <row r="212" spans="1:8" ht="12.75" customHeight="1">
      <c r="A212" s="26">
        <v>44322</v>
      </c>
      <c r="B212" s="27"/>
      <c r="C212" s="30">
        <f>ROUND(9.24,5)</f>
        <v>9.24</v>
      </c>
      <c r="D212" s="30">
        <f>F212</f>
        <v>9.44691</v>
      </c>
      <c r="E212" s="30">
        <f>F212</f>
        <v>9.44691</v>
      </c>
      <c r="F212" s="30">
        <f>ROUND(9.44691,5)</f>
        <v>9.44691</v>
      </c>
      <c r="G212" s="28"/>
      <c r="H212" s="38"/>
    </row>
    <row r="213" spans="1:8" ht="12.75" customHeight="1">
      <c r="A213" s="26">
        <v>44413</v>
      </c>
      <c r="B213" s="27"/>
      <c r="C213" s="30">
        <f>ROUND(9.24,5)</f>
        <v>9.24</v>
      </c>
      <c r="D213" s="30">
        <f>F213</f>
        <v>9.64278</v>
      </c>
      <c r="E213" s="30">
        <f>F213</f>
        <v>9.64278</v>
      </c>
      <c r="F213" s="30">
        <f>ROUND(9.64278,5)</f>
        <v>9.64278</v>
      </c>
      <c r="G213" s="28"/>
      <c r="H213" s="38"/>
    </row>
    <row r="214" spans="1:8" ht="12.75" customHeight="1">
      <c r="A214" s="26">
        <v>44504</v>
      </c>
      <c r="B214" s="27"/>
      <c r="C214" s="30">
        <f>ROUND(9.24,5)</f>
        <v>9.24</v>
      </c>
      <c r="D214" s="30">
        <f>F214</f>
        <v>9.84777</v>
      </c>
      <c r="E214" s="30">
        <f>F214</f>
        <v>9.84777</v>
      </c>
      <c r="F214" s="30">
        <f>ROUND(9.84777,5)</f>
        <v>9.84777</v>
      </c>
      <c r="G214" s="28"/>
      <c r="H214" s="38"/>
    </row>
    <row r="215" spans="1:8" ht="12.75" customHeight="1">
      <c r="A215" s="26">
        <v>44595</v>
      </c>
      <c r="B215" s="27"/>
      <c r="C215" s="30">
        <f>ROUND(9.24,5)</f>
        <v>9.24</v>
      </c>
      <c r="D215" s="30">
        <f>F215</f>
        <v>10.07962</v>
      </c>
      <c r="E215" s="30">
        <f>F215</f>
        <v>10.07962</v>
      </c>
      <c r="F215" s="30">
        <f>ROUND(10.07962,5)</f>
        <v>10.07962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ROUND(10.72,5)</f>
        <v>10.72</v>
      </c>
      <c r="D217" s="30">
        <f>F217</f>
        <v>10.7351</v>
      </c>
      <c r="E217" s="30">
        <f>F217</f>
        <v>10.7351</v>
      </c>
      <c r="F217" s="30">
        <f>ROUND(10.7351,5)</f>
        <v>10.7351</v>
      </c>
      <c r="G217" s="28"/>
      <c r="H217" s="38"/>
    </row>
    <row r="218" spans="1:8" ht="12.75" customHeight="1">
      <c r="A218" s="26">
        <v>44322</v>
      </c>
      <c r="B218" s="27"/>
      <c r="C218" s="30">
        <f>ROUND(10.72,5)</f>
        <v>10.72</v>
      </c>
      <c r="D218" s="30">
        <f>F218</f>
        <v>10.92008</v>
      </c>
      <c r="E218" s="30">
        <f>F218</f>
        <v>10.92008</v>
      </c>
      <c r="F218" s="30">
        <f>ROUND(10.92008,5)</f>
        <v>10.92008</v>
      </c>
      <c r="G218" s="28"/>
      <c r="H218" s="38"/>
    </row>
    <row r="219" spans="1:8" ht="12.75" customHeight="1">
      <c r="A219" s="26">
        <v>44413</v>
      </c>
      <c r="B219" s="27"/>
      <c r="C219" s="30">
        <f>ROUND(10.72,5)</f>
        <v>10.72</v>
      </c>
      <c r="D219" s="30">
        <f>F219</f>
        <v>11.10897</v>
      </c>
      <c r="E219" s="30">
        <f>F219</f>
        <v>11.10897</v>
      </c>
      <c r="F219" s="30">
        <f>ROUND(11.10897,5)</f>
        <v>11.10897</v>
      </c>
      <c r="G219" s="28"/>
      <c r="H219" s="38"/>
    </row>
    <row r="220" spans="1:8" ht="12.75" customHeight="1">
      <c r="A220" s="26">
        <v>44504</v>
      </c>
      <c r="B220" s="27"/>
      <c r="C220" s="30">
        <f>ROUND(10.72,5)</f>
        <v>10.72</v>
      </c>
      <c r="D220" s="30">
        <f>F220</f>
        <v>11.30246</v>
      </c>
      <c r="E220" s="30">
        <f>F220</f>
        <v>11.30246</v>
      </c>
      <c r="F220" s="30">
        <f>ROUND(11.30246,5)</f>
        <v>11.30246</v>
      </c>
      <c r="G220" s="28"/>
      <c r="H220" s="38"/>
    </row>
    <row r="221" spans="1:8" ht="12.75" customHeight="1">
      <c r="A221" s="26">
        <v>44595</v>
      </c>
      <c r="B221" s="27"/>
      <c r="C221" s="30">
        <f>ROUND(10.72,5)</f>
        <v>10.72</v>
      </c>
      <c r="D221" s="30">
        <f>F221</f>
        <v>11.51643</v>
      </c>
      <c r="E221" s="30">
        <f>F221</f>
        <v>11.51643</v>
      </c>
      <c r="F221" s="30">
        <f>ROUND(11.51643,5)</f>
        <v>11.51643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ROUND(10.78,5)</f>
        <v>10.78</v>
      </c>
      <c r="D223" s="30">
        <f>F223</f>
        <v>10.79531</v>
      </c>
      <c r="E223" s="30">
        <f>F223</f>
        <v>10.79531</v>
      </c>
      <c r="F223" s="30">
        <f>ROUND(10.79531,5)</f>
        <v>10.79531</v>
      </c>
      <c r="G223" s="28"/>
      <c r="H223" s="38"/>
    </row>
    <row r="224" spans="1:8" ht="12.75" customHeight="1">
      <c r="A224" s="26">
        <v>44322</v>
      </c>
      <c r="B224" s="27"/>
      <c r="C224" s="30">
        <f>ROUND(10.78,5)</f>
        <v>10.78</v>
      </c>
      <c r="D224" s="30">
        <f>F224</f>
        <v>10.9828</v>
      </c>
      <c r="E224" s="30">
        <f>F224</f>
        <v>10.9828</v>
      </c>
      <c r="F224" s="30">
        <f>ROUND(10.9828,5)</f>
        <v>10.9828</v>
      </c>
      <c r="G224" s="28"/>
      <c r="H224" s="38"/>
    </row>
    <row r="225" spans="1:8" ht="12.75" customHeight="1">
      <c r="A225" s="26">
        <v>44413</v>
      </c>
      <c r="B225" s="27"/>
      <c r="C225" s="30">
        <f>ROUND(10.78,5)</f>
        <v>10.78</v>
      </c>
      <c r="D225" s="30">
        <f>F225</f>
        <v>11.17482</v>
      </c>
      <c r="E225" s="30">
        <f>F225</f>
        <v>11.17482</v>
      </c>
      <c r="F225" s="30">
        <f>ROUND(11.17482,5)</f>
        <v>11.17482</v>
      </c>
      <c r="G225" s="28"/>
      <c r="H225" s="38"/>
    </row>
    <row r="226" spans="1:8" ht="12.75" customHeight="1">
      <c r="A226" s="26">
        <v>44504</v>
      </c>
      <c r="B226" s="27"/>
      <c r="C226" s="30">
        <f>ROUND(10.78,5)</f>
        <v>10.78</v>
      </c>
      <c r="D226" s="30">
        <f>F226</f>
        <v>11.37164</v>
      </c>
      <c r="E226" s="30">
        <f>F226</f>
        <v>11.37164</v>
      </c>
      <c r="F226" s="30">
        <f>ROUND(11.37164,5)</f>
        <v>11.37164</v>
      </c>
      <c r="G226" s="28"/>
      <c r="H226" s="38"/>
    </row>
    <row r="227" spans="1:8" ht="12.75" customHeight="1">
      <c r="A227" s="26">
        <v>44595</v>
      </c>
      <c r="B227" s="27"/>
      <c r="C227" s="30">
        <f>ROUND(10.78,5)</f>
        <v>10.78</v>
      </c>
      <c r="D227" s="30">
        <f>F227</f>
        <v>11.58989</v>
      </c>
      <c r="E227" s="30">
        <f>F227</f>
        <v>11.58989</v>
      </c>
      <c r="F227" s="30">
        <f>ROUND(11.58989,5)</f>
        <v>11.58989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ROUND(794.473,3)</f>
        <v>794.473</v>
      </c>
      <c r="D229" s="31">
        <f>F229</f>
        <v>795.046</v>
      </c>
      <c r="E229" s="31">
        <f>F229</f>
        <v>795.046</v>
      </c>
      <c r="F229" s="31">
        <f>ROUND(795.046,3)</f>
        <v>795.046</v>
      </c>
      <c r="G229" s="28"/>
      <c r="H229" s="38"/>
    </row>
    <row r="230" spans="1:8" ht="12.75" customHeight="1">
      <c r="A230" s="26">
        <v>44322</v>
      </c>
      <c r="B230" s="27"/>
      <c r="C230" s="31">
        <f>ROUND(794.473,3)</f>
        <v>794.473</v>
      </c>
      <c r="D230" s="31">
        <f>F230</f>
        <v>802.994</v>
      </c>
      <c r="E230" s="31">
        <f>F230</f>
        <v>802.994</v>
      </c>
      <c r="F230" s="31">
        <f>ROUND(802.994,3)</f>
        <v>802.994</v>
      </c>
      <c r="G230" s="28"/>
      <c r="H230" s="38"/>
    </row>
    <row r="231" spans="1:8" ht="12.75" customHeight="1">
      <c r="A231" s="26">
        <v>44413</v>
      </c>
      <c r="B231" s="27"/>
      <c r="C231" s="31">
        <f>ROUND(794.473,3)</f>
        <v>794.473</v>
      </c>
      <c r="D231" s="31">
        <f>F231</f>
        <v>811.525</v>
      </c>
      <c r="E231" s="31">
        <f>F231</f>
        <v>811.525</v>
      </c>
      <c r="F231" s="31">
        <f>ROUND(811.525,3)</f>
        <v>811.525</v>
      </c>
      <c r="G231" s="28"/>
      <c r="H231" s="38"/>
    </row>
    <row r="232" spans="1:8" ht="12.75" customHeight="1">
      <c r="A232" s="26">
        <v>44504</v>
      </c>
      <c r="B232" s="27"/>
      <c r="C232" s="31">
        <f>ROUND(794.473,3)</f>
        <v>794.473</v>
      </c>
      <c r="D232" s="31">
        <f>F232</f>
        <v>820.161</v>
      </c>
      <c r="E232" s="31">
        <f>F232</f>
        <v>820.161</v>
      </c>
      <c r="F232" s="31">
        <f>ROUND(820.161,3)</f>
        <v>820.161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ROUND(790.258,3)</f>
        <v>790.258</v>
      </c>
      <c r="D234" s="31">
        <f>F234</f>
        <v>790.828</v>
      </c>
      <c r="E234" s="31">
        <f>F234</f>
        <v>790.828</v>
      </c>
      <c r="F234" s="31">
        <f>ROUND(790.828,3)</f>
        <v>790.828</v>
      </c>
      <c r="G234" s="28"/>
      <c r="H234" s="38"/>
    </row>
    <row r="235" spans="1:8" ht="12.75" customHeight="1">
      <c r="A235" s="26">
        <v>44322</v>
      </c>
      <c r="B235" s="27"/>
      <c r="C235" s="31">
        <f>ROUND(790.258,3)</f>
        <v>790.258</v>
      </c>
      <c r="D235" s="31">
        <f>F235</f>
        <v>798.733</v>
      </c>
      <c r="E235" s="31">
        <f>F235</f>
        <v>798.733</v>
      </c>
      <c r="F235" s="31">
        <f>ROUND(798.733,3)</f>
        <v>798.733</v>
      </c>
      <c r="G235" s="28"/>
      <c r="H235" s="38"/>
    </row>
    <row r="236" spans="1:8" ht="12.75" customHeight="1">
      <c r="A236" s="26">
        <v>44413</v>
      </c>
      <c r="B236" s="27"/>
      <c r="C236" s="31">
        <f>ROUND(790.258,3)</f>
        <v>790.258</v>
      </c>
      <c r="D236" s="31">
        <f>F236</f>
        <v>807.22</v>
      </c>
      <c r="E236" s="31">
        <f>F236</f>
        <v>807.22</v>
      </c>
      <c r="F236" s="31">
        <f>ROUND(807.22,3)</f>
        <v>807.22</v>
      </c>
      <c r="G236" s="28"/>
      <c r="H236" s="38"/>
    </row>
    <row r="237" spans="1:8" ht="12.75" customHeight="1">
      <c r="A237" s="26">
        <v>44504</v>
      </c>
      <c r="B237" s="27"/>
      <c r="C237" s="31">
        <f>ROUND(790.258,3)</f>
        <v>790.258</v>
      </c>
      <c r="D237" s="31">
        <f>F237</f>
        <v>815.809</v>
      </c>
      <c r="E237" s="31">
        <f>F237</f>
        <v>815.809</v>
      </c>
      <c r="F237" s="31">
        <f>ROUND(815.809,3)</f>
        <v>815.809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ROUND(872.27,3)</f>
        <v>872.27</v>
      </c>
      <c r="D239" s="31">
        <f>F239</f>
        <v>872.899</v>
      </c>
      <c r="E239" s="31">
        <f>F239</f>
        <v>872.899</v>
      </c>
      <c r="F239" s="31">
        <f>ROUND(872.899,3)</f>
        <v>872.899</v>
      </c>
      <c r="G239" s="28"/>
      <c r="H239" s="38"/>
    </row>
    <row r="240" spans="1:8" ht="12.75" customHeight="1">
      <c r="A240" s="26">
        <v>44322</v>
      </c>
      <c r="B240" s="27"/>
      <c r="C240" s="31">
        <f>ROUND(872.27,3)</f>
        <v>872.27</v>
      </c>
      <c r="D240" s="31">
        <f>F240</f>
        <v>881.625</v>
      </c>
      <c r="E240" s="31">
        <f>F240</f>
        <v>881.625</v>
      </c>
      <c r="F240" s="31">
        <f>ROUND(881.625,3)</f>
        <v>881.625</v>
      </c>
      <c r="G240" s="28"/>
      <c r="H240" s="38"/>
    </row>
    <row r="241" spans="1:8" ht="12.75" customHeight="1">
      <c r="A241" s="26">
        <v>44413</v>
      </c>
      <c r="B241" s="27"/>
      <c r="C241" s="31">
        <f>ROUND(872.27,3)</f>
        <v>872.27</v>
      </c>
      <c r="D241" s="31">
        <f>F241</f>
        <v>890.992</v>
      </c>
      <c r="E241" s="31">
        <f>F241</f>
        <v>890.992</v>
      </c>
      <c r="F241" s="31">
        <f>ROUND(890.992,3)</f>
        <v>890.992</v>
      </c>
      <c r="G241" s="28"/>
      <c r="H241" s="38"/>
    </row>
    <row r="242" spans="1:8" ht="12.75" customHeight="1">
      <c r="A242" s="26">
        <v>44504</v>
      </c>
      <c r="B242" s="27"/>
      <c r="C242" s="31">
        <f>ROUND(872.27,3)</f>
        <v>872.27</v>
      </c>
      <c r="D242" s="31">
        <f>F242</f>
        <v>900.473</v>
      </c>
      <c r="E242" s="31">
        <f>F242</f>
        <v>900.473</v>
      </c>
      <c r="F242" s="31">
        <f>ROUND(900.473,3)</f>
        <v>900.473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ROUND(764.189,3)</f>
        <v>764.189</v>
      </c>
      <c r="D244" s="31">
        <f>F244</f>
        <v>764.74</v>
      </c>
      <c r="E244" s="31">
        <f>F244</f>
        <v>764.74</v>
      </c>
      <c r="F244" s="31">
        <f>ROUND(764.74,3)</f>
        <v>764.74</v>
      </c>
      <c r="G244" s="28"/>
      <c r="H244" s="38"/>
    </row>
    <row r="245" spans="1:8" ht="12.75" customHeight="1">
      <c r="A245" s="26">
        <v>44322</v>
      </c>
      <c r="B245" s="27"/>
      <c r="C245" s="31">
        <f>ROUND(764.189,3)</f>
        <v>764.189</v>
      </c>
      <c r="D245" s="31">
        <f>F245</f>
        <v>772.385</v>
      </c>
      <c r="E245" s="31">
        <f>F245</f>
        <v>772.385</v>
      </c>
      <c r="F245" s="31">
        <f>ROUND(772.385,3)</f>
        <v>772.385</v>
      </c>
      <c r="G245" s="28"/>
      <c r="H245" s="38"/>
    </row>
    <row r="246" spans="1:8" ht="12.75" customHeight="1">
      <c r="A246" s="26">
        <v>44413</v>
      </c>
      <c r="B246" s="27"/>
      <c r="C246" s="31">
        <f>ROUND(764.189,3)</f>
        <v>764.189</v>
      </c>
      <c r="D246" s="31">
        <f>F246</f>
        <v>780.591</v>
      </c>
      <c r="E246" s="31">
        <f>F246</f>
        <v>780.591</v>
      </c>
      <c r="F246" s="31">
        <f>ROUND(780.591,3)</f>
        <v>780.591</v>
      </c>
      <c r="G246" s="28"/>
      <c r="H246" s="38"/>
    </row>
    <row r="247" spans="1:8" ht="12.75" customHeight="1">
      <c r="A247" s="26">
        <v>44504</v>
      </c>
      <c r="B247" s="27"/>
      <c r="C247" s="31">
        <f>ROUND(764.189,3)</f>
        <v>764.189</v>
      </c>
      <c r="D247" s="31">
        <f>F247</f>
        <v>788.897</v>
      </c>
      <c r="E247" s="31">
        <f>F247</f>
        <v>788.897</v>
      </c>
      <c r="F247" s="31">
        <f>ROUND(788.897,3)</f>
        <v>788.897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ROUND(273.244683698219,3)</f>
        <v>273.245</v>
      </c>
      <c r="D249" s="31">
        <f>F249</f>
        <v>273.447</v>
      </c>
      <c r="E249" s="31">
        <f>F249</f>
        <v>273.447</v>
      </c>
      <c r="F249" s="31">
        <f>ROUND(273.447,3)</f>
        <v>273.447</v>
      </c>
      <c r="G249" s="28"/>
      <c r="H249" s="38"/>
    </row>
    <row r="250" spans="1:8" ht="12.75" customHeight="1">
      <c r="A250" s="26">
        <v>44322</v>
      </c>
      <c r="B250" s="27"/>
      <c r="C250" s="31">
        <f>ROUND(273.244683698219,3)</f>
        <v>273.245</v>
      </c>
      <c r="D250" s="31">
        <f>F250</f>
        <v>276.249</v>
      </c>
      <c r="E250" s="31">
        <f>F250</f>
        <v>276.249</v>
      </c>
      <c r="F250" s="31">
        <f>ROUND(276.249,3)</f>
        <v>276.249</v>
      </c>
      <c r="G250" s="28"/>
      <c r="H250" s="38"/>
    </row>
    <row r="251" spans="1:8" ht="12.75" customHeight="1">
      <c r="A251" s="26">
        <v>44413</v>
      </c>
      <c r="B251" s="27"/>
      <c r="C251" s="31">
        <f>ROUND(273.244683698219,3)</f>
        <v>273.245</v>
      </c>
      <c r="D251" s="31">
        <f>F251</f>
        <v>279.251</v>
      </c>
      <c r="E251" s="31">
        <f>F251</f>
        <v>279.251</v>
      </c>
      <c r="F251" s="31">
        <f>ROUND(279.251,3)</f>
        <v>279.251</v>
      </c>
      <c r="G251" s="28"/>
      <c r="H251" s="38"/>
    </row>
    <row r="252" spans="1:8" ht="12.75" customHeight="1">
      <c r="A252" s="26">
        <v>44504</v>
      </c>
      <c r="B252" s="27"/>
      <c r="C252" s="31">
        <f>ROUND(273.244683698219,3)</f>
        <v>273.245</v>
      </c>
      <c r="D252" s="31">
        <f>F252</f>
        <v>282.289</v>
      </c>
      <c r="E252" s="31">
        <f>F252</f>
        <v>282.289</v>
      </c>
      <c r="F252" s="31">
        <f>ROUND(282.289,3)</f>
        <v>282.289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ROUND(755.356,3)</f>
        <v>755.356</v>
      </c>
      <c r="D254" s="31">
        <f>F254</f>
        <v>755.901</v>
      </c>
      <c r="E254" s="31">
        <f>F254</f>
        <v>755.901</v>
      </c>
      <c r="F254" s="31">
        <f>ROUND(755.901,3)</f>
        <v>755.901</v>
      </c>
      <c r="G254" s="28"/>
      <c r="H254" s="38"/>
    </row>
    <row r="255" spans="1:8" ht="12.75" customHeight="1">
      <c r="A255" s="26">
        <v>44322</v>
      </c>
      <c r="B255" s="27"/>
      <c r="C255" s="31">
        <f>ROUND(755.356,3)</f>
        <v>755.356</v>
      </c>
      <c r="D255" s="31">
        <f>F255</f>
        <v>763.457</v>
      </c>
      <c r="E255" s="31">
        <f>F255</f>
        <v>763.457</v>
      </c>
      <c r="F255" s="31">
        <f>ROUND(763.457,3)</f>
        <v>763.457</v>
      </c>
      <c r="G255" s="28"/>
      <c r="H255" s="38"/>
    </row>
    <row r="256" spans="1:8" ht="12.75" customHeight="1">
      <c r="A256" s="26">
        <v>44413</v>
      </c>
      <c r="B256" s="27"/>
      <c r="C256" s="31">
        <f>ROUND(755.356,3)</f>
        <v>755.356</v>
      </c>
      <c r="D256" s="31">
        <f>F256</f>
        <v>771.569</v>
      </c>
      <c r="E256" s="31">
        <f>F256</f>
        <v>771.569</v>
      </c>
      <c r="F256" s="31">
        <f>ROUND(771.569,3)</f>
        <v>771.569</v>
      </c>
      <c r="G256" s="28"/>
      <c r="H256" s="38"/>
    </row>
    <row r="257" spans="1:8" ht="12.75" customHeight="1">
      <c r="A257" s="26">
        <v>44504</v>
      </c>
      <c r="B257" s="27"/>
      <c r="C257" s="31">
        <f>ROUND(755.356,3)</f>
        <v>755.356</v>
      </c>
      <c r="D257" s="31">
        <f>F257</f>
        <v>779.779</v>
      </c>
      <c r="E257" s="31">
        <f>F257</f>
        <v>779.779</v>
      </c>
      <c r="F257" s="31">
        <f>ROUND(779.779,3)</f>
        <v>779.779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3.662</v>
      </c>
      <c r="E260" s="45">
        <v>3.628</v>
      </c>
      <c r="F260" s="45">
        <v>3.645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3.612</v>
      </c>
      <c r="E261" s="45">
        <v>3.548</v>
      </c>
      <c r="F261" s="45">
        <v>3.58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3.612</v>
      </c>
      <c r="E262" s="45">
        <v>3.548</v>
      </c>
      <c r="F262" s="45">
        <v>3.58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3.592</v>
      </c>
      <c r="E263" s="45">
        <v>3.558</v>
      </c>
      <c r="F263" s="45">
        <v>3.575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3.612</v>
      </c>
      <c r="E264" s="45">
        <v>3.548</v>
      </c>
      <c r="F264" s="45">
        <v>3.58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3.652</v>
      </c>
      <c r="E265" s="45">
        <v>3.608</v>
      </c>
      <c r="F265" s="45">
        <v>3.63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4.042</v>
      </c>
      <c r="E266" s="45">
        <v>3.608</v>
      </c>
      <c r="F266" s="45">
        <v>3.825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3.942</v>
      </c>
      <c r="E267" s="45">
        <v>3.878</v>
      </c>
      <c r="F267" s="45">
        <v>3.91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4.372</v>
      </c>
      <c r="E268" s="45">
        <v>3.918</v>
      </c>
      <c r="F268" s="45">
        <v>4.145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4.282</v>
      </c>
      <c r="E269" s="45">
        <v>4.188</v>
      </c>
      <c r="F269" s="45">
        <v>4.234999999999999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4.782</v>
      </c>
      <c r="E270" s="45">
        <v>4.178</v>
      </c>
      <c r="F270" s="45">
        <v>4.48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ROUND(91.4071679241523,2)</f>
        <v>91.41</v>
      </c>
      <c r="D272" s="28">
        <f>F272</f>
        <v>85.94</v>
      </c>
      <c r="E272" s="28">
        <f>F272</f>
        <v>85.94</v>
      </c>
      <c r="F272" s="28">
        <f>ROUND(85.9441302914077,2)</f>
        <v>85.94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ROUND(85.9766669954606,2)</f>
        <v>85.98</v>
      </c>
      <c r="D274" s="28">
        <f>F274</f>
        <v>78.09</v>
      </c>
      <c r="E274" s="28">
        <f>F274</f>
        <v>78.09</v>
      </c>
      <c r="F274" s="28">
        <f>ROUND(78.091391777178,2)</f>
        <v>78.09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ROUND(91.4071679241523,5)</f>
        <v>91.40717</v>
      </c>
      <c r="D276" s="30">
        <f>F276</f>
        <v>92.23602</v>
      </c>
      <c r="E276" s="30">
        <f>F276</f>
        <v>92.23602</v>
      </c>
      <c r="F276" s="30">
        <f>ROUND(92.236016328278,5)</f>
        <v>92.23602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ROUND(91.4071679241523,5)</f>
        <v>91.40717</v>
      </c>
      <c r="D278" s="30">
        <f>F278</f>
        <v>90.4209</v>
      </c>
      <c r="E278" s="30">
        <f>F278</f>
        <v>90.4209</v>
      </c>
      <c r="F278" s="30">
        <f>ROUND(90.4208968095003,5)</f>
        <v>90.4209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ROUND(91.4071679241523,5)</f>
        <v>91.40717</v>
      </c>
      <c r="D280" s="30">
        <f>F280</f>
        <v>89.36146</v>
      </c>
      <c r="E280" s="30">
        <f>F280</f>
        <v>89.36146</v>
      </c>
      <c r="F280" s="30">
        <f>ROUND(89.3614568000113,5)</f>
        <v>89.36146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ROUND(91.4071679241523,5)</f>
        <v>91.40717</v>
      </c>
      <c r="D282" s="30">
        <f>F282</f>
        <v>90.60705</v>
      </c>
      <c r="E282" s="30">
        <f>F282</f>
        <v>90.60705</v>
      </c>
      <c r="F282" s="30">
        <f>ROUND(90.6070490405302,5)</f>
        <v>90.60705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ROUND(91.4071679241523,5)</f>
        <v>91.40717</v>
      </c>
      <c r="D284" s="30">
        <f>F284</f>
        <v>90.01699</v>
      </c>
      <c r="E284" s="30">
        <f>F284</f>
        <v>90.01699</v>
      </c>
      <c r="F284" s="30">
        <f>ROUND(90.0169861157905,5)</f>
        <v>90.01699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ROUND(91.4071679241523,5)</f>
        <v>91.40717</v>
      </c>
      <c r="D286" s="30">
        <f>F286</f>
        <v>90.08749</v>
      </c>
      <c r="E286" s="30">
        <f>F286</f>
        <v>90.08749</v>
      </c>
      <c r="F286" s="30">
        <f>ROUND(90.0874850333347,5)</f>
        <v>90.08749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ROUND(91.4071679241523,5)</f>
        <v>91.40717</v>
      </c>
      <c r="D288" s="30">
        <f>F288</f>
        <v>93.1803</v>
      </c>
      <c r="E288" s="30">
        <f>F288</f>
        <v>93.1803</v>
      </c>
      <c r="F288" s="30">
        <f>ROUND(93.1802955151099,5)</f>
        <v>93.1803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ROUND(91.4071679241523,2)</f>
        <v>91.41</v>
      </c>
      <c r="D290" s="28">
        <f>F290</f>
        <v>91.41</v>
      </c>
      <c r="E290" s="28">
        <f>F290</f>
        <v>91.41</v>
      </c>
      <c r="F290" s="28">
        <f>ROUND(91.4071679241523,2)</f>
        <v>91.41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ROUND(91.4071679241523,2)</f>
        <v>91.41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ROUND(85.9766669954606,5)</f>
        <v>85.97667</v>
      </c>
      <c r="D294" s="30">
        <f>F294</f>
        <v>78.07597</v>
      </c>
      <c r="E294" s="30">
        <f>F294</f>
        <v>78.07597</v>
      </c>
      <c r="F294" s="30">
        <f>ROUND(78.0759736224339,5)</f>
        <v>78.07597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ROUND(85.9766669954606,5)</f>
        <v>85.97667</v>
      </c>
      <c r="D296" s="30">
        <f>F296</f>
        <v>74.48362</v>
      </c>
      <c r="E296" s="30">
        <f>F296</f>
        <v>74.48362</v>
      </c>
      <c r="F296" s="30">
        <f>ROUND(74.4836216978696,5)</f>
        <v>74.48362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ROUND(85.9766669954606,5)</f>
        <v>85.97667</v>
      </c>
      <c r="D298" s="30">
        <f>F298</f>
        <v>72.76894</v>
      </c>
      <c r="E298" s="30">
        <f>F298</f>
        <v>72.76894</v>
      </c>
      <c r="F298" s="30">
        <f>ROUND(72.7689359568473,5)</f>
        <v>72.76894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ROUND(85.9766669954606,5)</f>
        <v>85.97667</v>
      </c>
      <c r="D300" s="30">
        <f>F300</f>
        <v>74.66971</v>
      </c>
      <c r="E300" s="30">
        <f>F300</f>
        <v>74.66971</v>
      </c>
      <c r="F300" s="30">
        <f>ROUND(74.6697076425741,5)</f>
        <v>74.66971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ROUND(85.9766669954606,5)</f>
        <v>85.97667</v>
      </c>
      <c r="D302" s="30">
        <f>F302</f>
        <v>78.60321</v>
      </c>
      <c r="E302" s="30">
        <f>F302</f>
        <v>78.60321</v>
      </c>
      <c r="F302" s="30">
        <f>ROUND(78.6032094084186,5)</f>
        <v>78.60321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ROUND(85.9766669954606,5)</f>
        <v>85.97667</v>
      </c>
      <c r="D304" s="30">
        <f>F304</f>
        <v>77.01466</v>
      </c>
      <c r="E304" s="30">
        <f>F304</f>
        <v>77.01466</v>
      </c>
      <c r="F304" s="30">
        <f>ROUND(77.014656395569,5)</f>
        <v>77.01466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ROUND(85.9766669954606,5)</f>
        <v>85.97667</v>
      </c>
      <c r="D306" s="30">
        <f>F306</f>
        <v>79.02162</v>
      </c>
      <c r="E306" s="30">
        <f>F306</f>
        <v>79.02162</v>
      </c>
      <c r="F306" s="30">
        <f>ROUND(79.021617446508,5)</f>
        <v>79.02162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ROUND(85.9766669954606,5)</f>
        <v>85.97667</v>
      </c>
      <c r="D308" s="30">
        <f>F308</f>
        <v>84.80569</v>
      </c>
      <c r="E308" s="30">
        <f>F308</f>
        <v>84.80569</v>
      </c>
      <c r="F308" s="30">
        <f>ROUND(84.8056860503816,5)</f>
        <v>84.80569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ROUND(85.9766669954606,2)</f>
        <v>85.98</v>
      </c>
      <c r="D310" s="28">
        <f>F310</f>
        <v>85.98</v>
      </c>
      <c r="E310" s="28">
        <f>F310</f>
        <v>85.98</v>
      </c>
      <c r="F310" s="28">
        <f>ROUND(85.9766669954606,2)</f>
        <v>85.98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ROUND(85.9766669954606,2)</f>
        <v>85.98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2021-01-28T16:27:58Z</dcterms:modified>
  <cp:category/>
  <cp:version/>
  <cp:contentType/>
  <cp:contentStatus/>
</cp:coreProperties>
</file>