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<sst xmlns="http://schemas.openxmlformats.org/spreadsheetml/2006/main" count="85" uniqueCount="83">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</sst>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43" fillId="0" borderId="35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N15" sqref="N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44242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ROUND(91.9566636191855,2)</f>
        <v>91.96</v>
      </c>
      <c r="D6" s="28">
        <f>F6</f>
        <v>92.24</v>
      </c>
      <c r="E6" s="28">
        <f>F6</f>
        <v>92.24</v>
      </c>
      <c r="F6" s="28">
        <f>ROUND(92.2358191002262,2)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ROUND(91.9566636191855,2)</f>
        <v>91.96</v>
      </c>
      <c r="D7" s="28">
        <f>F7</f>
        <v>90.45</v>
      </c>
      <c r="E7" s="28">
        <f>F7</f>
        <v>90.45</v>
      </c>
      <c r="F7" s="28">
        <f>ROUND(90.4455464635308,2)</f>
        <v>90.45</v>
      </c>
      <c r="G7" s="28"/>
      <c r="H7" s="38"/>
    </row>
    <row r="8" spans="1:8" ht="12.75" customHeight="1">
      <c r="A8" s="26">
        <v>44460</v>
      </c>
      <c r="B8" s="27"/>
      <c r="C8" s="28">
        <f>ROUND(91.9566636191855,2)</f>
        <v>91.96</v>
      </c>
      <c r="D8" s="28">
        <f>F8</f>
        <v>89.43</v>
      </c>
      <c r="E8" s="28">
        <f>F8</f>
        <v>89.43</v>
      </c>
      <c r="F8" s="28">
        <f>ROUND(89.4330864991556,2)</f>
        <v>89.43</v>
      </c>
      <c r="G8" s="28"/>
      <c r="H8" s="38"/>
    </row>
    <row r="9" spans="1:8" ht="12.75" customHeight="1">
      <c r="A9" s="26">
        <v>44551</v>
      </c>
      <c r="B9" s="27"/>
      <c r="C9" s="28">
        <f>ROUND(91.9566636191855,2)</f>
        <v>91.96</v>
      </c>
      <c r="D9" s="28">
        <f>F9</f>
        <v>90.72</v>
      </c>
      <c r="E9" s="28">
        <f>F9</f>
        <v>90.72</v>
      </c>
      <c r="F9" s="28">
        <f>ROUND(90.7224230128898,2)</f>
        <v>90.72</v>
      </c>
      <c r="G9" s="28"/>
      <c r="H9" s="38"/>
    </row>
    <row r="10" spans="1:8" ht="12.75" customHeight="1">
      <c r="A10" s="26">
        <v>44635</v>
      </c>
      <c r="B10" s="27"/>
      <c r="C10" s="28">
        <f>ROUND(91.9566636191855,2)</f>
        <v>91.96</v>
      </c>
      <c r="D10" s="28">
        <f>F10</f>
        <v>90.17</v>
      </c>
      <c r="E10" s="28">
        <f>F10</f>
        <v>90.17</v>
      </c>
      <c r="F10" s="28">
        <f>ROUND(90.17336214411,2)</f>
        <v>90.17</v>
      </c>
      <c r="G10" s="28"/>
      <c r="H10" s="38"/>
    </row>
    <row r="11" spans="1:8" ht="12.75" customHeight="1">
      <c r="A11" s="26">
        <v>44733</v>
      </c>
      <c r="B11" s="27"/>
      <c r="C11" s="28">
        <f>ROUND(91.9566636191855,2)</f>
        <v>91.96</v>
      </c>
      <c r="D11" s="28">
        <f>F11</f>
        <v>90.32</v>
      </c>
      <c r="E11" s="28">
        <f>F11</f>
        <v>90.32</v>
      </c>
      <c r="F11" s="28">
        <f>ROUND(90.3238236857988,2)</f>
        <v>90.32</v>
      </c>
      <c r="G11" s="28"/>
      <c r="H11" s="38"/>
    </row>
    <row r="12" spans="1:8" ht="12.75" customHeight="1">
      <c r="A12" s="26">
        <v>44824</v>
      </c>
      <c r="B12" s="27"/>
      <c r="C12" s="28">
        <f>ROUND(91.9566636191855,2)</f>
        <v>91.96</v>
      </c>
      <c r="D12" s="28">
        <f>F12</f>
        <v>93.49</v>
      </c>
      <c r="E12" s="28">
        <f>F12</f>
        <v>93.49</v>
      </c>
      <c r="F12" s="28">
        <f>ROUND(93.4860491903058,2)</f>
        <v>93.49</v>
      </c>
      <c r="G12" s="28"/>
      <c r="H12" s="38"/>
    </row>
    <row r="13" spans="1:8" ht="12.75" customHeight="1">
      <c r="A13" s="26">
        <v>44915</v>
      </c>
      <c r="B13" s="27"/>
      <c r="C13" s="28">
        <f>ROUND(91.9566636191855,2)</f>
        <v>91.96</v>
      </c>
      <c r="D13" s="28">
        <f>F13</f>
        <v>94.01</v>
      </c>
      <c r="E13" s="28">
        <f>F13</f>
        <v>94.01</v>
      </c>
      <c r="F13" s="28">
        <f>ROUND(94.0066266328223,2)</f>
        <v>94.01</v>
      </c>
      <c r="G13" s="28"/>
      <c r="H13" s="38"/>
    </row>
    <row r="14" spans="1:8" ht="12.75" customHeight="1">
      <c r="A14" s="26">
        <v>45007</v>
      </c>
      <c r="B14" s="27"/>
      <c r="C14" s="28">
        <f>ROUND(91.9566636191855,2)</f>
        <v>91.96</v>
      </c>
      <c r="D14" s="28">
        <f>F14</f>
        <v>86.41</v>
      </c>
      <c r="E14" s="28">
        <f>F14</f>
        <v>86.41</v>
      </c>
      <c r="F14" s="28">
        <f>ROUND(86.4138739698711,2)</f>
        <v>86.41</v>
      </c>
      <c r="G14" s="28"/>
      <c r="H14" s="38"/>
    </row>
    <row r="15" spans="1:8" ht="12.75" customHeight="1">
      <c r="A15" s="26">
        <v>45097</v>
      </c>
      <c r="B15" s="27"/>
      <c r="C15" s="28">
        <f>ROUND(91.9566636191855,2)</f>
        <v>91.96</v>
      </c>
      <c r="D15" s="28">
        <f>F15</f>
        <v>91.96</v>
      </c>
      <c r="E15" s="28">
        <f>F15</f>
        <v>91.96</v>
      </c>
      <c r="F15" s="28">
        <f>ROUND(91.9566636191855,2)</f>
        <v>91.96</v>
      </c>
      <c r="G15" s="28"/>
      <c r="H15" s="38"/>
    </row>
    <row r="16" spans="1:8" ht="12.75" customHeight="1">
      <c r="A16" s="26">
        <v>45188</v>
      </c>
      <c r="B16" s="27"/>
      <c r="C16" s="28">
        <f>ROUND(91.9566636191855,2)</f>
        <v>91.96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ROUND(86.7470444492078,2)</f>
        <v>86.75</v>
      </c>
      <c r="D18" s="28">
        <f>F18</f>
        <v>79.07</v>
      </c>
      <c r="E18" s="28">
        <f>F18</f>
        <v>79.07</v>
      </c>
      <c r="F18" s="28">
        <f>ROUND(79.0652090604144,2)</f>
        <v>79.07</v>
      </c>
      <c r="G18" s="28"/>
      <c r="H18" s="38"/>
    </row>
    <row r="19" spans="1:8" ht="12.75" customHeight="1">
      <c r="A19" s="26">
        <v>46097</v>
      </c>
      <c r="B19" s="27"/>
      <c r="C19" s="28">
        <f>ROUND(86.7470444492078,2)</f>
        <v>86.75</v>
      </c>
      <c r="D19" s="28">
        <f>F19</f>
        <v>75.49</v>
      </c>
      <c r="E19" s="28">
        <f>F19</f>
        <v>75.49</v>
      </c>
      <c r="F19" s="28">
        <f>ROUND(75.4936460551022,2)</f>
        <v>75.49</v>
      </c>
      <c r="G19" s="28"/>
      <c r="H19" s="38"/>
    </row>
    <row r="20" spans="1:8" ht="12.75" customHeight="1">
      <c r="A20" s="26">
        <v>46188</v>
      </c>
      <c r="B20" s="27"/>
      <c r="C20" s="28">
        <f>ROUND(86.7470444492078,2)</f>
        <v>86.75</v>
      </c>
      <c r="D20" s="28">
        <f>F20</f>
        <v>73.81</v>
      </c>
      <c r="E20" s="28">
        <f>F20</f>
        <v>73.81</v>
      </c>
      <c r="F20" s="28">
        <f>ROUND(73.805692503042,2)</f>
        <v>73.81</v>
      </c>
      <c r="G20" s="28"/>
      <c r="H20" s="38"/>
    </row>
    <row r="21" spans="1:8" ht="12.75" customHeight="1">
      <c r="A21" s="26">
        <v>46286</v>
      </c>
      <c r="B21" s="27"/>
      <c r="C21" s="28">
        <f>ROUND(86.7470444492078,2)</f>
        <v>86.75</v>
      </c>
      <c r="D21" s="28">
        <f>F21</f>
        <v>75.72</v>
      </c>
      <c r="E21" s="28">
        <f>F21</f>
        <v>75.72</v>
      </c>
      <c r="F21" s="28">
        <f>ROUND(75.7249761882729,2)</f>
        <v>75.72</v>
      </c>
      <c r="G21" s="28"/>
      <c r="H21" s="38"/>
    </row>
    <row r="22" spans="1:8" ht="12.75" customHeight="1">
      <c r="A22" s="26">
        <v>46377</v>
      </c>
      <c r="B22" s="27"/>
      <c r="C22" s="28">
        <f>ROUND(86.7470444492078,2)</f>
        <v>86.75</v>
      </c>
      <c r="D22" s="28">
        <f>F22</f>
        <v>79.65</v>
      </c>
      <c r="E22" s="28">
        <f>F22</f>
        <v>79.65</v>
      </c>
      <c r="F22" s="28">
        <f>ROUND(79.6509183031107,2)</f>
        <v>79.65</v>
      </c>
      <c r="G22" s="28"/>
      <c r="H22" s="38"/>
    </row>
    <row r="23" spans="1:8" ht="12.75" customHeight="1">
      <c r="A23" s="26">
        <v>46461</v>
      </c>
      <c r="B23" s="27"/>
      <c r="C23" s="28">
        <f>ROUND(86.7470444492078,2)</f>
        <v>86.75</v>
      </c>
      <c r="D23" s="28">
        <f>F23</f>
        <v>78.05</v>
      </c>
      <c r="E23" s="28">
        <f>F23</f>
        <v>78.05</v>
      </c>
      <c r="F23" s="28">
        <f>ROUND(78.0544960682685,2)</f>
        <v>78.05</v>
      </c>
      <c r="G23" s="28"/>
      <c r="H23" s="38"/>
    </row>
    <row r="24" spans="1:8" ht="12.75" customHeight="1">
      <c r="A24" s="26">
        <v>46559</v>
      </c>
      <c r="B24" s="27"/>
      <c r="C24" s="28">
        <f>ROUND(86.7470444492078,2)</f>
        <v>86.75</v>
      </c>
      <c r="D24" s="28">
        <f>F24</f>
        <v>80.02</v>
      </c>
      <c r="E24" s="28">
        <f>F24</f>
        <v>80.02</v>
      </c>
      <c r="F24" s="28">
        <f>ROUND(80.0196230549728,2)</f>
        <v>80.02</v>
      </c>
      <c r="G24" s="28"/>
      <c r="H24" s="38"/>
    </row>
    <row r="25" spans="1:8" ht="12.75" customHeight="1">
      <c r="A25" s="26">
        <v>46650</v>
      </c>
      <c r="B25" s="27"/>
      <c r="C25" s="28">
        <f>ROUND(86.7470444492078,2)</f>
        <v>86.75</v>
      </c>
      <c r="D25" s="28">
        <f>F25</f>
        <v>85.74</v>
      </c>
      <c r="E25" s="28">
        <f>F25</f>
        <v>85.74</v>
      </c>
      <c r="F25" s="28">
        <f>ROUND(85.739341526424,2)</f>
        <v>85.74</v>
      </c>
      <c r="G25" s="28"/>
      <c r="H25" s="38"/>
    </row>
    <row r="26" spans="1:8" ht="12.75" customHeight="1">
      <c r="A26" s="26">
        <v>46741</v>
      </c>
      <c r="B26" s="27"/>
      <c r="C26" s="28">
        <f>ROUND(86.7470444492078,2)</f>
        <v>86.75</v>
      </c>
      <c r="D26" s="28">
        <f>F26</f>
        <v>86.05</v>
      </c>
      <c r="E26" s="28">
        <f>F26</f>
        <v>86.05</v>
      </c>
      <c r="F26" s="28">
        <f>ROUND(86.0461551787446,2)</f>
        <v>86.05</v>
      </c>
      <c r="G26" s="28"/>
      <c r="H26" s="38"/>
    </row>
    <row r="27" spans="1:8" ht="12.75" customHeight="1">
      <c r="A27" s="26">
        <v>46834</v>
      </c>
      <c r="B27" s="27"/>
      <c r="C27" s="28">
        <f>ROUND(86.7470444492078,2)</f>
        <v>86.75</v>
      </c>
      <c r="D27" s="28">
        <f>F27</f>
        <v>78.95</v>
      </c>
      <c r="E27" s="28">
        <f>F27</f>
        <v>78.95</v>
      </c>
      <c r="F27" s="28">
        <f>ROUND(78.9485752897466,2)</f>
        <v>78.95</v>
      </c>
      <c r="G27" s="28"/>
      <c r="H27" s="38"/>
    </row>
    <row r="28" spans="1:8" ht="12.75" customHeight="1">
      <c r="A28" s="26">
        <v>46924</v>
      </c>
      <c r="B28" s="27"/>
      <c r="C28" s="28">
        <f>ROUND(86.7470444492078,2)</f>
        <v>86.75</v>
      </c>
      <c r="D28" s="28">
        <f>F28</f>
        <v>86.75</v>
      </c>
      <c r="E28" s="28">
        <f>F28</f>
        <v>86.75</v>
      </c>
      <c r="F28" s="28">
        <f>ROUND(86.7470444492078,2)</f>
        <v>86.75</v>
      </c>
      <c r="G28" s="28"/>
      <c r="H28" s="38"/>
    </row>
    <row r="29" spans="1:8" ht="12.75" customHeight="1">
      <c r="A29" s="26">
        <v>47015</v>
      </c>
      <c r="B29" s="27"/>
      <c r="C29" s="28">
        <f>ROUND(86.7470444492078,2)</f>
        <v>86.75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ROUND(2.15,5)</f>
        <v>2.15</v>
      </c>
      <c r="D31" s="30">
        <f>F31</f>
        <v>2.15</v>
      </c>
      <c r="E31" s="30">
        <f>F31</f>
        <v>2.15</v>
      </c>
      <c r="F31" s="30">
        <f>ROUND(2.15,5)</f>
        <v>2.15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ROUND(4.18,5)</f>
        <v>4.18</v>
      </c>
      <c r="D33" s="30">
        <f>F33</f>
        <v>4.18</v>
      </c>
      <c r="E33" s="30">
        <f>F33</f>
        <v>4.18</v>
      </c>
      <c r="F33" s="30">
        <f>ROUND(4.18,5)</f>
        <v>4.18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ROUND(4.2,5)</f>
        <v>4.2</v>
      </c>
      <c r="D35" s="30">
        <f>F35</f>
        <v>4.2</v>
      </c>
      <c r="E35" s="30">
        <f>F35</f>
        <v>4.2</v>
      </c>
      <c r="F35" s="30">
        <f>ROUND(4.2,5)</f>
        <v>4.2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ROUND(4.13,5)</f>
        <v>4.13</v>
      </c>
      <c r="D37" s="30">
        <f>F37</f>
        <v>4.13</v>
      </c>
      <c r="E37" s="30">
        <f>F37</f>
        <v>4.13</v>
      </c>
      <c r="F37" s="30">
        <f>ROUND(4.13,5)</f>
        <v>4.13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ROUND(10.98,5)</f>
        <v>10.98</v>
      </c>
      <c r="D39" s="30">
        <f>F39</f>
        <v>10.98</v>
      </c>
      <c r="E39" s="30">
        <f>F39</f>
        <v>10.98</v>
      </c>
      <c r="F39" s="30">
        <f>ROUND(10.98,5)</f>
        <v>10.98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ROUND(4.695,5)</f>
        <v>4.695</v>
      </c>
      <c r="D41" s="30">
        <f>F41</f>
        <v>4.695</v>
      </c>
      <c r="E41" s="30">
        <f>F41</f>
        <v>4.695</v>
      </c>
      <c r="F41" s="30">
        <f>ROUND(4.695,5)</f>
        <v>4.695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ROUND(6.77,3)</f>
        <v>6.77</v>
      </c>
      <c r="D43" s="31">
        <f>F43</f>
        <v>6.77</v>
      </c>
      <c r="E43" s="31">
        <f>F43</f>
        <v>6.77</v>
      </c>
      <c r="F43" s="31">
        <f>ROUND(6.77,3)</f>
        <v>6.77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ROUND(1.44,3)</f>
        <v>1.44</v>
      </c>
      <c r="D45" s="31">
        <f>F45</f>
        <v>1.44</v>
      </c>
      <c r="E45" s="31">
        <f>F45</f>
        <v>1.44</v>
      </c>
      <c r="F45" s="31">
        <f>ROUND(1.44,3)</f>
        <v>1.44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ROUND(4.2,3)</f>
        <v>4.2</v>
      </c>
      <c r="D47" s="31">
        <f>F47</f>
        <v>4.2</v>
      </c>
      <c r="E47" s="31">
        <f>F47</f>
        <v>4.2</v>
      </c>
      <c r="F47" s="31">
        <f>ROUND(4.2,3)</f>
        <v>4.2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ROUND(3.78,3)</f>
        <v>3.78</v>
      </c>
      <c r="D49" s="31">
        <f>F49</f>
        <v>3.78</v>
      </c>
      <c r="E49" s="31">
        <f>F49</f>
        <v>3.78</v>
      </c>
      <c r="F49" s="31">
        <f>ROUND(3.78,3)</f>
        <v>3.78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ROUND(9.99,3)</f>
        <v>9.99</v>
      </c>
      <c r="D51" s="31">
        <f>F51</f>
        <v>9.99</v>
      </c>
      <c r="E51" s="31">
        <f>F51</f>
        <v>9.99</v>
      </c>
      <c r="F51" s="31">
        <f>ROUND(9.99,3)</f>
        <v>9.99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ROUND(3.22,3)</f>
        <v>3.22</v>
      </c>
      <c r="D53" s="31">
        <f>F53</f>
        <v>3.22</v>
      </c>
      <c r="E53" s="31">
        <f>F53</f>
        <v>3.22</v>
      </c>
      <c r="F53" s="31">
        <f>ROUND(3.22,3)</f>
        <v>3.22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ROUND(0.91,3)</f>
        <v>0.91</v>
      </c>
      <c r="D55" s="31">
        <f>F55</f>
        <v>0.91</v>
      </c>
      <c r="E55" s="31">
        <f>F55</f>
        <v>0.91</v>
      </c>
      <c r="F55" s="31">
        <f>ROUND(0.91,3)</f>
        <v>0.91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ROUND(8.98,3)</f>
        <v>8.98</v>
      </c>
      <c r="D57" s="31">
        <f>F57</f>
        <v>8.98</v>
      </c>
      <c r="E57" s="31">
        <f>F57</f>
        <v>8.98</v>
      </c>
      <c r="F57" s="31">
        <f>ROUND(8.98,3)</f>
        <v>8.98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44322</v>
      </c>
      <c r="B59" s="27"/>
      <c r="C59" s="30">
        <f>ROUND(2.15,5)</f>
        <v>2.15</v>
      </c>
      <c r="D59" s="30">
        <f>F59</f>
        <v>151.5155</v>
      </c>
      <c r="E59" s="30">
        <f>F59</f>
        <v>151.5155</v>
      </c>
      <c r="F59" s="30">
        <f>ROUND(151.5155,5)</f>
        <v>151.5155</v>
      </c>
      <c r="G59" s="28"/>
      <c r="H59" s="38"/>
    </row>
    <row r="60" spans="1:8" ht="12.75" customHeight="1">
      <c r="A60" s="26">
        <v>44413</v>
      </c>
      <c r="B60" s="27"/>
      <c r="C60" s="30">
        <f>ROUND(2.15,5)</f>
        <v>2.15</v>
      </c>
      <c r="D60" s="30">
        <f>F60</f>
        <v>151.65575</v>
      </c>
      <c r="E60" s="30">
        <f>F60</f>
        <v>151.65575</v>
      </c>
      <c r="F60" s="30">
        <f>ROUND(151.65575,5)</f>
        <v>151.65575</v>
      </c>
      <c r="G60" s="28"/>
      <c r="H60" s="38"/>
    </row>
    <row r="61" spans="1:8" ht="12.75" customHeight="1">
      <c r="A61" s="26">
        <v>44504</v>
      </c>
      <c r="B61" s="27"/>
      <c r="C61" s="30">
        <f>ROUND(2.15,5)</f>
        <v>2.15</v>
      </c>
      <c r="D61" s="30">
        <f>F61</f>
        <v>153.31032</v>
      </c>
      <c r="E61" s="30">
        <f>F61</f>
        <v>153.31032</v>
      </c>
      <c r="F61" s="30">
        <f>ROUND(153.31032,5)</f>
        <v>153.31032</v>
      </c>
      <c r="G61" s="28"/>
      <c r="H61" s="38"/>
    </row>
    <row r="62" spans="1:8" ht="12.75" customHeight="1">
      <c r="A62" s="26">
        <v>44595</v>
      </c>
      <c r="B62" s="27"/>
      <c r="C62" s="30">
        <f>ROUND(2.15,5)</f>
        <v>2.15</v>
      </c>
      <c r="D62" s="30">
        <f>F62</f>
        <v>153.47252</v>
      </c>
      <c r="E62" s="30">
        <f>F62</f>
        <v>153.47252</v>
      </c>
      <c r="F62" s="30">
        <f>ROUND(153.47252,5)</f>
        <v>153.47252</v>
      </c>
      <c r="G62" s="28"/>
      <c r="H62" s="38"/>
    </row>
    <row r="63" spans="1:8" ht="12.75" customHeight="1">
      <c r="A63" s="26">
        <v>44686</v>
      </c>
      <c r="B63" s="27"/>
      <c r="C63" s="30">
        <f>ROUND(2.15,5)</f>
        <v>2.15</v>
      </c>
      <c r="D63" s="30">
        <f>F63</f>
        <v>155.09128</v>
      </c>
      <c r="E63" s="30">
        <f>F63</f>
        <v>155.09128</v>
      </c>
      <c r="F63" s="30">
        <f>ROUND(155.09128,5)</f>
        <v>155.09128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44322</v>
      </c>
      <c r="B65" s="27"/>
      <c r="C65" s="30">
        <f>ROUND(107.4985,5)</f>
        <v>107.4985</v>
      </c>
      <c r="D65" s="30">
        <f>F65</f>
        <v>107.34219</v>
      </c>
      <c r="E65" s="30">
        <f>F65</f>
        <v>107.34219</v>
      </c>
      <c r="F65" s="30">
        <f>ROUND(107.34219,5)</f>
        <v>107.34219</v>
      </c>
      <c r="G65" s="28"/>
      <c r="H65" s="38"/>
    </row>
    <row r="66" spans="1:8" ht="12.75" customHeight="1">
      <c r="A66" s="26">
        <v>44413</v>
      </c>
      <c r="B66" s="27"/>
      <c r="C66" s="30">
        <f>ROUND(107.4985,5)</f>
        <v>107.4985</v>
      </c>
      <c r="D66" s="30">
        <f>F66</f>
        <v>108.52511</v>
      </c>
      <c r="E66" s="30">
        <f>F66</f>
        <v>108.52511</v>
      </c>
      <c r="F66" s="30">
        <f>ROUND(108.52511,5)</f>
        <v>108.52511</v>
      </c>
      <c r="G66" s="28"/>
      <c r="H66" s="38"/>
    </row>
    <row r="67" spans="1:8" ht="12.75" customHeight="1">
      <c r="A67" s="26">
        <v>44504</v>
      </c>
      <c r="B67" s="27"/>
      <c r="C67" s="30">
        <f>ROUND(107.4985,5)</f>
        <v>107.4985</v>
      </c>
      <c r="D67" s="30">
        <f>F67</f>
        <v>108.55985</v>
      </c>
      <c r="E67" s="30">
        <f>F67</f>
        <v>108.55985</v>
      </c>
      <c r="F67" s="30">
        <f>ROUND(108.55985,5)</f>
        <v>108.55985</v>
      </c>
      <c r="G67" s="28"/>
      <c r="H67" s="38"/>
    </row>
    <row r="68" spans="1:8" ht="12.75" customHeight="1">
      <c r="A68" s="26">
        <v>44595</v>
      </c>
      <c r="B68" s="27"/>
      <c r="C68" s="30">
        <f>ROUND(107.4985,5)</f>
        <v>107.4985</v>
      </c>
      <c r="D68" s="30">
        <f>F68</f>
        <v>109.77677</v>
      </c>
      <c r="E68" s="30">
        <f>F68</f>
        <v>109.77677</v>
      </c>
      <c r="F68" s="30">
        <f>ROUND(109.77677,5)</f>
        <v>109.77677</v>
      </c>
      <c r="G68" s="28"/>
      <c r="H68" s="38"/>
    </row>
    <row r="69" spans="1:8" ht="12.75" customHeight="1">
      <c r="A69" s="26">
        <v>44686</v>
      </c>
      <c r="B69" s="27"/>
      <c r="C69" s="30">
        <f>ROUND(107.4985,5)</f>
        <v>107.4985</v>
      </c>
      <c r="D69" s="30">
        <f>F69</f>
        <v>109.76161</v>
      </c>
      <c r="E69" s="30">
        <f>F69</f>
        <v>109.76161</v>
      </c>
      <c r="F69" s="30">
        <f>ROUND(109.76161,5)</f>
        <v>109.76161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44322</v>
      </c>
      <c r="B71" s="27"/>
      <c r="C71" s="30">
        <f>ROUND(8.53,5)</f>
        <v>8.53</v>
      </c>
      <c r="D71" s="30">
        <f>F71</f>
        <v>8.69769</v>
      </c>
      <c r="E71" s="30">
        <f>F71</f>
        <v>8.69769</v>
      </c>
      <c r="F71" s="30">
        <f>ROUND(8.69769,5)</f>
        <v>8.69769</v>
      </c>
      <c r="G71" s="28"/>
      <c r="H71" s="38"/>
    </row>
    <row r="72" spans="1:8" ht="12.75" customHeight="1">
      <c r="A72" s="26">
        <v>44413</v>
      </c>
      <c r="B72" s="27"/>
      <c r="C72" s="30">
        <f>ROUND(8.53,5)</f>
        <v>8.53</v>
      </c>
      <c r="D72" s="30">
        <f>F72</f>
        <v>8.88658</v>
      </c>
      <c r="E72" s="30">
        <f>F72</f>
        <v>8.88658</v>
      </c>
      <c r="F72" s="30">
        <f>ROUND(8.88658,5)</f>
        <v>8.88658</v>
      </c>
      <c r="G72" s="28"/>
      <c r="H72" s="38"/>
    </row>
    <row r="73" spans="1:8" ht="12.75" customHeight="1">
      <c r="A73" s="26">
        <v>44504</v>
      </c>
      <c r="B73" s="27"/>
      <c r="C73" s="30">
        <f>ROUND(8.53,5)</f>
        <v>8.53</v>
      </c>
      <c r="D73" s="30">
        <f>F73</f>
        <v>9.07261</v>
      </c>
      <c r="E73" s="30">
        <f>F73</f>
        <v>9.07261</v>
      </c>
      <c r="F73" s="30">
        <f>ROUND(9.07261,5)</f>
        <v>9.07261</v>
      </c>
      <c r="G73" s="28"/>
      <c r="H73" s="38"/>
    </row>
    <row r="74" spans="1:8" ht="12.75" customHeight="1">
      <c r="A74" s="26">
        <v>44595</v>
      </c>
      <c r="B74" s="27"/>
      <c r="C74" s="30">
        <f>ROUND(8.53,5)</f>
        <v>8.53</v>
      </c>
      <c r="D74" s="30">
        <f>F74</f>
        <v>9.27411</v>
      </c>
      <c r="E74" s="30">
        <f>F74</f>
        <v>9.27411</v>
      </c>
      <c r="F74" s="30">
        <f>ROUND(9.27411,5)</f>
        <v>9.27411</v>
      </c>
      <c r="G74" s="28"/>
      <c r="H74" s="38"/>
    </row>
    <row r="75" spans="1:8" ht="12.75" customHeight="1">
      <c r="A75" s="26">
        <v>44686</v>
      </c>
      <c r="B75" s="27"/>
      <c r="C75" s="30">
        <f>ROUND(8.53,5)</f>
        <v>8.53</v>
      </c>
      <c r="D75" s="30">
        <f>F75</f>
        <v>9.50472</v>
      </c>
      <c r="E75" s="30">
        <f>F75</f>
        <v>9.50472</v>
      </c>
      <c r="F75" s="30">
        <f>ROUND(9.50472,5)</f>
        <v>9.50472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44322</v>
      </c>
      <c r="B77" s="27"/>
      <c r="C77" s="30">
        <f>ROUND(9.345,5)</f>
        <v>9.345</v>
      </c>
      <c r="D77" s="30">
        <f>F77</f>
        <v>9.51932</v>
      </c>
      <c r="E77" s="30">
        <f>F77</f>
        <v>9.51932</v>
      </c>
      <c r="F77" s="30">
        <f>ROUND(9.51932,5)</f>
        <v>9.51932</v>
      </c>
      <c r="G77" s="28"/>
      <c r="H77" s="38"/>
    </row>
    <row r="78" spans="1:8" ht="12.75" customHeight="1">
      <c r="A78" s="26">
        <v>44413</v>
      </c>
      <c r="B78" s="27"/>
      <c r="C78" s="30">
        <f>ROUND(9.345,5)</f>
        <v>9.345</v>
      </c>
      <c r="D78" s="30">
        <f>F78</f>
        <v>9.71215</v>
      </c>
      <c r="E78" s="30">
        <f>F78</f>
        <v>9.71215</v>
      </c>
      <c r="F78" s="30">
        <f>ROUND(9.71215,5)</f>
        <v>9.71215</v>
      </c>
      <c r="G78" s="28"/>
      <c r="H78" s="38"/>
    </row>
    <row r="79" spans="1:8" ht="12.75" customHeight="1">
      <c r="A79" s="26">
        <v>44504</v>
      </c>
      <c r="B79" s="27"/>
      <c r="C79" s="30">
        <f>ROUND(9.345,5)</f>
        <v>9.345</v>
      </c>
      <c r="D79" s="30">
        <f>F79</f>
        <v>9.91066</v>
      </c>
      <c r="E79" s="30">
        <f>F79</f>
        <v>9.91066</v>
      </c>
      <c r="F79" s="30">
        <f>ROUND(9.91066,5)</f>
        <v>9.91066</v>
      </c>
      <c r="G79" s="28"/>
      <c r="H79" s="38"/>
    </row>
    <row r="80" spans="1:8" ht="12.75" customHeight="1">
      <c r="A80" s="26">
        <v>44595</v>
      </c>
      <c r="B80" s="27"/>
      <c r="C80" s="30">
        <f>ROUND(9.345,5)</f>
        <v>9.345</v>
      </c>
      <c r="D80" s="30">
        <f>F80</f>
        <v>10.12047</v>
      </c>
      <c r="E80" s="30">
        <f>F80</f>
        <v>10.12047</v>
      </c>
      <c r="F80" s="30">
        <f>ROUND(10.12047,5)</f>
        <v>10.12047</v>
      </c>
      <c r="G80" s="28"/>
      <c r="H80" s="38"/>
    </row>
    <row r="81" spans="1:8" ht="12.75" customHeight="1">
      <c r="A81" s="26">
        <v>44686</v>
      </c>
      <c r="B81" s="27"/>
      <c r="C81" s="30">
        <f>ROUND(9.345,5)</f>
        <v>9.345</v>
      </c>
      <c r="D81" s="30">
        <f>F81</f>
        <v>10.35327</v>
      </c>
      <c r="E81" s="30">
        <f>F81</f>
        <v>10.35327</v>
      </c>
      <c r="F81" s="30">
        <f>ROUND(10.35327,5)</f>
        <v>10.35327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44322</v>
      </c>
      <c r="B83" s="27"/>
      <c r="C83" s="30">
        <f>ROUND(101.57646,5)</f>
        <v>101.57646</v>
      </c>
      <c r="D83" s="30">
        <f>F83</f>
        <v>102.50417</v>
      </c>
      <c r="E83" s="30">
        <f>F83</f>
        <v>102.50417</v>
      </c>
      <c r="F83" s="30">
        <f>ROUND(102.50417,5)</f>
        <v>102.50417</v>
      </c>
      <c r="G83" s="28"/>
      <c r="H83" s="38"/>
    </row>
    <row r="84" spans="1:8" ht="12.75" customHeight="1">
      <c r="A84" s="26">
        <v>44413</v>
      </c>
      <c r="B84" s="27"/>
      <c r="C84" s="30">
        <f>ROUND(101.57646,5)</f>
        <v>101.57646</v>
      </c>
      <c r="D84" s="30">
        <f>F84</f>
        <v>103.63357</v>
      </c>
      <c r="E84" s="30">
        <f>F84</f>
        <v>103.63357</v>
      </c>
      <c r="F84" s="30">
        <f>ROUND(103.63357,5)</f>
        <v>103.63357</v>
      </c>
      <c r="G84" s="28"/>
      <c r="H84" s="38"/>
    </row>
    <row r="85" spans="1:8" ht="12.75" customHeight="1">
      <c r="A85" s="26">
        <v>44504</v>
      </c>
      <c r="B85" s="27"/>
      <c r="C85" s="30">
        <f>ROUND(101.57646,5)</f>
        <v>101.57646</v>
      </c>
      <c r="D85" s="30">
        <f>F85</f>
        <v>103.5407</v>
      </c>
      <c r="E85" s="30">
        <f>F85</f>
        <v>103.5407</v>
      </c>
      <c r="F85" s="30">
        <f>ROUND(103.5407,5)</f>
        <v>103.5407</v>
      </c>
      <c r="G85" s="28"/>
      <c r="H85" s="38"/>
    </row>
    <row r="86" spans="1:8" ht="12.75" customHeight="1">
      <c r="A86" s="26">
        <v>44595</v>
      </c>
      <c r="B86" s="27"/>
      <c r="C86" s="30">
        <f>ROUND(101.57646,5)</f>
        <v>101.57646</v>
      </c>
      <c r="D86" s="30">
        <f>F86</f>
        <v>104.7014</v>
      </c>
      <c r="E86" s="30">
        <f>F86</f>
        <v>104.7014</v>
      </c>
      <c r="F86" s="30">
        <f>ROUND(104.7014,5)</f>
        <v>104.7014</v>
      </c>
      <c r="G86" s="28"/>
      <c r="H86" s="38"/>
    </row>
    <row r="87" spans="1:8" ht="12.75" customHeight="1">
      <c r="A87" s="26">
        <v>44686</v>
      </c>
      <c r="B87" s="27"/>
      <c r="C87" s="30">
        <f>ROUND(101.57646,5)</f>
        <v>101.57646</v>
      </c>
      <c r="D87" s="30">
        <f>F87</f>
        <v>104.55268</v>
      </c>
      <c r="E87" s="30">
        <f>F87</f>
        <v>104.55268</v>
      </c>
      <c r="F87" s="30">
        <f>ROUND(104.55268,5)</f>
        <v>104.55268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44322</v>
      </c>
      <c r="B89" s="27"/>
      <c r="C89" s="30">
        <f>ROUND(10.315,5)</f>
        <v>10.315</v>
      </c>
      <c r="D89" s="30">
        <f>F89</f>
        <v>10.49409</v>
      </c>
      <c r="E89" s="30">
        <f>F89</f>
        <v>10.49409</v>
      </c>
      <c r="F89" s="30">
        <f>ROUND(10.49409,5)</f>
        <v>10.49409</v>
      </c>
      <c r="G89" s="28"/>
      <c r="H89" s="38"/>
    </row>
    <row r="90" spans="1:8" ht="12.75" customHeight="1">
      <c r="A90" s="26">
        <v>44413</v>
      </c>
      <c r="B90" s="27"/>
      <c r="C90" s="30">
        <f>ROUND(10.315,5)</f>
        <v>10.315</v>
      </c>
      <c r="D90" s="30">
        <f>F90</f>
        <v>10.69684</v>
      </c>
      <c r="E90" s="30">
        <f>F90</f>
        <v>10.69684</v>
      </c>
      <c r="F90" s="30">
        <f>ROUND(10.69684,5)</f>
        <v>10.69684</v>
      </c>
      <c r="G90" s="28"/>
      <c r="H90" s="38"/>
    </row>
    <row r="91" spans="1:8" ht="12.75" customHeight="1">
      <c r="A91" s="26">
        <v>44504</v>
      </c>
      <c r="B91" s="27"/>
      <c r="C91" s="30">
        <f>ROUND(10.315,5)</f>
        <v>10.315</v>
      </c>
      <c r="D91" s="30">
        <f>F91</f>
        <v>10.8936</v>
      </c>
      <c r="E91" s="30">
        <f>F91</f>
        <v>10.8936</v>
      </c>
      <c r="F91" s="30">
        <f>ROUND(10.8936,5)</f>
        <v>10.8936</v>
      </c>
      <c r="G91" s="28"/>
      <c r="H91" s="38"/>
    </row>
    <row r="92" spans="1:8" ht="12.75" customHeight="1">
      <c r="A92" s="26">
        <v>44595</v>
      </c>
      <c r="B92" s="27"/>
      <c r="C92" s="30">
        <f>ROUND(10.315,5)</f>
        <v>10.315</v>
      </c>
      <c r="D92" s="30">
        <f>F92</f>
        <v>11.10414</v>
      </c>
      <c r="E92" s="30">
        <f>F92</f>
        <v>11.10414</v>
      </c>
      <c r="F92" s="30">
        <f>ROUND(11.10414,5)</f>
        <v>11.10414</v>
      </c>
      <c r="G92" s="28"/>
      <c r="H92" s="38"/>
    </row>
    <row r="93" spans="1:8" ht="12.75" customHeight="1">
      <c r="A93" s="26">
        <v>44686</v>
      </c>
      <c r="B93" s="27"/>
      <c r="C93" s="30">
        <f>ROUND(10.315,5)</f>
        <v>10.315</v>
      </c>
      <c r="D93" s="30">
        <f>F93</f>
        <v>11.335</v>
      </c>
      <c r="E93" s="30">
        <f>F93</f>
        <v>11.335</v>
      </c>
      <c r="F93" s="30">
        <f>ROUND(11.335,5)</f>
        <v>11.335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44322</v>
      </c>
      <c r="B95" s="27"/>
      <c r="C95" s="30">
        <f>ROUND(4.18,5)</f>
        <v>4.18</v>
      </c>
      <c r="D95" s="30">
        <f>F95</f>
        <v>116.96854</v>
      </c>
      <c r="E95" s="30">
        <f>F95</f>
        <v>116.96854</v>
      </c>
      <c r="F95" s="30">
        <f>ROUND(116.96854,5)</f>
        <v>116.96854</v>
      </c>
      <c r="G95" s="28"/>
      <c r="H95" s="38"/>
    </row>
    <row r="96" spans="1:8" ht="12.75" customHeight="1">
      <c r="A96" s="26">
        <v>44413</v>
      </c>
      <c r="B96" s="27"/>
      <c r="C96" s="30">
        <f>ROUND(4.18,5)</f>
        <v>4.18</v>
      </c>
      <c r="D96" s="30">
        <f>F96</f>
        <v>116.53691</v>
      </c>
      <c r="E96" s="30">
        <f>F96</f>
        <v>116.53691</v>
      </c>
      <c r="F96" s="30">
        <f>ROUND(116.53691,5)</f>
        <v>116.53691</v>
      </c>
      <c r="G96" s="28"/>
      <c r="H96" s="38"/>
    </row>
    <row r="97" spans="1:8" ht="12.75" customHeight="1">
      <c r="A97" s="26">
        <v>44504</v>
      </c>
      <c r="B97" s="27"/>
      <c r="C97" s="30">
        <f>ROUND(4.18,5)</f>
        <v>4.18</v>
      </c>
      <c r="D97" s="30">
        <f>F97</f>
        <v>117.8084</v>
      </c>
      <c r="E97" s="30">
        <f>F97</f>
        <v>117.8084</v>
      </c>
      <c r="F97" s="30">
        <f>ROUND(117.8084,5)</f>
        <v>117.8084</v>
      </c>
      <c r="G97" s="28"/>
      <c r="H97" s="38"/>
    </row>
    <row r="98" spans="1:8" ht="12.75" customHeight="1">
      <c r="A98" s="26">
        <v>44595</v>
      </c>
      <c r="B98" s="27"/>
      <c r="C98" s="30">
        <f>ROUND(4.18,5)</f>
        <v>4.18</v>
      </c>
      <c r="D98" s="30">
        <f>F98</f>
        <v>117.37835</v>
      </c>
      <c r="E98" s="30">
        <f>F98</f>
        <v>117.37835</v>
      </c>
      <c r="F98" s="30">
        <f>ROUND(117.37835,5)</f>
        <v>117.37835</v>
      </c>
      <c r="G98" s="28"/>
      <c r="H98" s="38"/>
    </row>
    <row r="99" spans="1:8" ht="12.75" customHeight="1">
      <c r="A99" s="26">
        <v>44686</v>
      </c>
      <c r="B99" s="27"/>
      <c r="C99" s="30">
        <f>ROUND(4.18,5)</f>
        <v>4.18</v>
      </c>
      <c r="D99" s="30">
        <f>F99</f>
        <v>118.61589</v>
      </c>
      <c r="E99" s="30">
        <f>F99</f>
        <v>118.61589</v>
      </c>
      <c r="F99" s="30">
        <f>ROUND(118.61589,5)</f>
        <v>118.61589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44322</v>
      </c>
      <c r="B101" s="27"/>
      <c r="C101" s="30">
        <f>ROUND(10.49,5)</f>
        <v>10.49</v>
      </c>
      <c r="D101" s="30">
        <f>F101</f>
        <v>10.6665</v>
      </c>
      <c r="E101" s="30">
        <f>F101</f>
        <v>10.6665</v>
      </c>
      <c r="F101" s="30">
        <f>ROUND(10.6665,5)</f>
        <v>10.6665</v>
      </c>
      <c r="G101" s="28"/>
      <c r="H101" s="38"/>
    </row>
    <row r="102" spans="1:8" ht="12.75" customHeight="1">
      <c r="A102" s="26">
        <v>44413</v>
      </c>
      <c r="B102" s="27"/>
      <c r="C102" s="30">
        <f>ROUND(10.49,5)</f>
        <v>10.49</v>
      </c>
      <c r="D102" s="30">
        <f>F102</f>
        <v>10.86637</v>
      </c>
      <c r="E102" s="30">
        <f>F102</f>
        <v>10.86637</v>
      </c>
      <c r="F102" s="30">
        <f>ROUND(10.86637,5)</f>
        <v>10.86637</v>
      </c>
      <c r="G102" s="28"/>
      <c r="H102" s="38"/>
    </row>
    <row r="103" spans="1:8" ht="12.75" customHeight="1">
      <c r="A103" s="26">
        <v>44504</v>
      </c>
      <c r="B103" s="27"/>
      <c r="C103" s="30">
        <f>ROUND(10.49,5)</f>
        <v>10.49</v>
      </c>
      <c r="D103" s="30">
        <f>F103</f>
        <v>11.05994</v>
      </c>
      <c r="E103" s="30">
        <f>F103</f>
        <v>11.05994</v>
      </c>
      <c r="F103" s="30">
        <f>ROUND(11.05994,5)</f>
        <v>11.05994</v>
      </c>
      <c r="G103" s="28"/>
      <c r="H103" s="38"/>
    </row>
    <row r="104" spans="1:8" ht="12.75" customHeight="1">
      <c r="A104" s="26">
        <v>44595</v>
      </c>
      <c r="B104" s="27"/>
      <c r="C104" s="30">
        <f>ROUND(10.49,5)</f>
        <v>10.49</v>
      </c>
      <c r="D104" s="30">
        <f>F104</f>
        <v>11.2669</v>
      </c>
      <c r="E104" s="30">
        <f>F104</f>
        <v>11.2669</v>
      </c>
      <c r="F104" s="30">
        <f>ROUND(11.2669,5)</f>
        <v>11.2669</v>
      </c>
      <c r="G104" s="28"/>
      <c r="H104" s="38"/>
    </row>
    <row r="105" spans="1:8" ht="12.75" customHeight="1">
      <c r="A105" s="26">
        <v>44686</v>
      </c>
      <c r="B105" s="27"/>
      <c r="C105" s="30">
        <f>ROUND(10.49,5)</f>
        <v>10.49</v>
      </c>
      <c r="D105" s="30">
        <f>F105</f>
        <v>11.49299</v>
      </c>
      <c r="E105" s="30">
        <f>F105</f>
        <v>11.49299</v>
      </c>
      <c r="F105" s="30">
        <f>ROUND(11.49299,5)</f>
        <v>11.49299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44322</v>
      </c>
      <c r="B107" s="27"/>
      <c r="C107" s="30">
        <f>ROUND(10.585,5)</f>
        <v>10.585</v>
      </c>
      <c r="D107" s="30">
        <f>F107</f>
        <v>10.75525</v>
      </c>
      <c r="E107" s="30">
        <f>F107</f>
        <v>10.75525</v>
      </c>
      <c r="F107" s="30">
        <f>ROUND(10.75525,5)</f>
        <v>10.75525</v>
      </c>
      <c r="G107" s="28"/>
      <c r="H107" s="38"/>
    </row>
    <row r="108" spans="1:8" ht="12.75" customHeight="1">
      <c r="A108" s="26">
        <v>44413</v>
      </c>
      <c r="B108" s="27"/>
      <c r="C108" s="30">
        <f>ROUND(10.585,5)</f>
        <v>10.585</v>
      </c>
      <c r="D108" s="30">
        <f>F108</f>
        <v>10.94794</v>
      </c>
      <c r="E108" s="30">
        <f>F108</f>
        <v>10.94794</v>
      </c>
      <c r="F108" s="30">
        <f>ROUND(10.94794,5)</f>
        <v>10.94794</v>
      </c>
      <c r="G108" s="28"/>
      <c r="H108" s="38"/>
    </row>
    <row r="109" spans="1:8" ht="12.75" customHeight="1">
      <c r="A109" s="26">
        <v>44504</v>
      </c>
      <c r="B109" s="27"/>
      <c r="C109" s="30">
        <f>ROUND(10.585,5)</f>
        <v>10.585</v>
      </c>
      <c r="D109" s="30">
        <f>F109</f>
        <v>11.13425</v>
      </c>
      <c r="E109" s="30">
        <f>F109</f>
        <v>11.13425</v>
      </c>
      <c r="F109" s="30">
        <f>ROUND(11.13425,5)</f>
        <v>11.13425</v>
      </c>
      <c r="G109" s="28"/>
      <c r="H109" s="38"/>
    </row>
    <row r="110" spans="1:8" ht="12.75" customHeight="1">
      <c r="A110" s="26">
        <v>44595</v>
      </c>
      <c r="B110" s="27"/>
      <c r="C110" s="30">
        <f>ROUND(10.585,5)</f>
        <v>10.585</v>
      </c>
      <c r="D110" s="30">
        <f>F110</f>
        <v>11.33322</v>
      </c>
      <c r="E110" s="30">
        <f>F110</f>
        <v>11.33322</v>
      </c>
      <c r="F110" s="30">
        <f>ROUND(11.33322,5)</f>
        <v>11.33322</v>
      </c>
      <c r="G110" s="28"/>
      <c r="H110" s="38"/>
    </row>
    <row r="111" spans="1:8" ht="12.75" customHeight="1">
      <c r="A111" s="26">
        <v>44686</v>
      </c>
      <c r="B111" s="27"/>
      <c r="C111" s="30">
        <f>ROUND(10.585,5)</f>
        <v>10.585</v>
      </c>
      <c r="D111" s="30">
        <f>F111</f>
        <v>11.55007</v>
      </c>
      <c r="E111" s="30">
        <f>F111</f>
        <v>11.55007</v>
      </c>
      <c r="F111" s="30">
        <f>ROUND(11.55007,5)</f>
        <v>11.55007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44322</v>
      </c>
      <c r="B113" s="27"/>
      <c r="C113" s="30">
        <f>ROUND(104.8346,5)</f>
        <v>104.8346</v>
      </c>
      <c r="D113" s="30">
        <f>F113</f>
        <v>104.00371</v>
      </c>
      <c r="E113" s="30">
        <f>F113</f>
        <v>104.00371</v>
      </c>
      <c r="F113" s="30">
        <f>ROUND(104.00371,5)</f>
        <v>104.00371</v>
      </c>
      <c r="G113" s="28"/>
      <c r="H113" s="38"/>
    </row>
    <row r="114" spans="1:8" ht="12.75" customHeight="1">
      <c r="A114" s="26">
        <v>44413</v>
      </c>
      <c r="B114" s="27"/>
      <c r="C114" s="30">
        <f>ROUND(104.8346,5)</f>
        <v>104.8346</v>
      </c>
      <c r="D114" s="30">
        <f>F114</f>
        <v>105.15003</v>
      </c>
      <c r="E114" s="30">
        <f>F114</f>
        <v>105.15003</v>
      </c>
      <c r="F114" s="30">
        <f>ROUND(105.15003,5)</f>
        <v>105.15003</v>
      </c>
      <c r="G114" s="28"/>
      <c r="H114" s="38"/>
    </row>
    <row r="115" spans="1:8" ht="12.75" customHeight="1">
      <c r="A115" s="26">
        <v>44504</v>
      </c>
      <c r="B115" s="27"/>
      <c r="C115" s="30">
        <f>ROUND(104.8346,5)</f>
        <v>104.8346</v>
      </c>
      <c r="D115" s="30">
        <f>F115</f>
        <v>104.49139</v>
      </c>
      <c r="E115" s="30">
        <f>F115</f>
        <v>104.49139</v>
      </c>
      <c r="F115" s="30">
        <f>ROUND(104.49139,5)</f>
        <v>104.49139</v>
      </c>
      <c r="G115" s="28"/>
      <c r="H115" s="38"/>
    </row>
    <row r="116" spans="1:8" ht="12.75" customHeight="1">
      <c r="A116" s="26">
        <v>44595</v>
      </c>
      <c r="B116" s="27"/>
      <c r="C116" s="30">
        <f>ROUND(104.8346,5)</f>
        <v>104.8346</v>
      </c>
      <c r="D116" s="30">
        <f>F116</f>
        <v>105.66286</v>
      </c>
      <c r="E116" s="30">
        <f>F116</f>
        <v>105.66286</v>
      </c>
      <c r="F116" s="30">
        <f>ROUND(105.66286,5)</f>
        <v>105.66286</v>
      </c>
      <c r="G116" s="28"/>
      <c r="H116" s="38"/>
    </row>
    <row r="117" spans="1:8" ht="12.75" customHeight="1">
      <c r="A117" s="26">
        <v>44686</v>
      </c>
      <c r="B117" s="27"/>
      <c r="C117" s="30">
        <f>ROUND(104.8346,5)</f>
        <v>104.8346</v>
      </c>
      <c r="D117" s="30">
        <f>F117</f>
        <v>104.93372</v>
      </c>
      <c r="E117" s="30">
        <f>F117</f>
        <v>104.93372</v>
      </c>
      <c r="F117" s="30">
        <f>ROUND(104.93372,5)</f>
        <v>104.93372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44322</v>
      </c>
      <c r="B119" s="27"/>
      <c r="C119" s="30">
        <f>ROUND(4.2,5)</f>
        <v>4.2</v>
      </c>
      <c r="D119" s="30">
        <f>F119</f>
        <v>108.82796</v>
      </c>
      <c r="E119" s="30">
        <f>F119</f>
        <v>108.82796</v>
      </c>
      <c r="F119" s="30">
        <f>ROUND(108.82796,5)</f>
        <v>108.82796</v>
      </c>
      <c r="G119" s="28"/>
      <c r="H119" s="38"/>
    </row>
    <row r="120" spans="1:8" ht="12.75" customHeight="1">
      <c r="A120" s="26">
        <v>44413</v>
      </c>
      <c r="B120" s="27"/>
      <c r="C120" s="30">
        <f>ROUND(4.2,5)</f>
        <v>4.2</v>
      </c>
      <c r="D120" s="30">
        <f>F120</f>
        <v>108.10109</v>
      </c>
      <c r="E120" s="30">
        <f>F120</f>
        <v>108.10109</v>
      </c>
      <c r="F120" s="30">
        <f>ROUND(108.10109,5)</f>
        <v>108.10109</v>
      </c>
      <c r="G120" s="28"/>
      <c r="H120" s="38"/>
    </row>
    <row r="121" spans="1:8" ht="12.75" customHeight="1">
      <c r="A121" s="26">
        <v>44504</v>
      </c>
      <c r="B121" s="27"/>
      <c r="C121" s="30">
        <f>ROUND(4.2,5)</f>
        <v>4.2</v>
      </c>
      <c r="D121" s="30">
        <f>F121</f>
        <v>109.28045</v>
      </c>
      <c r="E121" s="30">
        <f>F121</f>
        <v>109.28045</v>
      </c>
      <c r="F121" s="30">
        <f>ROUND(109.28045,5)</f>
        <v>109.28045</v>
      </c>
      <c r="G121" s="28"/>
      <c r="H121" s="38"/>
    </row>
    <row r="122" spans="1:8" ht="12.75" customHeight="1">
      <c r="A122" s="26">
        <v>44595</v>
      </c>
      <c r="B122" s="27"/>
      <c r="C122" s="30">
        <f>ROUND(4.2,5)</f>
        <v>4.2</v>
      </c>
      <c r="D122" s="30">
        <f>F122</f>
        <v>108.55971</v>
      </c>
      <c r="E122" s="30">
        <f>F122</f>
        <v>108.55971</v>
      </c>
      <c r="F122" s="30">
        <f>ROUND(108.55971,5)</f>
        <v>108.55971</v>
      </c>
      <c r="G122" s="28"/>
      <c r="H122" s="38"/>
    </row>
    <row r="123" spans="1:8" ht="12.75" customHeight="1">
      <c r="A123" s="26">
        <v>44686</v>
      </c>
      <c r="B123" s="27"/>
      <c r="C123" s="30">
        <f>ROUND(4.2,5)</f>
        <v>4.2</v>
      </c>
      <c r="D123" s="30">
        <f>F123</f>
        <v>109.70438</v>
      </c>
      <c r="E123" s="30">
        <f>F123</f>
        <v>109.70438</v>
      </c>
      <c r="F123" s="30">
        <f>ROUND(109.70438,5)</f>
        <v>109.70438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44322</v>
      </c>
      <c r="B125" s="27"/>
      <c r="C125" s="30">
        <f>ROUND(4.13,5)</f>
        <v>4.13</v>
      </c>
      <c r="D125" s="30">
        <f>F125</f>
        <v>138.88679</v>
      </c>
      <c r="E125" s="30">
        <f>F125</f>
        <v>138.88679</v>
      </c>
      <c r="F125" s="30">
        <f>ROUND(138.88679,5)</f>
        <v>138.88679</v>
      </c>
      <c r="G125" s="28"/>
      <c r="H125" s="38"/>
    </row>
    <row r="126" spans="1:8" ht="12.75" customHeight="1">
      <c r="A126" s="26">
        <v>44413</v>
      </c>
      <c r="B126" s="27"/>
      <c r="C126" s="30">
        <f>ROUND(4.13,5)</f>
        <v>4.13</v>
      </c>
      <c r="D126" s="30">
        <f>F126</f>
        <v>140.41768</v>
      </c>
      <c r="E126" s="30">
        <f>F126</f>
        <v>140.41768</v>
      </c>
      <c r="F126" s="30">
        <f>ROUND(140.41768,5)</f>
        <v>140.41768</v>
      </c>
      <c r="G126" s="28"/>
      <c r="H126" s="38"/>
    </row>
    <row r="127" spans="1:8" ht="12.75" customHeight="1">
      <c r="A127" s="26">
        <v>44504</v>
      </c>
      <c r="B127" s="27"/>
      <c r="C127" s="30">
        <f>ROUND(4.13,5)</f>
        <v>4.13</v>
      </c>
      <c r="D127" s="30">
        <f>F127</f>
        <v>139.94402</v>
      </c>
      <c r="E127" s="30">
        <f>F127</f>
        <v>139.94402</v>
      </c>
      <c r="F127" s="30">
        <f>ROUND(139.94402,5)</f>
        <v>139.94402</v>
      </c>
      <c r="G127" s="28"/>
      <c r="H127" s="38"/>
    </row>
    <row r="128" spans="1:8" ht="12.75" customHeight="1">
      <c r="A128" s="26">
        <v>44595</v>
      </c>
      <c r="B128" s="27"/>
      <c r="C128" s="30">
        <f>ROUND(4.13,5)</f>
        <v>4.13</v>
      </c>
      <c r="D128" s="30">
        <f>F128</f>
        <v>141.513</v>
      </c>
      <c r="E128" s="30">
        <f>F128</f>
        <v>141.513</v>
      </c>
      <c r="F128" s="30">
        <f>ROUND(141.513,5)</f>
        <v>141.513</v>
      </c>
      <c r="G128" s="28"/>
      <c r="H128" s="38"/>
    </row>
    <row r="129" spans="1:8" ht="12.75" customHeight="1">
      <c r="A129" s="26">
        <v>44686</v>
      </c>
      <c r="B129" s="27"/>
      <c r="C129" s="30">
        <f>ROUND(4.13,5)</f>
        <v>4.13</v>
      </c>
      <c r="D129" s="30">
        <f>F129</f>
        <v>140.97861</v>
      </c>
      <c r="E129" s="30">
        <f>F129</f>
        <v>140.97861</v>
      </c>
      <c r="F129" s="30">
        <f>ROUND(140.97861,5)</f>
        <v>140.97861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44322</v>
      </c>
      <c r="B131" s="27"/>
      <c r="C131" s="30">
        <f>ROUND(10.98,5)</f>
        <v>10.98</v>
      </c>
      <c r="D131" s="30">
        <f>F131</f>
        <v>11.19543</v>
      </c>
      <c r="E131" s="30">
        <f>F131</f>
        <v>11.19543</v>
      </c>
      <c r="F131" s="30">
        <f>ROUND(11.19543,5)</f>
        <v>11.19543</v>
      </c>
      <c r="G131" s="28"/>
      <c r="H131" s="38"/>
    </row>
    <row r="132" spans="1:8" ht="12.75" customHeight="1">
      <c r="A132" s="26">
        <v>44413</v>
      </c>
      <c r="B132" s="27"/>
      <c r="C132" s="30">
        <f>ROUND(10.98,5)</f>
        <v>10.98</v>
      </c>
      <c r="D132" s="30">
        <f>F132</f>
        <v>11.43771</v>
      </c>
      <c r="E132" s="30">
        <f>F132</f>
        <v>11.43771</v>
      </c>
      <c r="F132" s="30">
        <f>ROUND(11.43771,5)</f>
        <v>11.43771</v>
      </c>
      <c r="G132" s="28"/>
      <c r="H132" s="38"/>
    </row>
    <row r="133" spans="1:8" ht="12.75" customHeight="1">
      <c r="A133" s="26">
        <v>44504</v>
      </c>
      <c r="B133" s="27"/>
      <c r="C133" s="30">
        <f>ROUND(10.98,5)</f>
        <v>10.98</v>
      </c>
      <c r="D133" s="30">
        <f>F133</f>
        <v>11.68781</v>
      </c>
      <c r="E133" s="30">
        <f>F133</f>
        <v>11.68781</v>
      </c>
      <c r="F133" s="30">
        <f>ROUND(11.68781,5)</f>
        <v>11.68781</v>
      </c>
      <c r="G133" s="28"/>
      <c r="H133" s="38"/>
    </row>
    <row r="134" spans="1:8" ht="12.75" customHeight="1">
      <c r="A134" s="26">
        <v>44595</v>
      </c>
      <c r="B134" s="27"/>
      <c r="C134" s="30">
        <f>ROUND(10.98,5)</f>
        <v>10.98</v>
      </c>
      <c r="D134" s="30">
        <f>F134</f>
        <v>11.95573</v>
      </c>
      <c r="E134" s="30">
        <f>F134</f>
        <v>11.95573</v>
      </c>
      <c r="F134" s="30">
        <f>ROUND(11.95573,5)</f>
        <v>11.95573</v>
      </c>
      <c r="G134" s="28"/>
      <c r="H134" s="38"/>
    </row>
    <row r="135" spans="1:8" ht="12.75" customHeight="1">
      <c r="A135" s="26">
        <v>44686</v>
      </c>
      <c r="B135" s="27"/>
      <c r="C135" s="30">
        <f>ROUND(10.98,5)</f>
        <v>10.98</v>
      </c>
      <c r="D135" s="30">
        <f>F135</f>
        <v>12.2429</v>
      </c>
      <c r="E135" s="30">
        <f>F135</f>
        <v>12.2429</v>
      </c>
      <c r="F135" s="30">
        <f>ROUND(12.2429,5)</f>
        <v>12.2429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44322</v>
      </c>
      <c r="B137" s="27"/>
      <c r="C137" s="30">
        <f>ROUND(11.55,5)</f>
        <v>11.55</v>
      </c>
      <c r="D137" s="30">
        <f>F137</f>
        <v>11.7605</v>
      </c>
      <c r="E137" s="30">
        <f>F137</f>
        <v>11.7605</v>
      </c>
      <c r="F137" s="30">
        <f>ROUND(11.7605,5)</f>
        <v>11.7605</v>
      </c>
      <c r="G137" s="28"/>
      <c r="H137" s="38"/>
    </row>
    <row r="138" spans="1:8" ht="12.75" customHeight="1">
      <c r="A138" s="26">
        <v>44413</v>
      </c>
      <c r="B138" s="27"/>
      <c r="C138" s="30">
        <f>ROUND(11.55,5)</f>
        <v>11.55</v>
      </c>
      <c r="D138" s="30">
        <f>F138</f>
        <v>11.99098</v>
      </c>
      <c r="E138" s="30">
        <f>F138</f>
        <v>11.99098</v>
      </c>
      <c r="F138" s="30">
        <f>ROUND(11.99098,5)</f>
        <v>11.99098</v>
      </c>
      <c r="G138" s="28"/>
      <c r="H138" s="38"/>
    </row>
    <row r="139" spans="1:8" ht="12.75" customHeight="1">
      <c r="A139" s="26">
        <v>44504</v>
      </c>
      <c r="B139" s="27"/>
      <c r="C139" s="30">
        <f>ROUND(11.55,5)</f>
        <v>11.55</v>
      </c>
      <c r="D139" s="30">
        <f>F139</f>
        <v>12.23008</v>
      </c>
      <c r="E139" s="30">
        <f>F139</f>
        <v>12.23008</v>
      </c>
      <c r="F139" s="30">
        <f>ROUND(12.23008,5)</f>
        <v>12.23008</v>
      </c>
      <c r="G139" s="28"/>
      <c r="H139" s="38"/>
    </row>
    <row r="140" spans="1:8" ht="12.75" customHeight="1">
      <c r="A140" s="26">
        <v>44595</v>
      </c>
      <c r="B140" s="27"/>
      <c r="C140" s="30">
        <f>ROUND(11.55,5)</f>
        <v>11.55</v>
      </c>
      <c r="D140" s="30">
        <f>F140</f>
        <v>12.47767</v>
      </c>
      <c r="E140" s="30">
        <f>F140</f>
        <v>12.47767</v>
      </c>
      <c r="F140" s="30">
        <f>ROUND(12.47767,5)</f>
        <v>12.47767</v>
      </c>
      <c r="G140" s="28"/>
      <c r="H140" s="38"/>
    </row>
    <row r="141" spans="1:8" ht="12.75" customHeight="1">
      <c r="A141" s="26">
        <v>44686</v>
      </c>
      <c r="B141" s="27"/>
      <c r="C141" s="30">
        <f>ROUND(11.55,5)</f>
        <v>11.55</v>
      </c>
      <c r="D141" s="30">
        <f>F141</f>
        <v>12.75151</v>
      </c>
      <c r="E141" s="30">
        <f>F141</f>
        <v>12.75151</v>
      </c>
      <c r="F141" s="30">
        <f>ROUND(12.75151,5)</f>
        <v>12.75151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44322</v>
      </c>
      <c r="B143" s="27"/>
      <c r="C143" s="30">
        <f>ROUND(4.695,5)</f>
        <v>4.695</v>
      </c>
      <c r="D143" s="30">
        <f>F143</f>
        <v>4.78499</v>
      </c>
      <c r="E143" s="30">
        <f>F143</f>
        <v>4.78499</v>
      </c>
      <c r="F143" s="30">
        <f>ROUND(4.78499,5)</f>
        <v>4.78499</v>
      </c>
      <c r="G143" s="28"/>
      <c r="H143" s="38"/>
    </row>
    <row r="144" spans="1:8" ht="12.75" customHeight="1">
      <c r="A144" s="26">
        <v>44413</v>
      </c>
      <c r="B144" s="27"/>
      <c r="C144" s="30">
        <f>ROUND(4.695,5)</f>
        <v>4.695</v>
      </c>
      <c r="D144" s="30">
        <f>F144</f>
        <v>4.86333</v>
      </c>
      <c r="E144" s="30">
        <f>F144</f>
        <v>4.86333</v>
      </c>
      <c r="F144" s="30">
        <f>ROUND(4.86333,5)</f>
        <v>4.86333</v>
      </c>
      <c r="G144" s="28"/>
      <c r="H144" s="38"/>
    </row>
    <row r="145" spans="1:8" ht="12.75" customHeight="1">
      <c r="A145" s="26">
        <v>44504</v>
      </c>
      <c r="B145" s="27"/>
      <c r="C145" s="30">
        <f>ROUND(4.695,5)</f>
        <v>4.695</v>
      </c>
      <c r="D145" s="30">
        <f>F145</f>
        <v>4.969</v>
      </c>
      <c r="E145" s="30">
        <f>F145</f>
        <v>4.969</v>
      </c>
      <c r="F145" s="30">
        <f>ROUND(4.969,5)</f>
        <v>4.969</v>
      </c>
      <c r="G145" s="28"/>
      <c r="H145" s="38"/>
    </row>
    <row r="146" spans="1:8" ht="12.75" customHeight="1">
      <c r="A146" s="26">
        <v>44595</v>
      </c>
      <c r="B146" s="27"/>
      <c r="C146" s="30">
        <f>ROUND(4.695,5)</f>
        <v>4.695</v>
      </c>
      <c r="D146" s="30">
        <f>F146</f>
        <v>5.11431</v>
      </c>
      <c r="E146" s="30">
        <f>F146</f>
        <v>5.11431</v>
      </c>
      <c r="F146" s="30">
        <f>ROUND(5.11431,5)</f>
        <v>5.11431</v>
      </c>
      <c r="G146" s="28"/>
      <c r="H146" s="38"/>
    </row>
    <row r="147" spans="1:8" ht="12.75" customHeight="1">
      <c r="A147" s="26">
        <v>44686</v>
      </c>
      <c r="B147" s="27"/>
      <c r="C147" s="30">
        <f>ROUND(4.695,5)</f>
        <v>4.695</v>
      </c>
      <c r="D147" s="30">
        <f>F147</f>
        <v>5.4141</v>
      </c>
      <c r="E147" s="30">
        <f>F147</f>
        <v>5.4141</v>
      </c>
      <c r="F147" s="30">
        <f>ROUND(5.4141,5)</f>
        <v>5.4141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44322</v>
      </c>
      <c r="B149" s="27"/>
      <c r="C149" s="30">
        <f>ROUND(10.065,5)</f>
        <v>10.065</v>
      </c>
      <c r="D149" s="30">
        <f>F149</f>
        <v>10.24126</v>
      </c>
      <c r="E149" s="30">
        <f>F149</f>
        <v>10.24126</v>
      </c>
      <c r="F149" s="30">
        <f>ROUND(10.24126,5)</f>
        <v>10.24126</v>
      </c>
      <c r="G149" s="28"/>
      <c r="H149" s="38"/>
    </row>
    <row r="150" spans="1:8" ht="12.75" customHeight="1">
      <c r="A150" s="26">
        <v>44413</v>
      </c>
      <c r="B150" s="27"/>
      <c r="C150" s="30">
        <f>ROUND(10.065,5)</f>
        <v>10.065</v>
      </c>
      <c r="D150" s="30">
        <f>F150</f>
        <v>10.44145</v>
      </c>
      <c r="E150" s="30">
        <f>F150</f>
        <v>10.44145</v>
      </c>
      <c r="F150" s="30">
        <f>ROUND(10.44145,5)</f>
        <v>10.44145</v>
      </c>
      <c r="G150" s="28"/>
      <c r="H150" s="38"/>
    </row>
    <row r="151" spans="1:8" ht="12.75" customHeight="1">
      <c r="A151" s="26">
        <v>44504</v>
      </c>
      <c r="B151" s="27"/>
      <c r="C151" s="30">
        <f>ROUND(10.065,5)</f>
        <v>10.065</v>
      </c>
      <c r="D151" s="30">
        <f>F151</f>
        <v>10.64664</v>
      </c>
      <c r="E151" s="30">
        <f>F151</f>
        <v>10.64664</v>
      </c>
      <c r="F151" s="30">
        <f>ROUND(10.64664,5)</f>
        <v>10.64664</v>
      </c>
      <c r="G151" s="28"/>
      <c r="H151" s="38"/>
    </row>
    <row r="152" spans="1:8" ht="12.75" customHeight="1">
      <c r="A152" s="26">
        <v>44595</v>
      </c>
      <c r="B152" s="27"/>
      <c r="C152" s="30">
        <f>ROUND(10.065,5)</f>
        <v>10.065</v>
      </c>
      <c r="D152" s="30">
        <f>F152</f>
        <v>10.86633</v>
      </c>
      <c r="E152" s="30">
        <f>F152</f>
        <v>10.86633</v>
      </c>
      <c r="F152" s="30">
        <f>ROUND(10.86633,5)</f>
        <v>10.86633</v>
      </c>
      <c r="G152" s="28"/>
      <c r="H152" s="38"/>
    </row>
    <row r="153" spans="1:8" ht="12.75" customHeight="1">
      <c r="A153" s="26">
        <v>44686</v>
      </c>
      <c r="B153" s="27"/>
      <c r="C153" s="30">
        <f>ROUND(10.065,5)</f>
        <v>10.065</v>
      </c>
      <c r="D153" s="30">
        <f>F153</f>
        <v>11.09913</v>
      </c>
      <c r="E153" s="30">
        <f>F153</f>
        <v>11.09913</v>
      </c>
      <c r="F153" s="30">
        <f>ROUND(11.09913,5)</f>
        <v>11.09913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44322</v>
      </c>
      <c r="B155" s="27"/>
      <c r="C155" s="30">
        <f>ROUND(6.77,5)</f>
        <v>6.77</v>
      </c>
      <c r="D155" s="30">
        <f>F155</f>
        <v>6.91622</v>
      </c>
      <c r="E155" s="30">
        <f>F155</f>
        <v>6.91622</v>
      </c>
      <c r="F155" s="30">
        <f>ROUND(6.91622,5)</f>
        <v>6.91622</v>
      </c>
      <c r="G155" s="28"/>
      <c r="H155" s="38"/>
    </row>
    <row r="156" spans="1:8" ht="12.75" customHeight="1">
      <c r="A156" s="26">
        <v>44413</v>
      </c>
      <c r="B156" s="27"/>
      <c r="C156" s="30">
        <f>ROUND(6.77,5)</f>
        <v>6.77</v>
      </c>
      <c r="D156" s="30">
        <f>F156</f>
        <v>7.0748</v>
      </c>
      <c r="E156" s="30">
        <f>F156</f>
        <v>7.0748</v>
      </c>
      <c r="F156" s="30">
        <f>ROUND(7.0748,5)</f>
        <v>7.0748</v>
      </c>
      <c r="G156" s="28"/>
      <c r="H156" s="38"/>
    </row>
    <row r="157" spans="1:8" ht="12.75" customHeight="1">
      <c r="A157" s="26">
        <v>44504</v>
      </c>
      <c r="B157" s="27"/>
      <c r="C157" s="30">
        <f>ROUND(6.77,5)</f>
        <v>6.77</v>
      </c>
      <c r="D157" s="30">
        <f>F157</f>
        <v>7.24163</v>
      </c>
      <c r="E157" s="30">
        <f>F157</f>
        <v>7.24163</v>
      </c>
      <c r="F157" s="30">
        <f>ROUND(7.24163,5)</f>
        <v>7.24163</v>
      </c>
      <c r="G157" s="28"/>
      <c r="H157" s="38"/>
    </row>
    <row r="158" spans="1:8" ht="12.75" customHeight="1">
      <c r="A158" s="26">
        <v>44595</v>
      </c>
      <c r="B158" s="27"/>
      <c r="C158" s="30">
        <f>ROUND(6.77,5)</f>
        <v>6.77</v>
      </c>
      <c r="D158" s="30">
        <f>F158</f>
        <v>7.42446</v>
      </c>
      <c r="E158" s="30">
        <f>F158</f>
        <v>7.42446</v>
      </c>
      <c r="F158" s="30">
        <f>ROUND(7.42446,5)</f>
        <v>7.42446</v>
      </c>
      <c r="G158" s="28"/>
      <c r="H158" s="38"/>
    </row>
    <row r="159" spans="1:8" ht="12.75" customHeight="1">
      <c r="A159" s="26">
        <v>44686</v>
      </c>
      <c r="B159" s="27"/>
      <c r="C159" s="30">
        <f>ROUND(6.77,5)</f>
        <v>6.77</v>
      </c>
      <c r="D159" s="30">
        <f>F159</f>
        <v>7.64863</v>
      </c>
      <c r="E159" s="30">
        <f>F159</f>
        <v>7.64863</v>
      </c>
      <c r="F159" s="30">
        <f>ROUND(7.64863,5)</f>
        <v>7.64863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44322</v>
      </c>
      <c r="B161" s="27"/>
      <c r="C161" s="30">
        <f>ROUND(1.44,5)</f>
        <v>1.44</v>
      </c>
      <c r="D161" s="30">
        <f>F161</f>
        <v>322.02979</v>
      </c>
      <c r="E161" s="30">
        <f>F161</f>
        <v>322.02979</v>
      </c>
      <c r="F161" s="30">
        <f>ROUND(322.02979,5)</f>
        <v>322.02979</v>
      </c>
      <c r="G161" s="28"/>
      <c r="H161" s="38"/>
    </row>
    <row r="162" spans="1:8" ht="12.75" customHeight="1">
      <c r="A162" s="26">
        <v>44413</v>
      </c>
      <c r="B162" s="27"/>
      <c r="C162" s="30">
        <f>ROUND(1.44,5)</f>
        <v>1.44</v>
      </c>
      <c r="D162" s="30">
        <f>F162</f>
        <v>317.58143</v>
      </c>
      <c r="E162" s="30">
        <f>F162</f>
        <v>317.58143</v>
      </c>
      <c r="F162" s="30">
        <f>ROUND(317.58143,5)</f>
        <v>317.58143</v>
      </c>
      <c r="G162" s="28"/>
      <c r="H162" s="38"/>
    </row>
    <row r="163" spans="1:8" ht="12.75" customHeight="1">
      <c r="A163" s="26">
        <v>44504</v>
      </c>
      <c r="B163" s="27"/>
      <c r="C163" s="30">
        <f>ROUND(1.44,5)</f>
        <v>1.44</v>
      </c>
      <c r="D163" s="30">
        <f>F163</f>
        <v>321.04667</v>
      </c>
      <c r="E163" s="30">
        <f>F163</f>
        <v>321.04667</v>
      </c>
      <c r="F163" s="30">
        <f>ROUND(321.04667,5)</f>
        <v>321.04667</v>
      </c>
      <c r="G163" s="28"/>
      <c r="H163" s="38"/>
    </row>
    <row r="164" spans="1:8" ht="12.75" customHeight="1">
      <c r="A164" s="26">
        <v>44595</v>
      </c>
      <c r="B164" s="27"/>
      <c r="C164" s="30">
        <f>ROUND(1.44,5)</f>
        <v>1.44</v>
      </c>
      <c r="D164" s="30">
        <f>F164</f>
        <v>316.55415</v>
      </c>
      <c r="E164" s="30">
        <f>F164</f>
        <v>316.55415</v>
      </c>
      <c r="F164" s="30">
        <f>ROUND(316.55415,5)</f>
        <v>316.55415</v>
      </c>
      <c r="G164" s="28"/>
      <c r="H164" s="38"/>
    </row>
    <row r="165" spans="1:8" ht="12.75" customHeight="1">
      <c r="A165" s="26">
        <v>44686</v>
      </c>
      <c r="B165" s="27"/>
      <c r="C165" s="30">
        <f>ROUND(1.44,5)</f>
        <v>1.44</v>
      </c>
      <c r="D165" s="30">
        <f>F165</f>
        <v>319.89096</v>
      </c>
      <c r="E165" s="30">
        <f>F165</f>
        <v>319.89096</v>
      </c>
      <c r="F165" s="30">
        <f>ROUND(319.89096,5)</f>
        <v>319.89096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44322</v>
      </c>
      <c r="B167" s="27"/>
      <c r="C167" s="30">
        <f>ROUND(4.2,5)</f>
        <v>4.2</v>
      </c>
      <c r="D167" s="30">
        <f>F167</f>
        <v>226.79575</v>
      </c>
      <c r="E167" s="30">
        <f>F167</f>
        <v>226.79575</v>
      </c>
      <c r="F167" s="30">
        <f>ROUND(226.79575,5)</f>
        <v>226.79575</v>
      </c>
      <c r="G167" s="28"/>
      <c r="H167" s="38"/>
    </row>
    <row r="168" spans="1:8" ht="12.75" customHeight="1">
      <c r="A168" s="26">
        <v>44413</v>
      </c>
      <c r="B168" s="27"/>
      <c r="C168" s="30">
        <f>ROUND(4.2,5)</f>
        <v>4.2</v>
      </c>
      <c r="D168" s="30">
        <f>F168</f>
        <v>225.04713</v>
      </c>
      <c r="E168" s="30">
        <f>F168</f>
        <v>225.04713</v>
      </c>
      <c r="F168" s="30">
        <f>ROUND(225.04713,5)</f>
        <v>225.04713</v>
      </c>
      <c r="G168" s="28"/>
      <c r="H168" s="38"/>
    </row>
    <row r="169" spans="1:8" ht="12.75" customHeight="1">
      <c r="A169" s="26">
        <v>44504</v>
      </c>
      <c r="B169" s="27"/>
      <c r="C169" s="30">
        <f>ROUND(4.2,5)</f>
        <v>4.2</v>
      </c>
      <c r="D169" s="30">
        <f>F169</f>
        <v>227.50258</v>
      </c>
      <c r="E169" s="30">
        <f>F169</f>
        <v>227.50258</v>
      </c>
      <c r="F169" s="30">
        <f>ROUND(227.50258,5)</f>
        <v>227.50258</v>
      </c>
      <c r="G169" s="28"/>
      <c r="H169" s="38"/>
    </row>
    <row r="170" spans="1:8" ht="12.75" customHeight="1">
      <c r="A170" s="26">
        <v>44595</v>
      </c>
      <c r="B170" s="27"/>
      <c r="C170" s="30">
        <f>ROUND(4.2,5)</f>
        <v>4.2</v>
      </c>
      <c r="D170" s="30">
        <f>F170</f>
        <v>225.755</v>
      </c>
      <c r="E170" s="30">
        <f>F170</f>
        <v>225.755</v>
      </c>
      <c r="F170" s="30">
        <f>ROUND(225.755,5)</f>
        <v>225.755</v>
      </c>
      <c r="G170" s="28"/>
      <c r="H170" s="38"/>
    </row>
    <row r="171" spans="1:8" ht="12.75" customHeight="1">
      <c r="A171" s="26">
        <v>44686</v>
      </c>
      <c r="B171" s="27"/>
      <c r="C171" s="30">
        <f>ROUND(4.2,5)</f>
        <v>4.2</v>
      </c>
      <c r="D171" s="30">
        <f>F171</f>
        <v>228.13542</v>
      </c>
      <c r="E171" s="30">
        <f>F171</f>
        <v>228.13542</v>
      </c>
      <c r="F171" s="30">
        <f>ROUND(228.13542,5)</f>
        <v>228.13542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44322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44322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44413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44504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44595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44686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44322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44413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44504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44595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44686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44322</v>
      </c>
      <c r="B187" s="27"/>
      <c r="C187" s="30">
        <f>ROUND(3.78,5)</f>
        <v>3.78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44413</v>
      </c>
      <c r="B188" s="27"/>
      <c r="C188" s="30">
        <f>ROUND(3.78,5)</f>
        <v>3.78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44504</v>
      </c>
      <c r="B189" s="27"/>
      <c r="C189" s="30">
        <f>ROUND(3.78,5)</f>
        <v>3.78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44595</v>
      </c>
      <c r="B190" s="27"/>
      <c r="C190" s="30">
        <f>ROUND(3.78,5)</f>
        <v>3.78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44686</v>
      </c>
      <c r="B191" s="27"/>
      <c r="C191" s="30">
        <f>ROUND(3.78,5)</f>
        <v>3.78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44322</v>
      </c>
      <c r="B193" s="27"/>
      <c r="C193" s="30">
        <f>ROUND(9.99,5)</f>
        <v>9.99</v>
      </c>
      <c r="D193" s="30">
        <f>F193</f>
        <v>10.14929</v>
      </c>
      <c r="E193" s="30">
        <f>F193</f>
        <v>10.14929</v>
      </c>
      <c r="F193" s="30">
        <f>ROUND(10.14929,5)</f>
        <v>10.14929</v>
      </c>
      <c r="G193" s="28"/>
      <c r="H193" s="38"/>
    </row>
    <row r="194" spans="1:8" ht="12.75" customHeight="1">
      <c r="A194" s="26">
        <v>44413</v>
      </c>
      <c r="B194" s="27"/>
      <c r="C194" s="30">
        <f>ROUND(9.99,5)</f>
        <v>9.99</v>
      </c>
      <c r="D194" s="30">
        <f>F194</f>
        <v>10.32476</v>
      </c>
      <c r="E194" s="30">
        <f>F194</f>
        <v>10.32476</v>
      </c>
      <c r="F194" s="30">
        <f>ROUND(10.32476,5)</f>
        <v>10.32476</v>
      </c>
      <c r="G194" s="28"/>
      <c r="H194" s="38"/>
    </row>
    <row r="195" spans="1:8" ht="12.75" customHeight="1">
      <c r="A195" s="26">
        <v>44504</v>
      </c>
      <c r="B195" s="27"/>
      <c r="C195" s="30">
        <f>ROUND(9.99,5)</f>
        <v>9.99</v>
      </c>
      <c r="D195" s="30">
        <f>F195</f>
        <v>10.50346</v>
      </c>
      <c r="E195" s="30">
        <f>F195</f>
        <v>10.50346</v>
      </c>
      <c r="F195" s="30">
        <f>ROUND(10.50346,5)</f>
        <v>10.50346</v>
      </c>
      <c r="G195" s="28"/>
      <c r="H195" s="38"/>
    </row>
    <row r="196" spans="1:8" ht="12.75" customHeight="1">
      <c r="A196" s="26">
        <v>44595</v>
      </c>
      <c r="B196" s="27"/>
      <c r="C196" s="30">
        <f>ROUND(9.99,5)</f>
        <v>9.99</v>
      </c>
      <c r="D196" s="30">
        <f>F196</f>
        <v>10.69029</v>
      </c>
      <c r="E196" s="30">
        <f>F196</f>
        <v>10.69029</v>
      </c>
      <c r="F196" s="30">
        <f>ROUND(10.69029,5)</f>
        <v>10.69029</v>
      </c>
      <c r="G196" s="28"/>
      <c r="H196" s="38"/>
    </row>
    <row r="197" spans="1:8" ht="12.75" customHeight="1">
      <c r="A197" s="26">
        <v>44686</v>
      </c>
      <c r="B197" s="27"/>
      <c r="C197" s="30">
        <f>ROUND(9.99,5)</f>
        <v>9.99</v>
      </c>
      <c r="D197" s="30">
        <f>F197</f>
        <v>10.89416</v>
      </c>
      <c r="E197" s="30">
        <f>F197</f>
        <v>10.89416</v>
      </c>
      <c r="F197" s="30">
        <f>ROUND(10.89416,5)</f>
        <v>10.89416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44322</v>
      </c>
      <c r="B199" s="27"/>
      <c r="C199" s="30">
        <f>ROUND(3.22,5)</f>
        <v>3.22</v>
      </c>
      <c r="D199" s="30">
        <f>F199</f>
        <v>200.33856</v>
      </c>
      <c r="E199" s="30">
        <f>F199</f>
        <v>200.33856</v>
      </c>
      <c r="F199" s="30">
        <f>ROUND(200.33856,5)</f>
        <v>200.33856</v>
      </c>
      <c r="G199" s="28"/>
      <c r="H199" s="38"/>
    </row>
    <row r="200" spans="1:8" ht="12.75" customHeight="1">
      <c r="A200" s="26">
        <v>44413</v>
      </c>
      <c r="B200" s="27"/>
      <c r="C200" s="30">
        <f>ROUND(3.22,5)</f>
        <v>3.22</v>
      </c>
      <c r="D200" s="30">
        <f>F200</f>
        <v>202.54645</v>
      </c>
      <c r="E200" s="30">
        <f>F200</f>
        <v>202.54645</v>
      </c>
      <c r="F200" s="30">
        <f>ROUND(202.54645,5)</f>
        <v>202.54645</v>
      </c>
      <c r="G200" s="28"/>
      <c r="H200" s="38"/>
    </row>
    <row r="201" spans="1:8" ht="12.75" customHeight="1">
      <c r="A201" s="26">
        <v>44504</v>
      </c>
      <c r="B201" s="27"/>
      <c r="C201" s="30">
        <f>ROUND(3.22,5)</f>
        <v>3.22</v>
      </c>
      <c r="D201" s="30">
        <f>F201</f>
        <v>202.01874</v>
      </c>
      <c r="E201" s="30">
        <f>F201</f>
        <v>202.01874</v>
      </c>
      <c r="F201" s="30">
        <f>ROUND(202.01874,5)</f>
        <v>202.01874</v>
      </c>
      <c r="G201" s="28"/>
      <c r="H201" s="38"/>
    </row>
    <row r="202" spans="1:8" ht="12.75" customHeight="1">
      <c r="A202" s="26">
        <v>44595</v>
      </c>
      <c r="B202" s="27"/>
      <c r="C202" s="30">
        <f>ROUND(3.22,5)</f>
        <v>3.22</v>
      </c>
      <c r="D202" s="30">
        <f>F202</f>
        <v>204.28337</v>
      </c>
      <c r="E202" s="30">
        <f>F202</f>
        <v>204.28337</v>
      </c>
      <c r="F202" s="30">
        <f>ROUND(204.28337,5)</f>
        <v>204.28337</v>
      </c>
      <c r="G202" s="28"/>
      <c r="H202" s="38"/>
    </row>
    <row r="203" spans="1:8" ht="12.75" customHeight="1">
      <c r="A203" s="26">
        <v>44686</v>
      </c>
      <c r="B203" s="27"/>
      <c r="C203" s="30">
        <f>ROUND(3.22,5)</f>
        <v>3.22</v>
      </c>
      <c r="D203" s="30">
        <f>F203</f>
        <v>203.64348</v>
      </c>
      <c r="E203" s="30">
        <f>F203</f>
        <v>203.64348</v>
      </c>
      <c r="F203" s="30">
        <f>ROUND(203.64348,5)</f>
        <v>203.64348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44322</v>
      </c>
      <c r="B205" s="27"/>
      <c r="C205" s="30">
        <f>ROUND(0.91,5)</f>
        <v>0.91</v>
      </c>
      <c r="D205" s="30">
        <f>F205</f>
        <v>171.84636</v>
      </c>
      <c r="E205" s="30">
        <f>F205</f>
        <v>171.84636</v>
      </c>
      <c r="F205" s="30">
        <f>ROUND(171.84636,5)</f>
        <v>171.84636</v>
      </c>
      <c r="G205" s="28"/>
      <c r="H205" s="38"/>
    </row>
    <row r="206" spans="1:8" ht="12.75" customHeight="1">
      <c r="A206" s="26">
        <v>44413</v>
      </c>
      <c r="B206" s="27"/>
      <c r="C206" s="30">
        <f>ROUND(0.91,5)</f>
        <v>0.91</v>
      </c>
      <c r="D206" s="30">
        <f>F206</f>
        <v>171.40986</v>
      </c>
      <c r="E206" s="30">
        <f>F206</f>
        <v>171.40986</v>
      </c>
      <c r="F206" s="30">
        <f>ROUND(171.40986,5)</f>
        <v>171.40986</v>
      </c>
      <c r="G206" s="28"/>
      <c r="H206" s="38"/>
    </row>
    <row r="207" spans="1:8" ht="12.75" customHeight="1">
      <c r="A207" s="26">
        <v>44504</v>
      </c>
      <c r="B207" s="27"/>
      <c r="C207" s="30">
        <f>ROUND(0.91,5)</f>
        <v>0.91</v>
      </c>
      <c r="D207" s="30">
        <f>F207</f>
        <v>173.28004</v>
      </c>
      <c r="E207" s="30">
        <f>F207</f>
        <v>173.28004</v>
      </c>
      <c r="F207" s="30">
        <f>ROUND(173.28004,5)</f>
        <v>173.28004</v>
      </c>
      <c r="G207" s="28"/>
      <c r="H207" s="38"/>
    </row>
    <row r="208" spans="1:8" ht="12.75" customHeight="1">
      <c r="A208" s="26">
        <v>44595</v>
      </c>
      <c r="B208" s="27"/>
      <c r="C208" s="30">
        <f>ROUND(0.91,5)</f>
        <v>0.91</v>
      </c>
      <c r="D208" s="30">
        <f>F208</f>
        <v>0</v>
      </c>
      <c r="E208" s="30">
        <f>F208</f>
        <v>0</v>
      </c>
      <c r="F208" s="30">
        <f>ROUND(0,5)</f>
        <v>0</v>
      </c>
      <c r="G208" s="28"/>
      <c r="H208" s="38"/>
    </row>
    <row r="209" spans="1:8" ht="12.75" customHeight="1">
      <c r="A209" s="26">
        <v>44686</v>
      </c>
      <c r="B209" s="27"/>
      <c r="C209" s="30">
        <f>ROUND(0.91,5)</f>
        <v>0.91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44322</v>
      </c>
      <c r="B211" s="27"/>
      <c r="C211" s="30">
        <f>ROUND(8.98,5)</f>
        <v>8.98</v>
      </c>
      <c r="D211" s="30">
        <f>F211</f>
        <v>9.14199</v>
      </c>
      <c r="E211" s="30">
        <f>F211</f>
        <v>9.14199</v>
      </c>
      <c r="F211" s="30">
        <f>ROUND(9.14199,5)</f>
        <v>9.14199</v>
      </c>
      <c r="G211" s="28"/>
      <c r="H211" s="38"/>
    </row>
    <row r="212" spans="1:8" ht="12.75" customHeight="1">
      <c r="A212" s="26">
        <v>44413</v>
      </c>
      <c r="B212" s="27"/>
      <c r="C212" s="30">
        <f>ROUND(8.98,5)</f>
        <v>8.98</v>
      </c>
      <c r="D212" s="30">
        <f>F212</f>
        <v>9.32463</v>
      </c>
      <c r="E212" s="30">
        <f>F212</f>
        <v>9.32463</v>
      </c>
      <c r="F212" s="30">
        <f>ROUND(9.32463,5)</f>
        <v>9.32463</v>
      </c>
      <c r="G212" s="28"/>
      <c r="H212" s="38"/>
    </row>
    <row r="213" spans="1:8" ht="12.75" customHeight="1">
      <c r="A213" s="26">
        <v>44504</v>
      </c>
      <c r="B213" s="27"/>
      <c r="C213" s="30">
        <f>ROUND(8.98,5)</f>
        <v>8.98</v>
      </c>
      <c r="D213" s="30">
        <f>F213</f>
        <v>9.51406</v>
      </c>
      <c r="E213" s="30">
        <f>F213</f>
        <v>9.51406</v>
      </c>
      <c r="F213" s="30">
        <f>ROUND(9.51406,5)</f>
        <v>9.51406</v>
      </c>
      <c r="G213" s="28"/>
      <c r="H213" s="38"/>
    </row>
    <row r="214" spans="1:8" ht="12.75" customHeight="1">
      <c r="A214" s="26">
        <v>44595</v>
      </c>
      <c r="B214" s="27"/>
      <c r="C214" s="30">
        <f>ROUND(8.98,5)</f>
        <v>8.98</v>
      </c>
      <c r="D214" s="30">
        <f>F214</f>
        <v>9.71799</v>
      </c>
      <c r="E214" s="30">
        <f>F214</f>
        <v>9.71799</v>
      </c>
      <c r="F214" s="30">
        <f>ROUND(9.71799,5)</f>
        <v>9.71799</v>
      </c>
      <c r="G214" s="28"/>
      <c r="H214" s="38"/>
    </row>
    <row r="215" spans="1:8" ht="12.75" customHeight="1">
      <c r="A215" s="26">
        <v>44686</v>
      </c>
      <c r="B215" s="27"/>
      <c r="C215" s="30">
        <f>ROUND(8.98,5)</f>
        <v>8.98</v>
      </c>
      <c r="D215" s="30">
        <f>F215</f>
        <v>9.93839</v>
      </c>
      <c r="E215" s="30">
        <f>F215</f>
        <v>9.93839</v>
      </c>
      <c r="F215" s="30">
        <f>ROUND(9.93839,5)</f>
        <v>9.93839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44322</v>
      </c>
      <c r="B217" s="27"/>
      <c r="C217" s="30">
        <f>ROUND(10.43,5)</f>
        <v>10.43</v>
      </c>
      <c r="D217" s="30">
        <f>F217</f>
        <v>10.58555</v>
      </c>
      <c r="E217" s="30">
        <f>F217</f>
        <v>10.58555</v>
      </c>
      <c r="F217" s="30">
        <f>ROUND(10.58555,5)</f>
        <v>10.58555</v>
      </c>
      <c r="G217" s="28"/>
      <c r="H217" s="38"/>
    </row>
    <row r="218" spans="1:8" ht="12.75" customHeight="1">
      <c r="A218" s="26">
        <v>44413</v>
      </c>
      <c r="B218" s="27"/>
      <c r="C218" s="30">
        <f>ROUND(10.43,5)</f>
        <v>10.43</v>
      </c>
      <c r="D218" s="30">
        <f>F218</f>
        <v>10.7613</v>
      </c>
      <c r="E218" s="30">
        <f>F218</f>
        <v>10.7613</v>
      </c>
      <c r="F218" s="30">
        <f>ROUND(10.7613,5)</f>
        <v>10.7613</v>
      </c>
      <c r="G218" s="28"/>
      <c r="H218" s="38"/>
    </row>
    <row r="219" spans="1:8" ht="12.75" customHeight="1">
      <c r="A219" s="26">
        <v>44504</v>
      </c>
      <c r="B219" s="27"/>
      <c r="C219" s="30">
        <f>ROUND(10.43,5)</f>
        <v>10.43</v>
      </c>
      <c r="D219" s="30">
        <f>F219</f>
        <v>10.93997</v>
      </c>
      <c r="E219" s="30">
        <f>F219</f>
        <v>10.93997</v>
      </c>
      <c r="F219" s="30">
        <f>ROUND(10.93997,5)</f>
        <v>10.93997</v>
      </c>
      <c r="G219" s="28"/>
      <c r="H219" s="38"/>
    </row>
    <row r="220" spans="1:8" ht="12.75" customHeight="1">
      <c r="A220" s="26">
        <v>44595</v>
      </c>
      <c r="B220" s="27"/>
      <c r="C220" s="30">
        <f>ROUND(10.43,5)</f>
        <v>10.43</v>
      </c>
      <c r="D220" s="30">
        <f>F220</f>
        <v>11.12965</v>
      </c>
      <c r="E220" s="30">
        <f>F220</f>
        <v>11.12965</v>
      </c>
      <c r="F220" s="30">
        <f>ROUND(11.12965,5)</f>
        <v>11.12965</v>
      </c>
      <c r="G220" s="28"/>
      <c r="H220" s="38"/>
    </row>
    <row r="221" spans="1:8" ht="12.75" customHeight="1">
      <c r="A221" s="26">
        <v>44686</v>
      </c>
      <c r="B221" s="27"/>
      <c r="C221" s="30">
        <f>ROUND(10.43,5)</f>
        <v>10.43</v>
      </c>
      <c r="D221" s="30">
        <f>F221</f>
        <v>11.3286</v>
      </c>
      <c r="E221" s="30">
        <f>F221</f>
        <v>11.3286</v>
      </c>
      <c r="F221" s="30">
        <f>ROUND(11.3286,5)</f>
        <v>11.3286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44322</v>
      </c>
      <c r="B223" s="27"/>
      <c r="C223" s="30">
        <f>ROUND(10.485,5)</f>
        <v>10.485</v>
      </c>
      <c r="D223" s="30">
        <f>F223</f>
        <v>10.64162</v>
      </c>
      <c r="E223" s="30">
        <f>F223</f>
        <v>10.64162</v>
      </c>
      <c r="F223" s="30">
        <f>ROUND(10.64162,5)</f>
        <v>10.64162</v>
      </c>
      <c r="G223" s="28"/>
      <c r="H223" s="38"/>
    </row>
    <row r="224" spans="1:8" ht="12.75" customHeight="1">
      <c r="A224" s="26">
        <v>44413</v>
      </c>
      <c r="B224" s="27"/>
      <c r="C224" s="30">
        <f>ROUND(10.485,5)</f>
        <v>10.485</v>
      </c>
      <c r="D224" s="30">
        <f>F224</f>
        <v>10.81914</v>
      </c>
      <c r="E224" s="30">
        <f>F224</f>
        <v>10.81914</v>
      </c>
      <c r="F224" s="30">
        <f>ROUND(10.81914,5)</f>
        <v>10.81914</v>
      </c>
      <c r="G224" s="28"/>
      <c r="H224" s="38"/>
    </row>
    <row r="225" spans="1:8" ht="12.75" customHeight="1">
      <c r="A225" s="26">
        <v>44504</v>
      </c>
      <c r="B225" s="27"/>
      <c r="C225" s="30">
        <f>ROUND(10.485,5)</f>
        <v>10.485</v>
      </c>
      <c r="D225" s="30">
        <f>F225</f>
        <v>10.99965</v>
      </c>
      <c r="E225" s="30">
        <f>F225</f>
        <v>10.99965</v>
      </c>
      <c r="F225" s="30">
        <f>ROUND(10.99965,5)</f>
        <v>10.99965</v>
      </c>
      <c r="G225" s="28"/>
      <c r="H225" s="38"/>
    </row>
    <row r="226" spans="1:8" ht="12.75" customHeight="1">
      <c r="A226" s="26">
        <v>44595</v>
      </c>
      <c r="B226" s="27"/>
      <c r="C226" s="30">
        <f>ROUND(10.485,5)</f>
        <v>10.485</v>
      </c>
      <c r="D226" s="30">
        <f>F226</f>
        <v>11.19174</v>
      </c>
      <c r="E226" s="30">
        <f>F226</f>
        <v>11.19174</v>
      </c>
      <c r="F226" s="30">
        <f>ROUND(11.19174,5)</f>
        <v>11.19174</v>
      </c>
      <c r="G226" s="28"/>
      <c r="H226" s="38"/>
    </row>
    <row r="227" spans="1:8" ht="12.75" customHeight="1">
      <c r="A227" s="26">
        <v>44686</v>
      </c>
      <c r="B227" s="27"/>
      <c r="C227" s="30">
        <f>ROUND(10.485,5)</f>
        <v>10.485</v>
      </c>
      <c r="D227" s="30">
        <f>F227</f>
        <v>11.39331</v>
      </c>
      <c r="E227" s="30">
        <f>F227</f>
        <v>11.39331</v>
      </c>
      <c r="F227" s="30">
        <f>ROUND(11.39331,5)</f>
        <v>11.39331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44322</v>
      </c>
      <c r="B229" s="27"/>
      <c r="C229" s="31">
        <f>ROUND(819.663,3)</f>
        <v>819.663</v>
      </c>
      <c r="D229" s="31">
        <f>F229</f>
        <v>826.787</v>
      </c>
      <c r="E229" s="31">
        <f>F229</f>
        <v>826.787</v>
      </c>
      <c r="F229" s="31">
        <f>ROUND(826.787,3)</f>
        <v>826.787</v>
      </c>
      <c r="G229" s="28"/>
      <c r="H229" s="38"/>
    </row>
    <row r="230" spans="1:8" ht="12.75" customHeight="1">
      <c r="A230" s="26">
        <v>44413</v>
      </c>
      <c r="B230" s="27"/>
      <c r="C230" s="31">
        <f>ROUND(819.663,3)</f>
        <v>819.663</v>
      </c>
      <c r="D230" s="31">
        <f>F230</f>
        <v>835.593</v>
      </c>
      <c r="E230" s="31">
        <f>F230</f>
        <v>835.593</v>
      </c>
      <c r="F230" s="31">
        <f>ROUND(835.593,3)</f>
        <v>835.593</v>
      </c>
      <c r="G230" s="28"/>
      <c r="H230" s="38"/>
    </row>
    <row r="231" spans="1:8" ht="12.75" customHeight="1">
      <c r="A231" s="26">
        <v>44504</v>
      </c>
      <c r="B231" s="27"/>
      <c r="C231" s="31">
        <f>ROUND(819.663,3)</f>
        <v>819.663</v>
      </c>
      <c r="D231" s="31">
        <f>F231</f>
        <v>844.602</v>
      </c>
      <c r="E231" s="31">
        <f>F231</f>
        <v>844.602</v>
      </c>
      <c r="F231" s="31">
        <f>ROUND(844.602,3)</f>
        <v>844.602</v>
      </c>
      <c r="G231" s="28"/>
      <c r="H231" s="38"/>
    </row>
    <row r="232" spans="1:8" ht="12.75" customHeight="1">
      <c r="A232" s="26">
        <v>44595</v>
      </c>
      <c r="B232" s="27"/>
      <c r="C232" s="31">
        <f>ROUND(819.663,3)</f>
        <v>819.663</v>
      </c>
      <c r="D232" s="31">
        <f>F232</f>
        <v>853.869</v>
      </c>
      <c r="E232" s="31">
        <f>F232</f>
        <v>853.869</v>
      </c>
      <c r="F232" s="31">
        <f>ROUND(853.869,3)</f>
        <v>853.869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44322</v>
      </c>
      <c r="B234" s="27"/>
      <c r="C234" s="31">
        <f>ROUND(790.391,3)</f>
        <v>790.391</v>
      </c>
      <c r="D234" s="31">
        <f>F234</f>
        <v>797.26</v>
      </c>
      <c r="E234" s="31">
        <f>F234</f>
        <v>797.26</v>
      </c>
      <c r="F234" s="31">
        <f>ROUND(797.26,3)</f>
        <v>797.26</v>
      </c>
      <c r="G234" s="28"/>
      <c r="H234" s="38"/>
    </row>
    <row r="235" spans="1:8" ht="12.75" customHeight="1">
      <c r="A235" s="26">
        <v>44413</v>
      </c>
      <c r="B235" s="27"/>
      <c r="C235" s="31">
        <f>ROUND(790.391,3)</f>
        <v>790.391</v>
      </c>
      <c r="D235" s="31">
        <f>F235</f>
        <v>805.752</v>
      </c>
      <c r="E235" s="31">
        <f>F235</f>
        <v>805.752</v>
      </c>
      <c r="F235" s="31">
        <f>ROUND(805.752,3)</f>
        <v>805.752</v>
      </c>
      <c r="G235" s="28"/>
      <c r="H235" s="38"/>
    </row>
    <row r="236" spans="1:8" ht="12.75" customHeight="1">
      <c r="A236" s="26">
        <v>44504</v>
      </c>
      <c r="B236" s="27"/>
      <c r="C236" s="31">
        <f>ROUND(790.391,3)</f>
        <v>790.391</v>
      </c>
      <c r="D236" s="31">
        <f>F236</f>
        <v>814.439</v>
      </c>
      <c r="E236" s="31">
        <f>F236</f>
        <v>814.439</v>
      </c>
      <c r="F236" s="31">
        <f>ROUND(814.439,3)</f>
        <v>814.439</v>
      </c>
      <c r="G236" s="28"/>
      <c r="H236" s="38"/>
    </row>
    <row r="237" spans="1:8" ht="12.75" customHeight="1">
      <c r="A237" s="26">
        <v>44595</v>
      </c>
      <c r="B237" s="27"/>
      <c r="C237" s="31">
        <f>ROUND(790.391,3)</f>
        <v>790.391</v>
      </c>
      <c r="D237" s="31">
        <f>F237</f>
        <v>823.375</v>
      </c>
      <c r="E237" s="31">
        <f>F237</f>
        <v>823.375</v>
      </c>
      <c r="F237" s="31">
        <f>ROUND(823.375,3)</f>
        <v>823.375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44322</v>
      </c>
      <c r="B239" s="27"/>
      <c r="C239" s="31">
        <f>ROUND(891.08,3)</f>
        <v>891.08</v>
      </c>
      <c r="D239" s="31">
        <f>F239</f>
        <v>898.824</v>
      </c>
      <c r="E239" s="31">
        <f>F239</f>
        <v>898.824</v>
      </c>
      <c r="F239" s="31">
        <f>ROUND(898.824,3)</f>
        <v>898.824</v>
      </c>
      <c r="G239" s="28"/>
      <c r="H239" s="38"/>
    </row>
    <row r="240" spans="1:8" ht="12.75" customHeight="1">
      <c r="A240" s="26">
        <v>44413</v>
      </c>
      <c r="B240" s="27"/>
      <c r="C240" s="31">
        <f>ROUND(891.08,3)</f>
        <v>891.08</v>
      </c>
      <c r="D240" s="31">
        <f>F240</f>
        <v>908.398</v>
      </c>
      <c r="E240" s="31">
        <f>F240</f>
        <v>908.398</v>
      </c>
      <c r="F240" s="31">
        <f>ROUND(908.398,3)</f>
        <v>908.398</v>
      </c>
      <c r="G240" s="28"/>
      <c r="H240" s="38"/>
    </row>
    <row r="241" spans="1:8" ht="12.75" customHeight="1">
      <c r="A241" s="26">
        <v>44504</v>
      </c>
      <c r="B241" s="27"/>
      <c r="C241" s="31">
        <f>ROUND(891.08,3)</f>
        <v>891.08</v>
      </c>
      <c r="D241" s="31">
        <f>F241</f>
        <v>918.191</v>
      </c>
      <c r="E241" s="31">
        <f>F241</f>
        <v>918.191</v>
      </c>
      <c r="F241" s="31">
        <f>ROUND(918.191,3)</f>
        <v>918.191</v>
      </c>
      <c r="G241" s="28"/>
      <c r="H241" s="38"/>
    </row>
    <row r="242" spans="1:8" ht="12.75" customHeight="1">
      <c r="A242" s="26">
        <v>44595</v>
      </c>
      <c r="B242" s="27"/>
      <c r="C242" s="31">
        <f>ROUND(891.08,3)</f>
        <v>891.08</v>
      </c>
      <c r="D242" s="31">
        <f>F242</f>
        <v>928.266</v>
      </c>
      <c r="E242" s="31">
        <f>F242</f>
        <v>928.266</v>
      </c>
      <c r="F242" s="31">
        <f>ROUND(928.266,3)</f>
        <v>928.266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44322</v>
      </c>
      <c r="B244" s="27"/>
      <c r="C244" s="31">
        <f>ROUND(779.392,3)</f>
        <v>779.392</v>
      </c>
      <c r="D244" s="31">
        <f>F244</f>
        <v>786.166</v>
      </c>
      <c r="E244" s="31">
        <f>F244</f>
        <v>786.166</v>
      </c>
      <c r="F244" s="31">
        <f>ROUND(786.166,3)</f>
        <v>786.166</v>
      </c>
      <c r="G244" s="28"/>
      <c r="H244" s="38"/>
    </row>
    <row r="245" spans="1:8" ht="12.75" customHeight="1">
      <c r="A245" s="26">
        <v>44413</v>
      </c>
      <c r="B245" s="27"/>
      <c r="C245" s="31">
        <f>ROUND(779.392,3)</f>
        <v>779.392</v>
      </c>
      <c r="D245" s="31">
        <f>F245</f>
        <v>794.539</v>
      </c>
      <c r="E245" s="31">
        <f>F245</f>
        <v>794.539</v>
      </c>
      <c r="F245" s="31">
        <f>ROUND(794.539,3)</f>
        <v>794.539</v>
      </c>
      <c r="G245" s="28"/>
      <c r="H245" s="38"/>
    </row>
    <row r="246" spans="1:8" ht="12.75" customHeight="1">
      <c r="A246" s="26">
        <v>44504</v>
      </c>
      <c r="B246" s="27"/>
      <c r="C246" s="31">
        <f>ROUND(779.392,3)</f>
        <v>779.392</v>
      </c>
      <c r="D246" s="31">
        <f>F246</f>
        <v>803.105</v>
      </c>
      <c r="E246" s="31">
        <f>F246</f>
        <v>803.105</v>
      </c>
      <c r="F246" s="31">
        <f>ROUND(803.105,3)</f>
        <v>803.105</v>
      </c>
      <c r="G246" s="28"/>
      <c r="H246" s="38"/>
    </row>
    <row r="247" spans="1:8" ht="12.75" customHeight="1">
      <c r="A247" s="26">
        <v>44595</v>
      </c>
      <c r="B247" s="27"/>
      <c r="C247" s="31">
        <f>ROUND(779.392,3)</f>
        <v>779.392</v>
      </c>
      <c r="D247" s="31">
        <f>F247</f>
        <v>811.917</v>
      </c>
      <c r="E247" s="31">
        <f>F247</f>
        <v>811.917</v>
      </c>
      <c r="F247" s="31">
        <f>ROUND(811.917,3)</f>
        <v>811.917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44322</v>
      </c>
      <c r="B249" s="27"/>
      <c r="C249" s="31">
        <f>ROUND(278.928049587007,3)</f>
        <v>278.928</v>
      </c>
      <c r="D249" s="31">
        <f>F249</f>
        <v>281.413</v>
      </c>
      <c r="E249" s="31">
        <f>F249</f>
        <v>281.413</v>
      </c>
      <c r="F249" s="31">
        <f>ROUND(281.413,3)</f>
        <v>281.413</v>
      </c>
      <c r="G249" s="28"/>
      <c r="H249" s="38"/>
    </row>
    <row r="250" spans="1:8" ht="12.75" customHeight="1">
      <c r="A250" s="26">
        <v>44413</v>
      </c>
      <c r="B250" s="27"/>
      <c r="C250" s="31">
        <f>ROUND(278.928049587007,3)</f>
        <v>278.928</v>
      </c>
      <c r="D250" s="31">
        <f>F250</f>
        <v>284.48</v>
      </c>
      <c r="E250" s="31">
        <f>F250</f>
        <v>284.48</v>
      </c>
      <c r="F250" s="31">
        <f>ROUND(284.48,3)</f>
        <v>284.48</v>
      </c>
      <c r="G250" s="28"/>
      <c r="H250" s="38"/>
    </row>
    <row r="251" spans="1:8" ht="12.75" customHeight="1">
      <c r="A251" s="26">
        <v>44504</v>
      </c>
      <c r="B251" s="27"/>
      <c r="C251" s="31">
        <f>ROUND(278.928049587007,3)</f>
        <v>278.928</v>
      </c>
      <c r="D251" s="31">
        <f>F251</f>
        <v>287.615</v>
      </c>
      <c r="E251" s="31">
        <f>F251</f>
        <v>287.615</v>
      </c>
      <c r="F251" s="31">
        <f>ROUND(287.615,3)</f>
        <v>287.615</v>
      </c>
      <c r="G251" s="28"/>
      <c r="H251" s="38"/>
    </row>
    <row r="252" spans="1:8" ht="12.75" customHeight="1">
      <c r="A252" s="26">
        <v>44595</v>
      </c>
      <c r="B252" s="27"/>
      <c r="C252" s="31">
        <f>ROUND(278.928049587007,3)</f>
        <v>278.928</v>
      </c>
      <c r="D252" s="31">
        <f>F252</f>
        <v>290.838</v>
      </c>
      <c r="E252" s="31">
        <f>F252</f>
        <v>290.838</v>
      </c>
      <c r="F252" s="31">
        <f>ROUND(290.838,3)</f>
        <v>290.838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44322</v>
      </c>
      <c r="B254" s="27"/>
      <c r="C254" s="31">
        <f>ROUND(770.189,3)</f>
        <v>770.189</v>
      </c>
      <c r="D254" s="31">
        <f>F254</f>
        <v>776.883</v>
      </c>
      <c r="E254" s="31">
        <f>F254</f>
        <v>776.883</v>
      </c>
      <c r="F254" s="31">
        <f>ROUND(776.883,3)</f>
        <v>776.883</v>
      </c>
      <c r="G254" s="28"/>
      <c r="H254" s="38"/>
    </row>
    <row r="255" spans="1:8" ht="12.75" customHeight="1">
      <c r="A255" s="26">
        <v>44413</v>
      </c>
      <c r="B255" s="27"/>
      <c r="C255" s="31">
        <f>ROUND(770.189,3)</f>
        <v>770.189</v>
      </c>
      <c r="D255" s="31">
        <f>F255</f>
        <v>785.157</v>
      </c>
      <c r="E255" s="31">
        <f>F255</f>
        <v>785.157</v>
      </c>
      <c r="F255" s="31">
        <f>ROUND(785.157,3)</f>
        <v>785.157</v>
      </c>
      <c r="G255" s="28"/>
      <c r="H255" s="38"/>
    </row>
    <row r="256" spans="1:8" ht="12.75" customHeight="1">
      <c r="A256" s="26">
        <v>44504</v>
      </c>
      <c r="B256" s="27"/>
      <c r="C256" s="31">
        <f>ROUND(770.189,3)</f>
        <v>770.189</v>
      </c>
      <c r="D256" s="31">
        <f>F256</f>
        <v>793.622</v>
      </c>
      <c r="E256" s="31">
        <f>F256</f>
        <v>793.622</v>
      </c>
      <c r="F256" s="31">
        <f>ROUND(793.622,3)</f>
        <v>793.622</v>
      </c>
      <c r="G256" s="28"/>
      <c r="H256" s="38"/>
    </row>
    <row r="257" spans="1:8" ht="12.75" customHeight="1">
      <c r="A257" s="26">
        <v>44595</v>
      </c>
      <c r="B257" s="27"/>
      <c r="C257" s="31">
        <f>ROUND(770.189,3)</f>
        <v>770.189</v>
      </c>
      <c r="D257" s="31">
        <f>F257</f>
        <v>802.33</v>
      </c>
      <c r="E257" s="31">
        <f>F257</f>
        <v>802.33</v>
      </c>
      <c r="F257" s="31">
        <f>ROUND(802.33,3)</f>
        <v>802.33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8">
        <v>44244</v>
      </c>
      <c r="B259" s="49"/>
      <c r="C259" s="45">
        <v>3.642</v>
      </c>
      <c r="D259" s="45">
        <v>3.77</v>
      </c>
      <c r="E259" s="45">
        <v>3.52</v>
      </c>
      <c r="F259" s="45">
        <v>3.645</v>
      </c>
      <c r="G259" s="43"/>
      <c r="H259" s="44"/>
    </row>
    <row r="260" spans="1:8" ht="12.75" customHeight="1">
      <c r="A260" s="48">
        <v>44272</v>
      </c>
      <c r="B260" s="49">
        <v>44180</v>
      </c>
      <c r="C260" s="45">
        <v>3.642</v>
      </c>
      <c r="D260" s="45">
        <v>3.72</v>
      </c>
      <c r="E260" s="45">
        <v>3.69</v>
      </c>
      <c r="F260" s="45">
        <v>3.705</v>
      </c>
      <c r="G260" s="43"/>
      <c r="H260" s="44"/>
    </row>
    <row r="261" spans="1:8" ht="12.75" customHeight="1">
      <c r="A261" s="48">
        <v>44307</v>
      </c>
      <c r="B261" s="49">
        <v>44216</v>
      </c>
      <c r="C261" s="45">
        <v>3.642</v>
      </c>
      <c r="D261" s="45">
        <v>3.73</v>
      </c>
      <c r="E261" s="45">
        <v>3.67</v>
      </c>
      <c r="F261" s="45">
        <v>3.7</v>
      </c>
      <c r="G261" s="43"/>
      <c r="H261" s="44"/>
    </row>
    <row r="262" spans="1:8" ht="12.75" customHeight="1">
      <c r="A262" s="48">
        <v>44335</v>
      </c>
      <c r="B262" s="49">
        <v>44244</v>
      </c>
      <c r="C262" s="45">
        <v>3.642</v>
      </c>
      <c r="D262" s="45">
        <v>3.74</v>
      </c>
      <c r="E262" s="45">
        <v>3.68</v>
      </c>
      <c r="F262" s="45">
        <v>3.71</v>
      </c>
      <c r="G262" s="43"/>
      <c r="H262" s="44"/>
    </row>
    <row r="263" spans="1:8" ht="12.75" customHeight="1">
      <c r="A263" s="48">
        <v>44362</v>
      </c>
      <c r="B263" s="49">
        <v>44272</v>
      </c>
      <c r="C263" s="45">
        <v>3.642</v>
      </c>
      <c r="D263" s="45">
        <v>3.73</v>
      </c>
      <c r="E263" s="45">
        <v>3.7</v>
      </c>
      <c r="F263" s="45">
        <v>3.715</v>
      </c>
      <c r="G263" s="43"/>
      <c r="H263" s="44"/>
    </row>
    <row r="264" spans="1:8" ht="12.75" customHeight="1">
      <c r="A264" s="48">
        <v>44398</v>
      </c>
      <c r="B264" s="49">
        <v>44307</v>
      </c>
      <c r="C264" s="45">
        <v>3.642</v>
      </c>
      <c r="D264" s="45">
        <v>3.76</v>
      </c>
      <c r="E264" s="45">
        <v>3.7</v>
      </c>
      <c r="F264" s="45">
        <v>3.73</v>
      </c>
      <c r="G264" s="43"/>
      <c r="H264" s="44"/>
    </row>
    <row r="265" spans="1:8" ht="12.75" customHeight="1">
      <c r="A265" s="48">
        <v>44454</v>
      </c>
      <c r="B265" s="49">
        <v>44362</v>
      </c>
      <c r="C265" s="45">
        <v>3.642</v>
      </c>
      <c r="D265" s="45">
        <v>3.82</v>
      </c>
      <c r="E265" s="45">
        <v>3.78</v>
      </c>
      <c r="F265" s="45">
        <v>3.8</v>
      </c>
      <c r="G265" s="43"/>
      <c r="H265" s="44"/>
    </row>
    <row r="266" spans="1:8" ht="12.75" customHeight="1">
      <c r="A266" s="48">
        <v>44545</v>
      </c>
      <c r="B266" s="49">
        <v>44454</v>
      </c>
      <c r="C266" s="45">
        <v>3.642</v>
      </c>
      <c r="D266" s="45">
        <v>4.32</v>
      </c>
      <c r="E266" s="45">
        <v>3.78</v>
      </c>
      <c r="F266" s="45">
        <v>4.05</v>
      </c>
      <c r="G266" s="43"/>
      <c r="H266" s="44"/>
    </row>
    <row r="267" spans="1:8" ht="12.75" customHeight="1">
      <c r="A267" s="48">
        <v>44636</v>
      </c>
      <c r="B267" s="49">
        <v>44545</v>
      </c>
      <c r="C267" s="45">
        <v>3.642</v>
      </c>
      <c r="D267" s="45">
        <v>4.24</v>
      </c>
      <c r="E267" s="45">
        <v>4.18</v>
      </c>
      <c r="F267" s="45">
        <v>4.21</v>
      </c>
      <c r="G267" s="43"/>
      <c r="H267" s="44"/>
    </row>
    <row r="268" spans="1:8" ht="12.75" customHeight="1">
      <c r="A268" s="48">
        <v>44727</v>
      </c>
      <c r="B268" s="49">
        <v>44636</v>
      </c>
      <c r="C268" s="45">
        <v>3.642</v>
      </c>
      <c r="D268" s="45">
        <v>4.67</v>
      </c>
      <c r="E268" s="45">
        <v>4.18</v>
      </c>
      <c r="F268" s="45">
        <v>4.425</v>
      </c>
      <c r="G268" s="43"/>
      <c r="H268" s="44"/>
    </row>
    <row r="269" spans="1:8" ht="12.75" customHeight="1">
      <c r="A269" s="48">
        <v>44825</v>
      </c>
      <c r="B269" s="49">
        <v>44727</v>
      </c>
      <c r="C269" s="45">
        <v>3.642</v>
      </c>
      <c r="D269" s="45">
        <v>4.62</v>
      </c>
      <c r="E269" s="45">
        <v>4.53</v>
      </c>
      <c r="F269" s="45">
        <v>4.575</v>
      </c>
      <c r="G269" s="43"/>
      <c r="H269" s="44"/>
    </row>
    <row r="270" spans="1:8" ht="12.75" customHeight="1">
      <c r="A270" s="48">
        <v>44916</v>
      </c>
      <c r="B270" s="49">
        <v>44825</v>
      </c>
      <c r="C270" s="45">
        <v>3.642</v>
      </c>
      <c r="D270" s="45">
        <v>5</v>
      </c>
      <c r="E270" s="45">
        <v>4.52</v>
      </c>
      <c r="F270" s="45">
        <v>4.76</v>
      </c>
      <c r="G270" s="43"/>
      <c r="H270" s="44"/>
    </row>
    <row r="271" spans="1:8" ht="12.75" customHeight="1">
      <c r="A271" s="46" t="s">
        <v>12</v>
      </c>
      <c r="B271" s="47"/>
      <c r="C271" s="29"/>
      <c r="D271" s="29"/>
      <c r="E271" s="29"/>
      <c r="F271" s="29"/>
      <c r="G271" s="28"/>
      <c r="H271" s="38"/>
    </row>
    <row r="272" spans="1:8" ht="12.75" customHeight="1">
      <c r="A272" s="46">
        <v>45007</v>
      </c>
      <c r="B272" s="47"/>
      <c r="C272" s="28">
        <f>ROUND(91.9566636191855,2)</f>
        <v>91.96</v>
      </c>
      <c r="D272" s="28">
        <f>F272</f>
        <v>86.41</v>
      </c>
      <c r="E272" s="28">
        <f>F272</f>
        <v>86.41</v>
      </c>
      <c r="F272" s="28">
        <f>ROUND(86.4138739698711,2)</f>
        <v>86.41</v>
      </c>
      <c r="G272" s="28"/>
      <c r="H272" s="38"/>
    </row>
    <row r="273" spans="1:8" ht="12.75" customHeight="1">
      <c r="A273" s="46" t="s">
        <v>13</v>
      </c>
      <c r="B273" s="47"/>
      <c r="C273" s="29"/>
      <c r="D273" s="29"/>
      <c r="E273" s="29"/>
      <c r="F273" s="29"/>
      <c r="G273" s="28"/>
      <c r="H273" s="38"/>
    </row>
    <row r="274" spans="1:8" ht="12.75" customHeight="1">
      <c r="A274" s="46">
        <v>46834</v>
      </c>
      <c r="B274" s="47"/>
      <c r="C274" s="28">
        <f>ROUND(86.7470444492078,2)</f>
        <v>86.75</v>
      </c>
      <c r="D274" s="28">
        <f>F274</f>
        <v>78.95</v>
      </c>
      <c r="E274" s="28">
        <f>F274</f>
        <v>78.95</v>
      </c>
      <c r="F274" s="28">
        <f>ROUND(78.9485752897466,2)</f>
        <v>78.95</v>
      </c>
      <c r="G274" s="28"/>
      <c r="H274" s="38"/>
    </row>
    <row r="275" spans="1:8" ht="12.75" customHeight="1">
      <c r="A275" s="46" t="s">
        <v>63</v>
      </c>
      <c r="B275" s="47"/>
      <c r="C275" s="29"/>
      <c r="D275" s="29"/>
      <c r="E275" s="29"/>
      <c r="F275" s="29"/>
      <c r="G275" s="28"/>
      <c r="H275" s="38"/>
    </row>
    <row r="276" spans="1:8" ht="12.75" customHeight="1">
      <c r="A276" s="46">
        <v>44271</v>
      </c>
      <c r="B276" s="47"/>
      <c r="C276" s="30">
        <f>ROUND(91.9566636191855,5)</f>
        <v>91.95666</v>
      </c>
      <c r="D276" s="30">
        <f>F276</f>
        <v>92.23582</v>
      </c>
      <c r="E276" s="30">
        <f>F276</f>
        <v>92.23582</v>
      </c>
      <c r="F276" s="30">
        <f>ROUND(92.2358191002262,5)</f>
        <v>92.23582</v>
      </c>
      <c r="G276" s="28"/>
      <c r="H276" s="38"/>
    </row>
    <row r="277" spans="1:8" ht="12.75" customHeight="1">
      <c r="A277" s="46" t="s">
        <v>64</v>
      </c>
      <c r="B277" s="47"/>
      <c r="C277" s="29"/>
      <c r="D277" s="29"/>
      <c r="E277" s="29"/>
      <c r="F277" s="29"/>
      <c r="G277" s="28"/>
      <c r="H277" s="38"/>
    </row>
    <row r="278" spans="1:8" ht="12.75" customHeight="1">
      <c r="A278" s="46">
        <v>44362</v>
      </c>
      <c r="B278" s="47"/>
      <c r="C278" s="30">
        <f>ROUND(91.9566636191855,5)</f>
        <v>91.95666</v>
      </c>
      <c r="D278" s="30">
        <f>F278</f>
        <v>90.44555</v>
      </c>
      <c r="E278" s="30">
        <f>F278</f>
        <v>90.44555</v>
      </c>
      <c r="F278" s="30">
        <f>ROUND(90.4455464635308,5)</f>
        <v>90.44555</v>
      </c>
      <c r="G278" s="28"/>
      <c r="H278" s="38"/>
    </row>
    <row r="279" spans="1:8" ht="12.75" customHeight="1">
      <c r="A279" s="46" t="s">
        <v>65</v>
      </c>
      <c r="B279" s="47"/>
      <c r="C279" s="29"/>
      <c r="D279" s="29"/>
      <c r="E279" s="29"/>
      <c r="F279" s="29"/>
      <c r="G279" s="28"/>
      <c r="H279" s="38"/>
    </row>
    <row r="280" spans="1:8" ht="12.75" customHeight="1">
      <c r="A280" s="46">
        <v>44460</v>
      </c>
      <c r="B280" s="47"/>
      <c r="C280" s="30">
        <f>ROUND(91.9566636191855,5)</f>
        <v>91.95666</v>
      </c>
      <c r="D280" s="30">
        <f>F280</f>
        <v>89.43309</v>
      </c>
      <c r="E280" s="30">
        <f>F280</f>
        <v>89.43309</v>
      </c>
      <c r="F280" s="30">
        <f>ROUND(89.4330864991556,5)</f>
        <v>89.43309</v>
      </c>
      <c r="G280" s="28"/>
      <c r="H280" s="38"/>
    </row>
    <row r="281" spans="1:8" ht="12.75" customHeight="1">
      <c r="A281" s="46" t="s">
        <v>66</v>
      </c>
      <c r="B281" s="47"/>
      <c r="C281" s="29"/>
      <c r="D281" s="29"/>
      <c r="E281" s="29"/>
      <c r="F281" s="29"/>
      <c r="G281" s="28"/>
      <c r="H281" s="38"/>
    </row>
    <row r="282" spans="1:8" ht="12.75" customHeight="1">
      <c r="A282" s="46">
        <v>44551</v>
      </c>
      <c r="B282" s="47"/>
      <c r="C282" s="30">
        <f>ROUND(91.9566636191855,5)</f>
        <v>91.95666</v>
      </c>
      <c r="D282" s="30">
        <f>F282</f>
        <v>90.72242</v>
      </c>
      <c r="E282" s="30">
        <f>F282</f>
        <v>90.72242</v>
      </c>
      <c r="F282" s="30">
        <f>ROUND(90.7224230128898,5)</f>
        <v>90.72242</v>
      </c>
      <c r="G282" s="28"/>
      <c r="H282" s="38"/>
    </row>
    <row r="283" spans="1:8" ht="12.75" customHeight="1">
      <c r="A283" s="46" t="s">
        <v>67</v>
      </c>
      <c r="B283" s="4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ROUND(91.9566636191855,5)</f>
        <v>91.95666</v>
      </c>
      <c r="D284" s="30">
        <f>F284</f>
        <v>90.17336</v>
      </c>
      <c r="E284" s="30">
        <f>F284</f>
        <v>90.17336</v>
      </c>
      <c r="F284" s="30">
        <f>ROUND(90.17336214411,5)</f>
        <v>90.17336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ROUND(91.9566636191855,5)</f>
        <v>91.95666</v>
      </c>
      <c r="D286" s="30">
        <f>F286</f>
        <v>90.32382</v>
      </c>
      <c r="E286" s="30">
        <f>F286</f>
        <v>90.32382</v>
      </c>
      <c r="F286" s="30">
        <f>ROUND(90.3238236857988,5)</f>
        <v>90.32382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ROUND(91.9566636191855,5)</f>
        <v>91.95666</v>
      </c>
      <c r="D288" s="30">
        <f>F288</f>
        <v>93.48605</v>
      </c>
      <c r="E288" s="30">
        <f>F288</f>
        <v>93.48605</v>
      </c>
      <c r="F288" s="30">
        <f>ROUND(93.4860491903058,5)</f>
        <v>93.48605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ROUND(91.9566636191855,2)</f>
        <v>91.96</v>
      </c>
      <c r="D290" s="28">
        <f>F290</f>
        <v>91.96</v>
      </c>
      <c r="E290" s="28">
        <f>F290</f>
        <v>91.96</v>
      </c>
      <c r="F290" s="28">
        <f>ROUND(91.9566636191855,2)</f>
        <v>91.96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ROUND(91.9566636191855,2)</f>
        <v>91.96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ROUND(86.7470444492078,5)</f>
        <v>86.74704</v>
      </c>
      <c r="D294" s="30">
        <f>F294</f>
        <v>79.06521</v>
      </c>
      <c r="E294" s="30">
        <f>F294</f>
        <v>79.06521</v>
      </c>
      <c r="F294" s="30">
        <f>ROUND(79.0652090604144,5)</f>
        <v>79.06521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ROUND(86.7470444492078,5)</f>
        <v>86.74704</v>
      </c>
      <c r="D296" s="30">
        <f>F296</f>
        <v>75.49365</v>
      </c>
      <c r="E296" s="30">
        <f>F296</f>
        <v>75.49365</v>
      </c>
      <c r="F296" s="30">
        <f>ROUND(75.4936460551022,5)</f>
        <v>75.49365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ROUND(86.7470444492078,5)</f>
        <v>86.74704</v>
      </c>
      <c r="D298" s="30">
        <f>F298</f>
        <v>73.80569</v>
      </c>
      <c r="E298" s="30">
        <f>F298</f>
        <v>73.80569</v>
      </c>
      <c r="F298" s="30">
        <f>ROUND(73.805692503042,5)</f>
        <v>73.80569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ROUND(86.7470444492078,5)</f>
        <v>86.74704</v>
      </c>
      <c r="D300" s="30">
        <f>F300</f>
        <v>75.72498</v>
      </c>
      <c r="E300" s="30">
        <f>F300</f>
        <v>75.72498</v>
      </c>
      <c r="F300" s="30">
        <f>ROUND(75.7249761882729,5)</f>
        <v>75.72498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ROUND(86.7470444492078,5)</f>
        <v>86.74704</v>
      </c>
      <c r="D302" s="30">
        <f>F302</f>
        <v>79.65092</v>
      </c>
      <c r="E302" s="30">
        <f>F302</f>
        <v>79.65092</v>
      </c>
      <c r="F302" s="30">
        <f>ROUND(79.6509183031107,5)</f>
        <v>79.65092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ROUND(86.7470444492078,5)</f>
        <v>86.74704</v>
      </c>
      <c r="D304" s="30">
        <f>F304</f>
        <v>78.0545</v>
      </c>
      <c r="E304" s="30">
        <f>F304</f>
        <v>78.0545</v>
      </c>
      <c r="F304" s="30">
        <f>ROUND(78.0544960682685,5)</f>
        <v>78.0545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ROUND(86.7470444492078,5)</f>
        <v>86.74704</v>
      </c>
      <c r="D306" s="30">
        <f>F306</f>
        <v>80.01962</v>
      </c>
      <c r="E306" s="30">
        <f>F306</f>
        <v>80.01962</v>
      </c>
      <c r="F306" s="30">
        <f>ROUND(80.0196230549728,5)</f>
        <v>80.01962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ROUND(86.7470444492078,5)</f>
        <v>86.74704</v>
      </c>
      <c r="D308" s="30">
        <f>F308</f>
        <v>85.73934</v>
      </c>
      <c r="E308" s="30">
        <f>F308</f>
        <v>85.73934</v>
      </c>
      <c r="F308" s="30">
        <f>ROUND(85.739341526424,5)</f>
        <v>85.73934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ROUND(86.7470444492078,2)</f>
        <v>86.75</v>
      </c>
      <c r="D310" s="28">
        <f>F310</f>
        <v>86.75</v>
      </c>
      <c r="E310" s="28">
        <f>F310</f>
        <v>86.75</v>
      </c>
      <c r="F310" s="28">
        <f>ROUND(86.7470444492078,2)</f>
        <v>86.75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50">
        <v>47015</v>
      </c>
      <c r="B312" s="51"/>
      <c r="C312" s="36">
        <f>ROUND(86.7470444492078,2)</f>
        <v>86.75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2021-02-15T16:02:31Z</dcterms:modified>
  <cp:category/>
  <cp:version/>
  <cp:contentType/>
  <cp:contentStatus/>
</cp:coreProperties>
</file>