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<sst xmlns="http://schemas.openxmlformats.org/spreadsheetml/2006/main" count="84" uniqueCount="82">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</sst>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N9" sqref="N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44279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ROUND(92.9592409626034,2)</f>
        <v>92.96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ROUND(90.4329726911719,2)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92.96</v>
      </c>
      <c r="D7" s="20">
        <f t="shared" si="1"/>
        <v>89.47</v>
      </c>
      <c r="E7" s="20">
        <f t="shared" si="2"/>
        <v>89.47</v>
      </c>
      <c r="F7" s="20">
        <f>ROUND(89.4721317500469,2)</f>
        <v>89.47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92.96</v>
      </c>
      <c r="D8" s="20">
        <f t="shared" si="1"/>
        <v>90.86</v>
      </c>
      <c r="E8" s="20">
        <f t="shared" si="2"/>
        <v>90.86</v>
      </c>
      <c r="F8" s="20">
        <f>ROUND(90.8556271513287,2)</f>
        <v>90.86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92.96</v>
      </c>
      <c r="D9" s="20">
        <f t="shared" si="1"/>
        <v>90.4</v>
      </c>
      <c r="E9" s="20">
        <f t="shared" si="2"/>
        <v>90.4</v>
      </c>
      <c r="F9" s="20">
        <f>ROUND(90.4004335346098,2)</f>
        <v>90.4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92.96</v>
      </c>
      <c r="D10" s="20">
        <f t="shared" si="1"/>
        <v>90.69</v>
      </c>
      <c r="E10" s="20">
        <f t="shared" si="2"/>
        <v>90.69</v>
      </c>
      <c r="F10" s="20">
        <f>ROUND(90.6938096669102,2)</f>
        <v>90.69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92.96</v>
      </c>
      <c r="D11" s="20">
        <f t="shared" si="1"/>
        <v>93.99</v>
      </c>
      <c r="E11" s="20">
        <f t="shared" si="2"/>
        <v>93.99</v>
      </c>
      <c r="F11" s="20">
        <f>ROUND(93.9927616994147,2)</f>
        <v>93.99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92.96</v>
      </c>
      <c r="D12" s="20">
        <f t="shared" si="1"/>
        <v>94.67</v>
      </c>
      <c r="E12" s="20">
        <f t="shared" si="2"/>
        <v>94.67</v>
      </c>
      <c r="F12" s="20">
        <f>ROUND(94.6719464366288,2)</f>
        <v>94.67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92.96</v>
      </c>
      <c r="D13" s="20">
        <f t="shared" si="1"/>
        <v>87.27</v>
      </c>
      <c r="E13" s="20">
        <f t="shared" si="2"/>
        <v>87.27</v>
      </c>
      <c r="F13" s="20">
        <f>ROUND(87.2650036283192,2)</f>
        <v>87.27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92.96</v>
      </c>
      <c r="D14" s="20">
        <f t="shared" si="1"/>
        <v>92.96</v>
      </c>
      <c r="E14" s="20">
        <f t="shared" si="2"/>
        <v>92.96</v>
      </c>
      <c r="F14" s="20">
        <f>ROUND(92.9592409626034,2)</f>
        <v>92.96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92.96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ROUND(91.77999429542,2)</f>
        <v>91.78</v>
      </c>
      <c r="D17" s="20">
        <f aca="true" t="shared" si="4" ref="D17:D28">F17</f>
        <v>82.08</v>
      </c>
      <c r="E17" s="20">
        <f aca="true" t="shared" si="5" ref="E17:E28">F17</f>
        <v>82.08</v>
      </c>
      <c r="F17" s="20">
        <f>ROUND(82.0826675929203,2)</f>
        <v>82.08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91.78</v>
      </c>
      <c r="D18" s="20">
        <f t="shared" si="4"/>
        <v>78.75</v>
      </c>
      <c r="E18" s="20">
        <f t="shared" si="5"/>
        <v>78.75</v>
      </c>
      <c r="F18" s="20">
        <f>ROUND(78.7540323559794,2)</f>
        <v>78.75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91.78</v>
      </c>
      <c r="D19" s="20">
        <f t="shared" si="4"/>
        <v>77.29</v>
      </c>
      <c r="E19" s="20">
        <f t="shared" si="5"/>
        <v>77.29</v>
      </c>
      <c r="F19" s="20">
        <f>ROUND(77.2944667694137,2)</f>
        <v>77.29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91.78</v>
      </c>
      <c r="D20" s="20">
        <f t="shared" si="4"/>
        <v>79.42</v>
      </c>
      <c r="E20" s="20">
        <f t="shared" si="5"/>
        <v>79.42</v>
      </c>
      <c r="F20" s="20">
        <f>ROUND(79.4192642084882,2)</f>
        <v>79.42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91.78</v>
      </c>
      <c r="D21" s="20">
        <f t="shared" si="4"/>
        <v>83.51</v>
      </c>
      <c r="E21" s="20">
        <f t="shared" si="5"/>
        <v>83.51</v>
      </c>
      <c r="F21" s="20">
        <f>ROUND(83.5076694124247,2)</f>
        <v>83.51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91.78</v>
      </c>
      <c r="D22" s="20">
        <f t="shared" si="4"/>
        <v>82.12</v>
      </c>
      <c r="E22" s="20">
        <f t="shared" si="5"/>
        <v>82.12</v>
      </c>
      <c r="F22" s="20">
        <f>ROUND(82.1206302714519,2)</f>
        <v>82.12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91.78</v>
      </c>
      <c r="D23" s="20">
        <f t="shared" si="4"/>
        <v>84.3</v>
      </c>
      <c r="E23" s="20">
        <f t="shared" si="5"/>
        <v>84.3</v>
      </c>
      <c r="F23" s="20">
        <f>ROUND(84.2960470178857,2)</f>
        <v>84.3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91.78</v>
      </c>
      <c r="D24" s="20">
        <f t="shared" si="4"/>
        <v>90.18</v>
      </c>
      <c r="E24" s="20">
        <f t="shared" si="5"/>
        <v>90.18</v>
      </c>
      <c r="F24" s="20">
        <f>ROUND(90.1773894342866,2)</f>
        <v>90.18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91.78</v>
      </c>
      <c r="D25" s="20">
        <f t="shared" si="4"/>
        <v>90.69</v>
      </c>
      <c r="E25" s="20">
        <f t="shared" si="5"/>
        <v>90.69</v>
      </c>
      <c r="F25" s="20">
        <f>ROUND(90.6906198305849,2)</f>
        <v>90.69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91.78</v>
      </c>
      <c r="D26" s="20">
        <f t="shared" si="4"/>
        <v>83.89</v>
      </c>
      <c r="E26" s="20">
        <f t="shared" si="5"/>
        <v>83.89</v>
      </c>
      <c r="F26" s="20">
        <f>ROUND(83.8862475197307,2)</f>
        <v>83.89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91.78</v>
      </c>
      <c r="D27" s="20">
        <f t="shared" si="4"/>
        <v>91.78</v>
      </c>
      <c r="E27" s="20">
        <f t="shared" si="5"/>
        <v>91.78</v>
      </c>
      <c r="F27" s="20">
        <f>ROUND(91.77999429542,2)</f>
        <v>91.78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91.78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ROUND(2.215,5)</f>
        <v>2.215</v>
      </c>
      <c r="D30" s="22">
        <f>F30</f>
        <v>2.215</v>
      </c>
      <c r="E30" s="22">
        <f>F30</f>
        <v>2.215</v>
      </c>
      <c r="F30" s="22">
        <f>ROUND(2.215,5)</f>
        <v>2.215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ROUND(4.16,5)</f>
        <v>4.16</v>
      </c>
      <c r="D34" s="22">
        <f>F34</f>
        <v>4.16</v>
      </c>
      <c r="E34" s="22">
        <f>F34</f>
        <v>4.16</v>
      </c>
      <c r="F34" s="22">
        <f>ROUND(4.16,5)</f>
        <v>4.16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ROUND(4.09,5)</f>
        <v>4.09</v>
      </c>
      <c r="D36" s="22">
        <f>F36</f>
        <v>4.09</v>
      </c>
      <c r="E36" s="22">
        <f>F36</f>
        <v>4.09</v>
      </c>
      <c r="F36" s="22">
        <f>ROUND(4.09,5)</f>
        <v>4.09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ROUND(11.875,5)</f>
        <v>11.875</v>
      </c>
      <c r="D38" s="22">
        <f>F38</f>
        <v>11.875</v>
      </c>
      <c r="E38" s="22">
        <f>F38</f>
        <v>11.875</v>
      </c>
      <c r="F38" s="22">
        <f>ROUND(11.875,5)</f>
        <v>11.875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ROUND(5.375,5)</f>
        <v>5.375</v>
      </c>
      <c r="D40" s="22">
        <f>F40</f>
        <v>5.375</v>
      </c>
      <c r="E40" s="22">
        <f>F40</f>
        <v>5.375</v>
      </c>
      <c r="F40" s="22">
        <f>ROUND(5.375,5)</f>
        <v>5.375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ROUND(7.45,3)</f>
        <v>7.45</v>
      </c>
      <c r="D42" s="23">
        <f>F42</f>
        <v>7.45</v>
      </c>
      <c r="E42" s="23">
        <f>F42</f>
        <v>7.45</v>
      </c>
      <c r="F42" s="23">
        <f>ROUND(7.45,3)</f>
        <v>7.45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ROUND(1.5,3)</f>
        <v>1.5</v>
      </c>
      <c r="D44" s="23">
        <f>F44</f>
        <v>1.5</v>
      </c>
      <c r="E44" s="23">
        <f>F44</f>
        <v>1.5</v>
      </c>
      <c r="F44" s="23">
        <f>ROUND(1.5,3)</f>
        <v>1.5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ROUND(4,3)</f>
        <v>4</v>
      </c>
      <c r="D46" s="23">
        <f>F46</f>
        <v>4</v>
      </c>
      <c r="E46" s="23">
        <f>F46</f>
        <v>4</v>
      </c>
      <c r="F46" s="23">
        <f>ROUND(4,3)</f>
        <v>4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44286</v>
      </c>
      <c r="B48" s="31"/>
      <c r="C48" s="23">
        <f>ROUND(3.55,3)</f>
        <v>3.55</v>
      </c>
      <c r="D48" s="23">
        <f>F48</f>
        <v>3.55</v>
      </c>
      <c r="E48" s="23">
        <f>F48</f>
        <v>3.55</v>
      </c>
      <c r="F48" s="23">
        <f>ROUND(3.55,3)</f>
        <v>3.55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49765</v>
      </c>
      <c r="B50" s="31"/>
      <c r="C50" s="23">
        <f>ROUND(10.885,3)</f>
        <v>10.885</v>
      </c>
      <c r="D50" s="23">
        <f>F50</f>
        <v>10.885</v>
      </c>
      <c r="E50" s="23">
        <f>F50</f>
        <v>10.885</v>
      </c>
      <c r="F50" s="23">
        <f>ROUND(10.885,3)</f>
        <v>10.885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46843</v>
      </c>
      <c r="B52" s="31"/>
      <c r="C52" s="23">
        <f>ROUND(3.18,3)</f>
        <v>3.18</v>
      </c>
      <c r="D52" s="23">
        <f>F52</f>
        <v>3.18</v>
      </c>
      <c r="E52" s="23">
        <f>F52</f>
        <v>3.18</v>
      </c>
      <c r="F52" s="23">
        <f>ROUND(3.18,3)</f>
        <v>3.18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44592</v>
      </c>
      <c r="B54" s="31"/>
      <c r="C54" s="23">
        <f>ROUND(0.95,3)</f>
        <v>0.95</v>
      </c>
      <c r="D54" s="23">
        <f>F54</f>
        <v>0.95</v>
      </c>
      <c r="E54" s="23">
        <f>F54</f>
        <v>0.95</v>
      </c>
      <c r="F54" s="23">
        <f>ROUND(0.95,3)</f>
        <v>0.95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47907</v>
      </c>
      <c r="B56" s="31"/>
      <c r="C56" s="23">
        <f>ROUND(9.86,3)</f>
        <v>9.86</v>
      </c>
      <c r="D56" s="23">
        <f>F56</f>
        <v>9.86</v>
      </c>
      <c r="E56" s="23">
        <f>F56</f>
        <v>9.86</v>
      </c>
      <c r="F56" s="23">
        <f>ROUND(9.86,3)</f>
        <v>9.86</v>
      </c>
      <c r="G56" s="20"/>
      <c r="H56" s="28"/>
    </row>
    <row r="57" spans="1:8" ht="12.75" customHeight="1">
      <c r="A57" s="30" t="s">
        <v>28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44322</v>
      </c>
      <c r="B58" s="31"/>
      <c r="C58" s="22">
        <f>ROUND(2.215,5)</f>
        <v>2.215</v>
      </c>
      <c r="D58" s="22">
        <f>F58</f>
        <v>151.07766</v>
      </c>
      <c r="E58" s="22">
        <f>F58</f>
        <v>151.07766</v>
      </c>
      <c r="F58" s="22">
        <f>ROUND(151.07766,5)</f>
        <v>151.07766</v>
      </c>
      <c r="G58" s="20"/>
      <c r="H58" s="28"/>
    </row>
    <row r="59" spans="1:8" ht="12.75" customHeight="1">
      <c r="A59" s="30">
        <v>44413</v>
      </c>
      <c r="B59" s="31"/>
      <c r="C59" s="22">
        <f>ROUND(2.215,5)</f>
        <v>2.215</v>
      </c>
      <c r="D59" s="22">
        <f>F59</f>
        <v>151.18428</v>
      </c>
      <c r="E59" s="22">
        <f>F59</f>
        <v>151.18428</v>
      </c>
      <c r="F59" s="22">
        <f>ROUND(151.18428,5)</f>
        <v>151.18428</v>
      </c>
      <c r="G59" s="20"/>
      <c r="H59" s="28"/>
    </row>
    <row r="60" spans="1:8" ht="12.75" customHeight="1">
      <c r="A60" s="30">
        <v>44504</v>
      </c>
      <c r="B60" s="31"/>
      <c r="C60" s="22">
        <f>ROUND(2.215,5)</f>
        <v>2.215</v>
      </c>
      <c r="D60" s="22">
        <f>F60</f>
        <v>152.87868</v>
      </c>
      <c r="E60" s="22">
        <f>F60</f>
        <v>152.87868</v>
      </c>
      <c r="F60" s="22">
        <f>ROUND(152.87868,5)</f>
        <v>152.87868</v>
      </c>
      <c r="G60" s="20"/>
      <c r="H60" s="28"/>
    </row>
    <row r="61" spans="1:8" ht="12.75" customHeight="1">
      <c r="A61" s="30">
        <v>44595</v>
      </c>
      <c r="B61" s="31"/>
      <c r="C61" s="22">
        <f>ROUND(2.215,5)</f>
        <v>2.215</v>
      </c>
      <c r="D61" s="22">
        <f>F61</f>
        <v>153.06545</v>
      </c>
      <c r="E61" s="22">
        <f>F61</f>
        <v>153.06545</v>
      </c>
      <c r="F61" s="22">
        <f>ROUND(153.06545,5)</f>
        <v>153.06545</v>
      </c>
      <c r="G61" s="20"/>
      <c r="H61" s="28"/>
    </row>
    <row r="62" spans="1:8" ht="12.75" customHeight="1">
      <c r="A62" s="30">
        <v>44686</v>
      </c>
      <c r="B62" s="31"/>
      <c r="C62" s="22">
        <f>ROUND(2.215,5)</f>
        <v>2.215</v>
      </c>
      <c r="D62" s="22">
        <f>F62</f>
        <v>154.70801</v>
      </c>
      <c r="E62" s="22">
        <f>F62</f>
        <v>154.70801</v>
      </c>
      <c r="F62" s="22">
        <f>ROUND(154.70801,5)</f>
        <v>154.70801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44322</v>
      </c>
      <c r="B64" s="31"/>
      <c r="C64" s="22">
        <f>ROUND(107.21038,5)</f>
        <v>107.21038</v>
      </c>
      <c r="D64" s="22">
        <f>F64</f>
        <v>107.71924</v>
      </c>
      <c r="E64" s="22">
        <f>F64</f>
        <v>107.71924</v>
      </c>
      <c r="F64" s="22">
        <f>ROUND(107.71924,5)</f>
        <v>107.71924</v>
      </c>
      <c r="G64" s="20"/>
      <c r="H64" s="28"/>
    </row>
    <row r="65" spans="1:8" ht="12.75" customHeight="1">
      <c r="A65" s="30">
        <v>44413</v>
      </c>
      <c r="B65" s="31"/>
      <c r="C65" s="22">
        <f>ROUND(107.21038,5)</f>
        <v>107.21038</v>
      </c>
      <c r="D65" s="22">
        <f>F65</f>
        <v>108.88638</v>
      </c>
      <c r="E65" s="22">
        <f>F65</f>
        <v>108.88638</v>
      </c>
      <c r="F65" s="22">
        <f>ROUND(108.88638,5)</f>
        <v>108.88638</v>
      </c>
      <c r="G65" s="20"/>
      <c r="H65" s="28"/>
    </row>
    <row r="66" spans="1:8" ht="12.75" customHeight="1">
      <c r="A66" s="30">
        <v>44504</v>
      </c>
      <c r="B66" s="31"/>
      <c r="C66" s="22">
        <f>ROUND(107.21038,5)</f>
        <v>107.21038</v>
      </c>
      <c r="D66" s="22">
        <f>F66</f>
        <v>108.95623</v>
      </c>
      <c r="E66" s="22">
        <f>F66</f>
        <v>108.95623</v>
      </c>
      <c r="F66" s="22">
        <f>ROUND(108.95623,5)</f>
        <v>108.95623</v>
      </c>
      <c r="G66" s="20"/>
      <c r="H66" s="28"/>
    </row>
    <row r="67" spans="1:8" ht="12.75" customHeight="1">
      <c r="A67" s="30">
        <v>44595</v>
      </c>
      <c r="B67" s="31"/>
      <c r="C67" s="22">
        <f>ROUND(107.21038,5)</f>
        <v>107.21038</v>
      </c>
      <c r="D67" s="22">
        <f>F67</f>
        <v>110.19949</v>
      </c>
      <c r="E67" s="22">
        <f>F67</f>
        <v>110.19949</v>
      </c>
      <c r="F67" s="22">
        <f>ROUND(110.19949,5)</f>
        <v>110.19949</v>
      </c>
      <c r="G67" s="20"/>
      <c r="H67" s="28"/>
    </row>
    <row r="68" spans="1:8" ht="12.75" customHeight="1">
      <c r="A68" s="30">
        <v>44686</v>
      </c>
      <c r="B68" s="31"/>
      <c r="C68" s="22">
        <f>ROUND(107.21038,5)</f>
        <v>107.21038</v>
      </c>
      <c r="D68" s="22">
        <f>F68</f>
        <v>110.20807</v>
      </c>
      <c r="E68" s="22">
        <f>F68</f>
        <v>110.20807</v>
      </c>
      <c r="F68" s="22">
        <f>ROUND(110.20807,5)</f>
        <v>110.20807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44322</v>
      </c>
      <c r="B70" s="31"/>
      <c r="C70" s="22">
        <f>ROUND(9.425,5)</f>
        <v>9.425</v>
      </c>
      <c r="D70" s="22">
        <f>F70</f>
        <v>9.5322</v>
      </c>
      <c r="E70" s="22">
        <f>F70</f>
        <v>9.5322</v>
      </c>
      <c r="F70" s="22">
        <f>ROUND(9.5322,5)</f>
        <v>9.5322</v>
      </c>
      <c r="G70" s="20"/>
      <c r="H70" s="28"/>
    </row>
    <row r="71" spans="1:8" ht="12.75" customHeight="1">
      <c r="A71" s="30">
        <v>44413</v>
      </c>
      <c r="B71" s="31"/>
      <c r="C71" s="22">
        <f>ROUND(9.425,5)</f>
        <v>9.425</v>
      </c>
      <c r="D71" s="22">
        <f>F71</f>
        <v>9.76323</v>
      </c>
      <c r="E71" s="22">
        <f>F71</f>
        <v>9.76323</v>
      </c>
      <c r="F71" s="22">
        <f>ROUND(9.76323,5)</f>
        <v>9.76323</v>
      </c>
      <c r="G71" s="20"/>
      <c r="H71" s="28"/>
    </row>
    <row r="72" spans="1:8" ht="12.75" customHeight="1">
      <c r="A72" s="30">
        <v>44504</v>
      </c>
      <c r="B72" s="31"/>
      <c r="C72" s="22">
        <f>ROUND(9.425,5)</f>
        <v>9.425</v>
      </c>
      <c r="D72" s="22">
        <f>F72</f>
        <v>9.98332</v>
      </c>
      <c r="E72" s="22">
        <f>F72</f>
        <v>9.98332</v>
      </c>
      <c r="F72" s="22">
        <f>ROUND(9.98332,5)</f>
        <v>9.98332</v>
      </c>
      <c r="G72" s="20"/>
      <c r="H72" s="28"/>
    </row>
    <row r="73" spans="1:8" ht="12.75" customHeight="1">
      <c r="A73" s="30">
        <v>44595</v>
      </c>
      <c r="B73" s="31"/>
      <c r="C73" s="22">
        <f>ROUND(9.425,5)</f>
        <v>9.425</v>
      </c>
      <c r="D73" s="22">
        <f>F73</f>
        <v>10.22451</v>
      </c>
      <c r="E73" s="22">
        <f>F73</f>
        <v>10.22451</v>
      </c>
      <c r="F73" s="22">
        <f>ROUND(10.22451,5)</f>
        <v>10.22451</v>
      </c>
      <c r="G73" s="20"/>
      <c r="H73" s="28"/>
    </row>
    <row r="74" spans="1:8" ht="12.75" customHeight="1">
      <c r="A74" s="30">
        <v>44686</v>
      </c>
      <c r="B74" s="31"/>
      <c r="C74" s="22">
        <f>ROUND(9.425,5)</f>
        <v>9.425</v>
      </c>
      <c r="D74" s="22">
        <f>F74</f>
        <v>10.49806</v>
      </c>
      <c r="E74" s="22">
        <f>F74</f>
        <v>10.49806</v>
      </c>
      <c r="F74" s="22">
        <f>ROUND(10.49806,5)</f>
        <v>10.49806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44322</v>
      </c>
      <c r="B76" s="31"/>
      <c r="C76" s="22">
        <f>ROUND(10.255,5)</f>
        <v>10.255</v>
      </c>
      <c r="D76" s="22">
        <f>F76</f>
        <v>10.36171</v>
      </c>
      <c r="E76" s="22">
        <f>F76</f>
        <v>10.36171</v>
      </c>
      <c r="F76" s="22">
        <f>ROUND(10.36171,5)</f>
        <v>10.36171</v>
      </c>
      <c r="G76" s="20"/>
      <c r="H76" s="28"/>
    </row>
    <row r="77" spans="1:8" ht="12.75" customHeight="1">
      <c r="A77" s="30">
        <v>44413</v>
      </c>
      <c r="B77" s="31"/>
      <c r="C77" s="22">
        <f>ROUND(10.255,5)</f>
        <v>10.255</v>
      </c>
      <c r="D77" s="22">
        <f>F77</f>
        <v>10.59325</v>
      </c>
      <c r="E77" s="22">
        <f>F77</f>
        <v>10.59325</v>
      </c>
      <c r="F77" s="22">
        <f>ROUND(10.59325,5)</f>
        <v>10.59325</v>
      </c>
      <c r="G77" s="20"/>
      <c r="H77" s="28"/>
    </row>
    <row r="78" spans="1:8" ht="12.75" customHeight="1">
      <c r="A78" s="30">
        <v>44504</v>
      </c>
      <c r="B78" s="31"/>
      <c r="C78" s="22">
        <f>ROUND(10.255,5)</f>
        <v>10.255</v>
      </c>
      <c r="D78" s="22">
        <f>F78</f>
        <v>10.82456</v>
      </c>
      <c r="E78" s="22">
        <f>F78</f>
        <v>10.82456</v>
      </c>
      <c r="F78" s="22">
        <f>ROUND(10.82456,5)</f>
        <v>10.82456</v>
      </c>
      <c r="G78" s="20"/>
      <c r="H78" s="28"/>
    </row>
    <row r="79" spans="1:8" ht="12.75" customHeight="1">
      <c r="A79" s="30">
        <v>44595</v>
      </c>
      <c r="B79" s="31"/>
      <c r="C79" s="22">
        <f>ROUND(10.255,5)</f>
        <v>10.255</v>
      </c>
      <c r="D79" s="22">
        <f>F79</f>
        <v>11.07118</v>
      </c>
      <c r="E79" s="22">
        <f>F79</f>
        <v>11.07118</v>
      </c>
      <c r="F79" s="22">
        <f>ROUND(11.07118,5)</f>
        <v>11.07118</v>
      </c>
      <c r="G79" s="20"/>
      <c r="H79" s="28"/>
    </row>
    <row r="80" spans="1:8" ht="12.75" customHeight="1">
      <c r="A80" s="30">
        <v>44686</v>
      </c>
      <c r="B80" s="31"/>
      <c r="C80" s="22">
        <f>ROUND(10.255,5)</f>
        <v>10.255</v>
      </c>
      <c r="D80" s="22">
        <f>F80</f>
        <v>11.34376</v>
      </c>
      <c r="E80" s="22">
        <f>F80</f>
        <v>11.34376</v>
      </c>
      <c r="F80" s="22">
        <f>ROUND(11.34376,5)</f>
        <v>11.34376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44322</v>
      </c>
      <c r="B82" s="31"/>
      <c r="C82" s="22">
        <f>ROUND(103.66182,5)</f>
        <v>103.66182</v>
      </c>
      <c r="D82" s="22">
        <f>F82</f>
        <v>104.15381</v>
      </c>
      <c r="E82" s="22">
        <f>F82</f>
        <v>104.15381</v>
      </c>
      <c r="F82" s="22">
        <f>ROUND(104.15381,5)</f>
        <v>104.15381</v>
      </c>
      <c r="G82" s="20"/>
      <c r="H82" s="28"/>
    </row>
    <row r="83" spans="1:8" ht="12.75" customHeight="1">
      <c r="A83" s="30">
        <v>44413</v>
      </c>
      <c r="B83" s="31"/>
      <c r="C83" s="22">
        <f>ROUND(103.66182,5)</f>
        <v>103.66182</v>
      </c>
      <c r="D83" s="22">
        <f>F83</f>
        <v>105.28235</v>
      </c>
      <c r="E83" s="22">
        <f>F83</f>
        <v>105.28235</v>
      </c>
      <c r="F83" s="22">
        <f>ROUND(105.28235,5)</f>
        <v>105.28235</v>
      </c>
      <c r="G83" s="20"/>
      <c r="H83" s="28"/>
    </row>
    <row r="84" spans="1:8" ht="12.75" customHeight="1">
      <c r="A84" s="30">
        <v>44504</v>
      </c>
      <c r="B84" s="31"/>
      <c r="C84" s="22">
        <f>ROUND(103.66182,5)</f>
        <v>103.66182</v>
      </c>
      <c r="D84" s="22">
        <f>F84</f>
        <v>105.23758</v>
      </c>
      <c r="E84" s="22">
        <f>F84</f>
        <v>105.23758</v>
      </c>
      <c r="F84" s="22">
        <f>ROUND(105.23758,5)</f>
        <v>105.23758</v>
      </c>
      <c r="G84" s="20"/>
      <c r="H84" s="28"/>
    </row>
    <row r="85" spans="1:8" ht="12.75" customHeight="1">
      <c r="A85" s="30">
        <v>44595</v>
      </c>
      <c r="B85" s="31"/>
      <c r="C85" s="22">
        <f>ROUND(103.66182,5)</f>
        <v>103.66182</v>
      </c>
      <c r="D85" s="22">
        <f>F85</f>
        <v>106.43836</v>
      </c>
      <c r="E85" s="22">
        <f>F85</f>
        <v>106.43836</v>
      </c>
      <c r="F85" s="22">
        <f>ROUND(106.43836,5)</f>
        <v>106.43836</v>
      </c>
      <c r="G85" s="20"/>
      <c r="H85" s="28"/>
    </row>
    <row r="86" spans="1:8" ht="12.75" customHeight="1">
      <c r="A86" s="30">
        <v>44686</v>
      </c>
      <c r="B86" s="31"/>
      <c r="C86" s="22">
        <f>ROUND(103.66182,5)</f>
        <v>103.66182</v>
      </c>
      <c r="D86" s="22">
        <f>F86</f>
        <v>106.3265</v>
      </c>
      <c r="E86" s="22">
        <f>F86</f>
        <v>106.3265</v>
      </c>
      <c r="F86" s="22">
        <f>ROUND(106.3265,5)</f>
        <v>106.3265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44322</v>
      </c>
      <c r="B88" s="31"/>
      <c r="C88" s="22">
        <f>ROUND(11.23,5)</f>
        <v>11.23</v>
      </c>
      <c r="D88" s="22">
        <f>F88</f>
        <v>11.34165</v>
      </c>
      <c r="E88" s="22">
        <f>F88</f>
        <v>11.34165</v>
      </c>
      <c r="F88" s="22">
        <f>ROUND(11.34165,5)</f>
        <v>11.34165</v>
      </c>
      <c r="G88" s="20"/>
      <c r="H88" s="28"/>
    </row>
    <row r="89" spans="1:8" ht="12.75" customHeight="1">
      <c r="A89" s="30">
        <v>44413</v>
      </c>
      <c r="B89" s="31"/>
      <c r="C89" s="22">
        <f>ROUND(11.23,5)</f>
        <v>11.23</v>
      </c>
      <c r="D89" s="22">
        <f>F89</f>
        <v>11.58276</v>
      </c>
      <c r="E89" s="22">
        <f>F89</f>
        <v>11.58276</v>
      </c>
      <c r="F89" s="22">
        <f>ROUND(11.58276,5)</f>
        <v>11.58276</v>
      </c>
      <c r="G89" s="20"/>
      <c r="H89" s="28"/>
    </row>
    <row r="90" spans="1:8" ht="12.75" customHeight="1">
      <c r="A90" s="30">
        <v>44504</v>
      </c>
      <c r="B90" s="31"/>
      <c r="C90" s="22">
        <f>ROUND(11.23,5)</f>
        <v>11.23</v>
      </c>
      <c r="D90" s="22">
        <f>F90</f>
        <v>11.81093</v>
      </c>
      <c r="E90" s="22">
        <f>F90</f>
        <v>11.81093</v>
      </c>
      <c r="F90" s="22">
        <f>ROUND(11.81093,5)</f>
        <v>11.81093</v>
      </c>
      <c r="G90" s="20"/>
      <c r="H90" s="28"/>
    </row>
    <row r="91" spans="1:8" ht="12.75" customHeight="1">
      <c r="A91" s="30">
        <v>44595</v>
      </c>
      <c r="B91" s="31"/>
      <c r="C91" s="22">
        <f>ROUND(11.23,5)</f>
        <v>11.23</v>
      </c>
      <c r="D91" s="22">
        <f>F91</f>
        <v>12.05766</v>
      </c>
      <c r="E91" s="22">
        <f>F91</f>
        <v>12.05766</v>
      </c>
      <c r="F91" s="22">
        <f>ROUND(12.05766,5)</f>
        <v>12.05766</v>
      </c>
      <c r="G91" s="20"/>
      <c r="H91" s="28"/>
    </row>
    <row r="92" spans="1:8" ht="12.75" customHeight="1">
      <c r="A92" s="30">
        <v>44686</v>
      </c>
      <c r="B92" s="31"/>
      <c r="C92" s="22">
        <f>ROUND(11.23,5)</f>
        <v>11.23</v>
      </c>
      <c r="D92" s="22">
        <f>F92</f>
        <v>12.32707</v>
      </c>
      <c r="E92" s="22">
        <f>F92</f>
        <v>12.32707</v>
      </c>
      <c r="F92" s="22">
        <f>ROUND(12.32707,5)</f>
        <v>12.32707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44322</v>
      </c>
      <c r="B94" s="31"/>
      <c r="C94" s="22">
        <f>ROUND(4.29,5)</f>
        <v>4.29</v>
      </c>
      <c r="D94" s="22">
        <f>F94</f>
        <v>115.46268</v>
      </c>
      <c r="E94" s="22">
        <f>F94</f>
        <v>115.46268</v>
      </c>
      <c r="F94" s="22">
        <f>ROUND(115.46268,5)</f>
        <v>115.46268</v>
      </c>
      <c r="G94" s="20"/>
      <c r="H94" s="28"/>
    </row>
    <row r="95" spans="1:8" ht="12.75" customHeight="1">
      <c r="A95" s="30">
        <v>44413</v>
      </c>
      <c r="B95" s="31"/>
      <c r="C95" s="22">
        <f>ROUND(4.29,5)</f>
        <v>4.29</v>
      </c>
      <c r="D95" s="22">
        <f>F95</f>
        <v>114.9921</v>
      </c>
      <c r="E95" s="22">
        <f>F95</f>
        <v>114.9921</v>
      </c>
      <c r="F95" s="22">
        <f>ROUND(114.9921,5)</f>
        <v>114.9921</v>
      </c>
      <c r="G95" s="20"/>
      <c r="H95" s="28"/>
    </row>
    <row r="96" spans="1:8" ht="12.75" customHeight="1">
      <c r="A96" s="30">
        <v>44504</v>
      </c>
      <c r="B96" s="31"/>
      <c r="C96" s="22">
        <f>ROUND(4.29,5)</f>
        <v>4.29</v>
      </c>
      <c r="D96" s="22">
        <f>F96</f>
        <v>116.28105</v>
      </c>
      <c r="E96" s="22">
        <f>F96</f>
        <v>116.28105</v>
      </c>
      <c r="F96" s="22">
        <f>ROUND(116.28105,5)</f>
        <v>116.28105</v>
      </c>
      <c r="G96" s="20"/>
      <c r="H96" s="28"/>
    </row>
    <row r="97" spans="1:8" ht="12.75" customHeight="1">
      <c r="A97" s="30">
        <v>44595</v>
      </c>
      <c r="B97" s="31"/>
      <c r="C97" s="22">
        <f>ROUND(4.29,5)</f>
        <v>4.29</v>
      </c>
      <c r="D97" s="22">
        <f>F97</f>
        <v>115.85571</v>
      </c>
      <c r="E97" s="22">
        <f>F97</f>
        <v>115.85571</v>
      </c>
      <c r="F97" s="22">
        <f>ROUND(115.85571,5)</f>
        <v>115.85571</v>
      </c>
      <c r="G97" s="20"/>
      <c r="H97" s="28"/>
    </row>
    <row r="98" spans="1:8" ht="12.75" customHeight="1">
      <c r="A98" s="30">
        <v>44686</v>
      </c>
      <c r="B98" s="31"/>
      <c r="C98" s="22">
        <f>ROUND(4.29,5)</f>
        <v>4.29</v>
      </c>
      <c r="D98" s="22">
        <f>F98</f>
        <v>117.0987</v>
      </c>
      <c r="E98" s="22">
        <f>F98</f>
        <v>117.0987</v>
      </c>
      <c r="F98" s="22">
        <f>ROUND(117.0987,5)</f>
        <v>117.0987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44322</v>
      </c>
      <c r="B100" s="31"/>
      <c r="C100" s="22">
        <f>ROUND(11.325,5)</f>
        <v>11.325</v>
      </c>
      <c r="D100" s="22">
        <f>F100</f>
        <v>11.43392</v>
      </c>
      <c r="E100" s="22">
        <f>F100</f>
        <v>11.43392</v>
      </c>
      <c r="F100" s="22">
        <f>ROUND(11.43392,5)</f>
        <v>11.43392</v>
      </c>
      <c r="G100" s="20"/>
      <c r="H100" s="28"/>
    </row>
    <row r="101" spans="1:8" ht="12.75" customHeight="1">
      <c r="A101" s="30">
        <v>44413</v>
      </c>
      <c r="B101" s="31"/>
      <c r="C101" s="22">
        <f>ROUND(11.325,5)</f>
        <v>11.325</v>
      </c>
      <c r="D101" s="22">
        <f>F101</f>
        <v>11.66908</v>
      </c>
      <c r="E101" s="22">
        <f>F101</f>
        <v>11.66908</v>
      </c>
      <c r="F101" s="22">
        <f>ROUND(11.66908,5)</f>
        <v>11.66908</v>
      </c>
      <c r="G101" s="20"/>
      <c r="H101" s="28"/>
    </row>
    <row r="102" spans="1:8" ht="12.75" customHeight="1">
      <c r="A102" s="30">
        <v>44504</v>
      </c>
      <c r="B102" s="31"/>
      <c r="C102" s="22">
        <f>ROUND(11.325,5)</f>
        <v>11.325</v>
      </c>
      <c r="D102" s="22">
        <f>F102</f>
        <v>11.89125</v>
      </c>
      <c r="E102" s="22">
        <f>F102</f>
        <v>11.89125</v>
      </c>
      <c r="F102" s="22">
        <f>ROUND(11.89125,5)</f>
        <v>11.89125</v>
      </c>
      <c r="G102" s="20"/>
      <c r="H102" s="28"/>
    </row>
    <row r="103" spans="1:8" ht="12.75" customHeight="1">
      <c r="A103" s="30">
        <v>44595</v>
      </c>
      <c r="B103" s="31"/>
      <c r="C103" s="22">
        <f>ROUND(11.325,5)</f>
        <v>11.325</v>
      </c>
      <c r="D103" s="22">
        <f>F103</f>
        <v>12.13133</v>
      </c>
      <c r="E103" s="22">
        <f>F103</f>
        <v>12.13133</v>
      </c>
      <c r="F103" s="22">
        <f>ROUND(12.13133,5)</f>
        <v>12.13133</v>
      </c>
      <c r="G103" s="20"/>
      <c r="H103" s="28"/>
    </row>
    <row r="104" spans="1:8" ht="12.75" customHeight="1">
      <c r="A104" s="30">
        <v>44686</v>
      </c>
      <c r="B104" s="31"/>
      <c r="C104" s="22">
        <f>ROUND(11.325,5)</f>
        <v>11.325</v>
      </c>
      <c r="D104" s="22">
        <f>F104</f>
        <v>12.39279</v>
      </c>
      <c r="E104" s="22">
        <f>F104</f>
        <v>12.39279</v>
      </c>
      <c r="F104" s="22">
        <f>ROUND(12.39279,5)</f>
        <v>12.39279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44322</v>
      </c>
      <c r="B106" s="31"/>
      <c r="C106" s="22">
        <f>ROUND(11.38,5)</f>
        <v>11.38</v>
      </c>
      <c r="D106" s="22">
        <f>F106</f>
        <v>11.48497</v>
      </c>
      <c r="E106" s="22">
        <f>F106</f>
        <v>11.48497</v>
      </c>
      <c r="F106" s="22">
        <f>ROUND(11.48497,5)</f>
        <v>11.48497</v>
      </c>
      <c r="G106" s="20"/>
      <c r="H106" s="28"/>
    </row>
    <row r="107" spans="1:8" ht="12.75" customHeight="1">
      <c r="A107" s="30">
        <v>44413</v>
      </c>
      <c r="B107" s="31"/>
      <c r="C107" s="22">
        <f>ROUND(11.38,5)</f>
        <v>11.38</v>
      </c>
      <c r="D107" s="22">
        <f>F107</f>
        <v>11.71153</v>
      </c>
      <c r="E107" s="22">
        <f>F107</f>
        <v>11.71153</v>
      </c>
      <c r="F107" s="22">
        <f>ROUND(11.71153,5)</f>
        <v>11.71153</v>
      </c>
      <c r="G107" s="20"/>
      <c r="H107" s="28"/>
    </row>
    <row r="108" spans="1:8" ht="12.75" customHeight="1">
      <c r="A108" s="30">
        <v>44504</v>
      </c>
      <c r="B108" s="31"/>
      <c r="C108" s="22">
        <f>ROUND(11.38,5)</f>
        <v>11.38</v>
      </c>
      <c r="D108" s="22">
        <f>F108</f>
        <v>11.9253</v>
      </c>
      <c r="E108" s="22">
        <f>F108</f>
        <v>11.9253</v>
      </c>
      <c r="F108" s="22">
        <f>ROUND(11.9253,5)</f>
        <v>11.9253</v>
      </c>
      <c r="G108" s="20"/>
      <c r="H108" s="28"/>
    </row>
    <row r="109" spans="1:8" ht="12.75" customHeight="1">
      <c r="A109" s="30">
        <v>44595</v>
      </c>
      <c r="B109" s="31"/>
      <c r="C109" s="22">
        <f>ROUND(11.38,5)</f>
        <v>11.38</v>
      </c>
      <c r="D109" s="22">
        <f>F109</f>
        <v>12.15611</v>
      </c>
      <c r="E109" s="22">
        <f>F109</f>
        <v>12.15611</v>
      </c>
      <c r="F109" s="22">
        <f>ROUND(12.15611,5)</f>
        <v>12.15611</v>
      </c>
      <c r="G109" s="20"/>
      <c r="H109" s="28"/>
    </row>
    <row r="110" spans="1:8" ht="12.75" customHeight="1">
      <c r="A110" s="30">
        <v>44686</v>
      </c>
      <c r="B110" s="31"/>
      <c r="C110" s="22">
        <f>ROUND(11.38,5)</f>
        <v>11.38</v>
      </c>
      <c r="D110" s="22">
        <f>F110</f>
        <v>12.40709</v>
      </c>
      <c r="E110" s="22">
        <f>F110</f>
        <v>12.40709</v>
      </c>
      <c r="F110" s="22">
        <f>ROUND(12.40709,5)</f>
        <v>12.40709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44322</v>
      </c>
      <c r="B112" s="31"/>
      <c r="C112" s="22">
        <f>ROUND(102.90073,5)</f>
        <v>102.90073</v>
      </c>
      <c r="D112" s="22">
        <f>F112</f>
        <v>103.38909</v>
      </c>
      <c r="E112" s="22">
        <f>F112</f>
        <v>103.38909</v>
      </c>
      <c r="F112" s="22">
        <f>ROUND(103.38909,5)</f>
        <v>103.38909</v>
      </c>
      <c r="G112" s="20"/>
      <c r="H112" s="28"/>
    </row>
    <row r="113" spans="1:8" ht="12.75" customHeight="1">
      <c r="A113" s="30">
        <v>44413</v>
      </c>
      <c r="B113" s="31"/>
      <c r="C113" s="22">
        <f>ROUND(102.90073,5)</f>
        <v>102.90073</v>
      </c>
      <c r="D113" s="22">
        <f>F113</f>
        <v>104.50942</v>
      </c>
      <c r="E113" s="22">
        <f>F113</f>
        <v>104.50942</v>
      </c>
      <c r="F113" s="22">
        <f>ROUND(104.50942,5)</f>
        <v>104.50942</v>
      </c>
      <c r="G113" s="20"/>
      <c r="H113" s="28"/>
    </row>
    <row r="114" spans="1:8" ht="12.75" customHeight="1">
      <c r="A114" s="30">
        <v>44504</v>
      </c>
      <c r="B114" s="31"/>
      <c r="C114" s="22">
        <f>ROUND(102.90073,5)</f>
        <v>102.90073</v>
      </c>
      <c r="D114" s="22">
        <f>F114</f>
        <v>103.8732</v>
      </c>
      <c r="E114" s="22">
        <f>F114</f>
        <v>103.8732</v>
      </c>
      <c r="F114" s="22">
        <f>ROUND(103.8732,5)</f>
        <v>103.8732</v>
      </c>
      <c r="G114" s="20"/>
      <c r="H114" s="28"/>
    </row>
    <row r="115" spans="1:8" ht="12.75" customHeight="1">
      <c r="A115" s="30">
        <v>44595</v>
      </c>
      <c r="B115" s="31"/>
      <c r="C115" s="22">
        <f>ROUND(102.90073,5)</f>
        <v>102.90073</v>
      </c>
      <c r="D115" s="22">
        <f>F115</f>
        <v>105.05847</v>
      </c>
      <c r="E115" s="22">
        <f>F115</f>
        <v>105.05847</v>
      </c>
      <c r="F115" s="22">
        <f>ROUND(105.05847,5)</f>
        <v>105.05847</v>
      </c>
      <c r="G115" s="20"/>
      <c r="H115" s="28"/>
    </row>
    <row r="116" spans="1:8" ht="12.75" customHeight="1">
      <c r="A116" s="30">
        <v>44686</v>
      </c>
      <c r="B116" s="31"/>
      <c r="C116" s="22">
        <f>ROUND(102.90073,5)</f>
        <v>102.90073</v>
      </c>
      <c r="D116" s="22">
        <f>F116</f>
        <v>104.3407</v>
      </c>
      <c r="E116" s="22">
        <f>F116</f>
        <v>104.3407</v>
      </c>
      <c r="F116" s="22">
        <f>ROUND(104.3407,5)</f>
        <v>104.3407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44322</v>
      </c>
      <c r="B118" s="31"/>
      <c r="C118" s="22">
        <f>ROUND(4.16,5)</f>
        <v>4.16</v>
      </c>
      <c r="D118" s="22">
        <f>F118</f>
        <v>109.83118</v>
      </c>
      <c r="E118" s="22">
        <f>F118</f>
        <v>109.83118</v>
      </c>
      <c r="F118" s="22">
        <f>ROUND(109.83118,5)</f>
        <v>109.83118</v>
      </c>
      <c r="G118" s="20"/>
      <c r="H118" s="28"/>
    </row>
    <row r="119" spans="1:8" ht="12.75" customHeight="1">
      <c r="A119" s="30">
        <v>44413</v>
      </c>
      <c r="B119" s="31"/>
      <c r="C119" s="22">
        <f>ROUND(4.16,5)</f>
        <v>4.16</v>
      </c>
      <c r="D119" s="22">
        <f>F119</f>
        <v>109.0939</v>
      </c>
      <c r="E119" s="22">
        <f>F119</f>
        <v>109.0939</v>
      </c>
      <c r="F119" s="22">
        <f>ROUND(109.0939,5)</f>
        <v>109.0939</v>
      </c>
      <c r="G119" s="20"/>
      <c r="H119" s="28"/>
    </row>
    <row r="120" spans="1:8" ht="12.75" customHeight="1">
      <c r="A120" s="30">
        <v>44504</v>
      </c>
      <c r="B120" s="31"/>
      <c r="C120" s="22">
        <f>ROUND(4.16,5)</f>
        <v>4.16</v>
      </c>
      <c r="D120" s="22">
        <f>F120</f>
        <v>110.31667</v>
      </c>
      <c r="E120" s="22">
        <f>F120</f>
        <v>110.31667</v>
      </c>
      <c r="F120" s="22">
        <f>ROUND(110.31667,5)</f>
        <v>110.31667</v>
      </c>
      <c r="G120" s="20"/>
      <c r="H120" s="28"/>
    </row>
    <row r="121" spans="1:8" ht="12.75" customHeight="1">
      <c r="A121" s="30">
        <v>44595</v>
      </c>
      <c r="B121" s="31"/>
      <c r="C121" s="22">
        <f>ROUND(4.16,5)</f>
        <v>4.16</v>
      </c>
      <c r="D121" s="22">
        <f>F121</f>
        <v>109.62778</v>
      </c>
      <c r="E121" s="22">
        <f>F121</f>
        <v>109.62778</v>
      </c>
      <c r="F121" s="22">
        <f>ROUND(109.62778,5)</f>
        <v>109.62778</v>
      </c>
      <c r="G121" s="20"/>
      <c r="H121" s="28"/>
    </row>
    <row r="122" spans="1:8" ht="12.75" customHeight="1">
      <c r="A122" s="30">
        <v>44686</v>
      </c>
      <c r="B122" s="31"/>
      <c r="C122" s="22">
        <f>ROUND(4.16,5)</f>
        <v>4.16</v>
      </c>
      <c r="D122" s="22">
        <f>F122</f>
        <v>110.80404</v>
      </c>
      <c r="E122" s="22">
        <f>F122</f>
        <v>110.80404</v>
      </c>
      <c r="F122" s="22">
        <f>ROUND(110.80404,5)</f>
        <v>110.80404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44322</v>
      </c>
      <c r="B124" s="31"/>
      <c r="C124" s="22">
        <f>ROUND(4.09,5)</f>
        <v>4.09</v>
      </c>
      <c r="D124" s="22">
        <f>F124</f>
        <v>139.46506</v>
      </c>
      <c r="E124" s="22">
        <f>F124</f>
        <v>139.46506</v>
      </c>
      <c r="F124" s="22">
        <f>ROUND(139.46506,5)</f>
        <v>139.46506</v>
      </c>
      <c r="G124" s="20"/>
      <c r="H124" s="28"/>
    </row>
    <row r="125" spans="1:8" ht="12.75" customHeight="1">
      <c r="A125" s="30">
        <v>44413</v>
      </c>
      <c r="B125" s="31"/>
      <c r="C125" s="22">
        <f>ROUND(4.09,5)</f>
        <v>4.09</v>
      </c>
      <c r="D125" s="22">
        <f>F125</f>
        <v>140.97656</v>
      </c>
      <c r="E125" s="22">
        <f>F125</f>
        <v>140.97656</v>
      </c>
      <c r="F125" s="22">
        <f>ROUND(140.97656,5)</f>
        <v>140.97656</v>
      </c>
      <c r="G125" s="20"/>
      <c r="H125" s="28"/>
    </row>
    <row r="126" spans="1:8" ht="12.75" customHeight="1">
      <c r="A126" s="30">
        <v>44504</v>
      </c>
      <c r="B126" s="31"/>
      <c r="C126" s="22">
        <f>ROUND(4.09,5)</f>
        <v>4.09</v>
      </c>
      <c r="D126" s="22">
        <f>F126</f>
        <v>140.54915</v>
      </c>
      <c r="E126" s="22">
        <f>F126</f>
        <v>140.54915</v>
      </c>
      <c r="F126" s="22">
        <f>ROUND(140.54915,5)</f>
        <v>140.54915</v>
      </c>
      <c r="G126" s="20"/>
      <c r="H126" s="28"/>
    </row>
    <row r="127" spans="1:8" ht="12.75" customHeight="1">
      <c r="A127" s="30">
        <v>44595</v>
      </c>
      <c r="B127" s="31"/>
      <c r="C127" s="22">
        <f>ROUND(4.09,5)</f>
        <v>4.09</v>
      </c>
      <c r="D127" s="22">
        <f>F127</f>
        <v>142.15313</v>
      </c>
      <c r="E127" s="22">
        <f>F127</f>
        <v>142.15313</v>
      </c>
      <c r="F127" s="22">
        <f>ROUND(142.15313,5)</f>
        <v>142.15313</v>
      </c>
      <c r="G127" s="20"/>
      <c r="H127" s="28"/>
    </row>
    <row r="128" spans="1:8" ht="12.75" customHeight="1">
      <c r="A128" s="30">
        <v>44686</v>
      </c>
      <c r="B128" s="31"/>
      <c r="C128" s="22">
        <f>ROUND(4.09,5)</f>
        <v>4.09</v>
      </c>
      <c r="D128" s="22">
        <f>F128</f>
        <v>141.64844</v>
      </c>
      <c r="E128" s="22">
        <f>F128</f>
        <v>141.64844</v>
      </c>
      <c r="F128" s="22">
        <f>ROUND(141.64844,5)</f>
        <v>141.64844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44322</v>
      </c>
      <c r="B130" s="31"/>
      <c r="C130" s="22">
        <f>ROUND(11.875,5)</f>
        <v>11.875</v>
      </c>
      <c r="D130" s="22">
        <f>F130</f>
        <v>12.00134</v>
      </c>
      <c r="E130" s="22">
        <f>F130</f>
        <v>12.00134</v>
      </c>
      <c r="F130" s="22">
        <f>ROUND(12.00134,5)</f>
        <v>12.00134</v>
      </c>
      <c r="G130" s="20"/>
      <c r="H130" s="28"/>
    </row>
    <row r="131" spans="1:8" ht="12.75" customHeight="1">
      <c r="A131" s="30">
        <v>44413</v>
      </c>
      <c r="B131" s="31"/>
      <c r="C131" s="22">
        <f>ROUND(11.875,5)</f>
        <v>11.875</v>
      </c>
      <c r="D131" s="22">
        <f>F131</f>
        <v>12.27774</v>
      </c>
      <c r="E131" s="22">
        <f>F131</f>
        <v>12.27774</v>
      </c>
      <c r="F131" s="22">
        <f>ROUND(12.27774,5)</f>
        <v>12.27774</v>
      </c>
      <c r="G131" s="20"/>
      <c r="H131" s="28"/>
    </row>
    <row r="132" spans="1:8" ht="12.75" customHeight="1">
      <c r="A132" s="30">
        <v>44504</v>
      </c>
      <c r="B132" s="31"/>
      <c r="C132" s="22">
        <f>ROUND(11.875,5)</f>
        <v>11.875</v>
      </c>
      <c r="D132" s="22">
        <f>F132</f>
        <v>12.55617</v>
      </c>
      <c r="E132" s="22">
        <f>F132</f>
        <v>12.55617</v>
      </c>
      <c r="F132" s="22">
        <f>ROUND(12.55617,5)</f>
        <v>12.55617</v>
      </c>
      <c r="G132" s="20"/>
      <c r="H132" s="28"/>
    </row>
    <row r="133" spans="1:8" ht="12.75" customHeight="1">
      <c r="A133" s="30">
        <v>44595</v>
      </c>
      <c r="B133" s="31"/>
      <c r="C133" s="22">
        <f>ROUND(11.875,5)</f>
        <v>11.875</v>
      </c>
      <c r="D133" s="22">
        <f>F133</f>
        <v>12.85671</v>
      </c>
      <c r="E133" s="22">
        <f>F133</f>
        <v>12.85671</v>
      </c>
      <c r="F133" s="22">
        <f>ROUND(12.85671,5)</f>
        <v>12.85671</v>
      </c>
      <c r="G133" s="20"/>
      <c r="H133" s="28"/>
    </row>
    <row r="134" spans="1:8" ht="12.75" customHeight="1">
      <c r="A134" s="30">
        <v>44686</v>
      </c>
      <c r="B134" s="31"/>
      <c r="C134" s="22">
        <f>ROUND(11.875,5)</f>
        <v>11.875</v>
      </c>
      <c r="D134" s="22">
        <f>F134</f>
        <v>13.17855</v>
      </c>
      <c r="E134" s="22">
        <f>F134</f>
        <v>13.17855</v>
      </c>
      <c r="F134" s="22">
        <f>ROUND(13.17855,5)</f>
        <v>13.17855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44322</v>
      </c>
      <c r="B136" s="31"/>
      <c r="C136" s="22">
        <f>ROUND(12.365,5)</f>
        <v>12.365</v>
      </c>
      <c r="D136" s="22">
        <f>F136</f>
        <v>12.49012</v>
      </c>
      <c r="E136" s="22">
        <f>F136</f>
        <v>12.49012</v>
      </c>
      <c r="F136" s="22">
        <f>ROUND(12.49012,5)</f>
        <v>12.49012</v>
      </c>
      <c r="G136" s="20"/>
      <c r="H136" s="28"/>
    </row>
    <row r="137" spans="1:8" ht="12.75" customHeight="1">
      <c r="A137" s="30">
        <v>44413</v>
      </c>
      <c r="B137" s="31"/>
      <c r="C137" s="22">
        <f>ROUND(12.365,5)</f>
        <v>12.365</v>
      </c>
      <c r="D137" s="22">
        <f>F137</f>
        <v>12.75295</v>
      </c>
      <c r="E137" s="22">
        <f>F137</f>
        <v>12.75295</v>
      </c>
      <c r="F137" s="22">
        <f>ROUND(12.75295,5)</f>
        <v>12.75295</v>
      </c>
      <c r="G137" s="20"/>
      <c r="H137" s="28"/>
    </row>
    <row r="138" spans="1:8" ht="12.75" customHeight="1">
      <c r="A138" s="30">
        <v>44504</v>
      </c>
      <c r="B138" s="31"/>
      <c r="C138" s="22">
        <f>ROUND(12.365,5)</f>
        <v>12.365</v>
      </c>
      <c r="D138" s="22">
        <f>F138</f>
        <v>13.02018</v>
      </c>
      <c r="E138" s="22">
        <f>F138</f>
        <v>13.02018</v>
      </c>
      <c r="F138" s="22">
        <f>ROUND(13.02018,5)</f>
        <v>13.02018</v>
      </c>
      <c r="G138" s="20"/>
      <c r="H138" s="28"/>
    </row>
    <row r="139" spans="1:8" ht="12.75" customHeight="1">
      <c r="A139" s="30">
        <v>44595</v>
      </c>
      <c r="B139" s="31"/>
      <c r="C139" s="22">
        <f>ROUND(12.365,5)</f>
        <v>12.365</v>
      </c>
      <c r="D139" s="22">
        <f>F139</f>
        <v>13.29884</v>
      </c>
      <c r="E139" s="22">
        <f>F139</f>
        <v>13.29884</v>
      </c>
      <c r="F139" s="22">
        <f>ROUND(13.29884,5)</f>
        <v>13.29884</v>
      </c>
      <c r="G139" s="20"/>
      <c r="H139" s="28"/>
    </row>
    <row r="140" spans="1:8" ht="12.75" customHeight="1">
      <c r="A140" s="30">
        <v>44686</v>
      </c>
      <c r="B140" s="31"/>
      <c r="C140" s="22">
        <f>ROUND(12.365,5)</f>
        <v>12.365</v>
      </c>
      <c r="D140" s="22">
        <f>F140</f>
        <v>13.60779</v>
      </c>
      <c r="E140" s="22">
        <f>F140</f>
        <v>13.60779</v>
      </c>
      <c r="F140" s="22">
        <f>ROUND(13.60779,5)</f>
        <v>13.60779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44322</v>
      </c>
      <c r="B142" s="31"/>
      <c r="C142" s="22">
        <f>ROUND(5.375,5)</f>
        <v>5.375</v>
      </c>
      <c r="D142" s="22">
        <f>F142</f>
        <v>5.47058</v>
      </c>
      <c r="E142" s="22">
        <f>F142</f>
        <v>5.47058</v>
      </c>
      <c r="F142" s="22">
        <f>ROUND(5.47058,5)</f>
        <v>5.47058</v>
      </c>
      <c r="G142" s="20"/>
      <c r="H142" s="28"/>
    </row>
    <row r="143" spans="1:8" ht="12.75" customHeight="1">
      <c r="A143" s="30">
        <v>44413</v>
      </c>
      <c r="B143" s="31"/>
      <c r="C143" s="22">
        <f>ROUND(5.375,5)</f>
        <v>5.375</v>
      </c>
      <c r="D143" s="22">
        <f>F143</f>
        <v>5.68094</v>
      </c>
      <c r="E143" s="22">
        <f>F143</f>
        <v>5.68094</v>
      </c>
      <c r="F143" s="22">
        <f>ROUND(5.68094,5)</f>
        <v>5.68094</v>
      </c>
      <c r="G143" s="20"/>
      <c r="H143" s="28"/>
    </row>
    <row r="144" spans="1:8" ht="12.75" customHeight="1">
      <c r="A144" s="30">
        <v>44504</v>
      </c>
      <c r="B144" s="31"/>
      <c r="C144" s="22">
        <f>ROUND(5.375,5)</f>
        <v>5.375</v>
      </c>
      <c r="D144" s="22">
        <f>F144</f>
        <v>5.9261</v>
      </c>
      <c r="E144" s="22">
        <f>F144</f>
        <v>5.9261</v>
      </c>
      <c r="F144" s="22">
        <f>ROUND(5.9261,5)</f>
        <v>5.9261</v>
      </c>
      <c r="G144" s="20"/>
      <c r="H144" s="28"/>
    </row>
    <row r="145" spans="1:8" ht="12.75" customHeight="1">
      <c r="A145" s="30">
        <v>44595</v>
      </c>
      <c r="B145" s="31"/>
      <c r="C145" s="22">
        <f>ROUND(5.375,5)</f>
        <v>5.375</v>
      </c>
      <c r="D145" s="22">
        <f>F145</f>
        <v>6.29311</v>
      </c>
      <c r="E145" s="22">
        <f>F145</f>
        <v>6.29311</v>
      </c>
      <c r="F145" s="22">
        <f>ROUND(6.29311,5)</f>
        <v>6.29311</v>
      </c>
      <c r="G145" s="20"/>
      <c r="H145" s="28"/>
    </row>
    <row r="146" spans="1:8" ht="12.75" customHeight="1">
      <c r="A146" s="30">
        <v>44686</v>
      </c>
      <c r="B146" s="31"/>
      <c r="C146" s="22">
        <f>ROUND(5.375,5)</f>
        <v>5.375</v>
      </c>
      <c r="D146" s="22">
        <f>F146</f>
        <v>6.94685</v>
      </c>
      <c r="E146" s="22">
        <f>F146</f>
        <v>6.94685</v>
      </c>
      <c r="F146" s="22">
        <f>ROUND(6.94685,5)</f>
        <v>6.94685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44322</v>
      </c>
      <c r="B148" s="31"/>
      <c r="C148" s="22">
        <f>ROUND(10.945,5)</f>
        <v>10.945</v>
      </c>
      <c r="D148" s="22">
        <f>F148</f>
        <v>11.05394</v>
      </c>
      <c r="E148" s="22">
        <f>F148</f>
        <v>11.05394</v>
      </c>
      <c r="F148" s="22">
        <f>ROUND(11.05394,5)</f>
        <v>11.05394</v>
      </c>
      <c r="G148" s="20"/>
      <c r="H148" s="28"/>
    </row>
    <row r="149" spans="1:8" ht="12.75" customHeight="1">
      <c r="A149" s="30">
        <v>44413</v>
      </c>
      <c r="B149" s="31"/>
      <c r="C149" s="22">
        <f>ROUND(10.945,5)</f>
        <v>10.945</v>
      </c>
      <c r="D149" s="22">
        <f>F149</f>
        <v>11.29082</v>
      </c>
      <c r="E149" s="22">
        <f>F149</f>
        <v>11.29082</v>
      </c>
      <c r="F149" s="22">
        <f>ROUND(11.29082,5)</f>
        <v>11.29082</v>
      </c>
      <c r="G149" s="20"/>
      <c r="H149" s="28"/>
    </row>
    <row r="150" spans="1:8" ht="12.75" customHeight="1">
      <c r="A150" s="30">
        <v>44504</v>
      </c>
      <c r="B150" s="31"/>
      <c r="C150" s="22">
        <f>ROUND(10.945,5)</f>
        <v>10.945</v>
      </c>
      <c r="D150" s="22">
        <f>F150</f>
        <v>11.52686</v>
      </c>
      <c r="E150" s="22">
        <f>F150</f>
        <v>11.52686</v>
      </c>
      <c r="F150" s="22">
        <f>ROUND(11.52686,5)</f>
        <v>11.52686</v>
      </c>
      <c r="G150" s="20"/>
      <c r="H150" s="28"/>
    </row>
    <row r="151" spans="1:8" ht="12.75" customHeight="1">
      <c r="A151" s="30">
        <v>44595</v>
      </c>
      <c r="B151" s="31"/>
      <c r="C151" s="22">
        <f>ROUND(10.945,5)</f>
        <v>10.945</v>
      </c>
      <c r="D151" s="22">
        <f>F151</f>
        <v>11.78196</v>
      </c>
      <c r="E151" s="22">
        <f>F151</f>
        <v>11.78196</v>
      </c>
      <c r="F151" s="22">
        <f>ROUND(11.78196,5)</f>
        <v>11.78196</v>
      </c>
      <c r="G151" s="20"/>
      <c r="H151" s="28"/>
    </row>
    <row r="152" spans="1:8" ht="12.75" customHeight="1">
      <c r="A152" s="30">
        <v>44686</v>
      </c>
      <c r="B152" s="31"/>
      <c r="C152" s="22">
        <f>ROUND(10.945,5)</f>
        <v>10.945</v>
      </c>
      <c r="D152" s="22">
        <f>F152</f>
        <v>12.05167</v>
      </c>
      <c r="E152" s="22">
        <f>F152</f>
        <v>12.05167</v>
      </c>
      <c r="F152" s="22">
        <f>ROUND(12.05167,5)</f>
        <v>12.05167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44322</v>
      </c>
      <c r="B154" s="31"/>
      <c r="C154" s="22">
        <f>ROUND(7.45,5)</f>
        <v>7.45</v>
      </c>
      <c r="D154" s="22">
        <f>F154</f>
        <v>7.54675</v>
      </c>
      <c r="E154" s="22">
        <f>F154</f>
        <v>7.54675</v>
      </c>
      <c r="F154" s="22">
        <f>ROUND(7.54675,5)</f>
        <v>7.54675</v>
      </c>
      <c r="G154" s="20"/>
      <c r="H154" s="28"/>
    </row>
    <row r="155" spans="1:8" ht="12.75" customHeight="1">
      <c r="A155" s="30">
        <v>44413</v>
      </c>
      <c r="B155" s="31"/>
      <c r="C155" s="22">
        <f>ROUND(7.45,5)</f>
        <v>7.45</v>
      </c>
      <c r="D155" s="22">
        <f>F155</f>
        <v>7.74943</v>
      </c>
      <c r="E155" s="22">
        <f>F155</f>
        <v>7.74943</v>
      </c>
      <c r="F155" s="22">
        <f>ROUND(7.74943,5)</f>
        <v>7.74943</v>
      </c>
      <c r="G155" s="20"/>
      <c r="H155" s="28"/>
    </row>
    <row r="156" spans="1:8" ht="12.75" customHeight="1">
      <c r="A156" s="30">
        <v>44504</v>
      </c>
      <c r="B156" s="31"/>
      <c r="C156" s="22">
        <f>ROUND(7.45,5)</f>
        <v>7.45</v>
      </c>
      <c r="D156" s="22">
        <f>F156</f>
        <v>7.95148</v>
      </c>
      <c r="E156" s="22">
        <f>F156</f>
        <v>7.95148</v>
      </c>
      <c r="F156" s="22">
        <f>ROUND(7.95148,5)</f>
        <v>7.95148</v>
      </c>
      <c r="G156" s="20"/>
      <c r="H156" s="28"/>
    </row>
    <row r="157" spans="1:8" ht="12.75" customHeight="1">
      <c r="A157" s="30">
        <v>44595</v>
      </c>
      <c r="B157" s="31"/>
      <c r="C157" s="22">
        <f>ROUND(7.45,5)</f>
        <v>7.45</v>
      </c>
      <c r="D157" s="22">
        <f>F157</f>
        <v>8.17653</v>
      </c>
      <c r="E157" s="22">
        <f>F157</f>
        <v>8.17653</v>
      </c>
      <c r="F157" s="22">
        <f>ROUND(8.17653,5)</f>
        <v>8.17653</v>
      </c>
      <c r="G157" s="20"/>
      <c r="H157" s="28"/>
    </row>
    <row r="158" spans="1:8" ht="12.75" customHeight="1">
      <c r="A158" s="30">
        <v>44686</v>
      </c>
      <c r="B158" s="31"/>
      <c r="C158" s="22">
        <f>ROUND(7.45,5)</f>
        <v>7.45</v>
      </c>
      <c r="D158" s="22">
        <f>F158</f>
        <v>8.44862</v>
      </c>
      <c r="E158" s="22">
        <f>F158</f>
        <v>8.44862</v>
      </c>
      <c r="F158" s="22">
        <f>ROUND(8.44862,5)</f>
        <v>8.44862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44322</v>
      </c>
      <c r="B160" s="31"/>
      <c r="C160" s="22">
        <f>ROUND(1.5,5)</f>
        <v>1.5</v>
      </c>
      <c r="D160" s="22">
        <f>F160</f>
        <v>321.13801</v>
      </c>
      <c r="E160" s="22">
        <f>F160</f>
        <v>321.13801</v>
      </c>
      <c r="F160" s="22">
        <f>ROUND(321.13801,5)</f>
        <v>321.13801</v>
      </c>
      <c r="G160" s="20"/>
      <c r="H160" s="28"/>
    </row>
    <row r="161" spans="1:8" ht="12.75" customHeight="1">
      <c r="A161" s="30">
        <v>44413</v>
      </c>
      <c r="B161" s="31"/>
      <c r="C161" s="22">
        <f>ROUND(1.5,5)</f>
        <v>1.5</v>
      </c>
      <c r="D161" s="22">
        <f>F161</f>
        <v>316.61515</v>
      </c>
      <c r="E161" s="22">
        <f>F161</f>
        <v>316.61515</v>
      </c>
      <c r="F161" s="22">
        <f>ROUND(316.61515,5)</f>
        <v>316.61515</v>
      </c>
      <c r="G161" s="20"/>
      <c r="H161" s="28"/>
    </row>
    <row r="162" spans="1:8" ht="12.75" customHeight="1">
      <c r="A162" s="30">
        <v>44504</v>
      </c>
      <c r="B162" s="31"/>
      <c r="C162" s="22">
        <f>ROUND(1.5,5)</f>
        <v>1.5</v>
      </c>
      <c r="D162" s="22">
        <f>F162</f>
        <v>320.16406</v>
      </c>
      <c r="E162" s="22">
        <f>F162</f>
        <v>320.16406</v>
      </c>
      <c r="F162" s="22">
        <f>ROUND(320.16406,5)</f>
        <v>320.16406</v>
      </c>
      <c r="G162" s="20"/>
      <c r="H162" s="28"/>
    </row>
    <row r="163" spans="1:8" ht="12.75" customHeight="1">
      <c r="A163" s="30">
        <v>44595</v>
      </c>
      <c r="B163" s="31"/>
      <c r="C163" s="22">
        <f>ROUND(1.5,5)</f>
        <v>1.5</v>
      </c>
      <c r="D163" s="22">
        <f>F163</f>
        <v>315.71874</v>
      </c>
      <c r="E163" s="22">
        <f>F163</f>
        <v>315.71874</v>
      </c>
      <c r="F163" s="22">
        <f>ROUND(315.71874,5)</f>
        <v>315.71874</v>
      </c>
      <c r="G163" s="20"/>
      <c r="H163" s="28"/>
    </row>
    <row r="164" spans="1:8" ht="12.75" customHeight="1">
      <c r="A164" s="30">
        <v>44686</v>
      </c>
      <c r="B164" s="31"/>
      <c r="C164" s="22">
        <f>ROUND(1.5,5)</f>
        <v>1.5</v>
      </c>
      <c r="D164" s="22">
        <f>F164</f>
        <v>319.10519</v>
      </c>
      <c r="E164" s="22">
        <f>F164</f>
        <v>319.10519</v>
      </c>
      <c r="F164" s="22">
        <f>ROUND(319.10519,5)</f>
        <v>319.10519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44322</v>
      </c>
      <c r="B166" s="31"/>
      <c r="C166" s="22">
        <f>ROUND(4,5)</f>
        <v>4</v>
      </c>
      <c r="D166" s="22">
        <f>F166</f>
        <v>231.74387</v>
      </c>
      <c r="E166" s="22">
        <f>F166</f>
        <v>231.74387</v>
      </c>
      <c r="F166" s="22">
        <f>ROUND(231.74387,5)</f>
        <v>231.74387</v>
      </c>
      <c r="G166" s="20"/>
      <c r="H166" s="28"/>
    </row>
    <row r="167" spans="1:8" ht="12.75" customHeight="1">
      <c r="A167" s="30">
        <v>44413</v>
      </c>
      <c r="B167" s="31"/>
      <c r="C167" s="22">
        <f>ROUND(4,5)</f>
        <v>4</v>
      </c>
      <c r="D167" s="22">
        <f>F167</f>
        <v>230.00435</v>
      </c>
      <c r="E167" s="22">
        <f>F167</f>
        <v>230.00435</v>
      </c>
      <c r="F167" s="22">
        <f>ROUND(230.00435,5)</f>
        <v>230.00435</v>
      </c>
      <c r="G167" s="20"/>
      <c r="H167" s="28"/>
    </row>
    <row r="168" spans="1:8" ht="12.75" customHeight="1">
      <c r="A168" s="30">
        <v>44504</v>
      </c>
      <c r="B168" s="31"/>
      <c r="C168" s="22">
        <f>ROUND(4,5)</f>
        <v>4</v>
      </c>
      <c r="D168" s="22">
        <f>F168</f>
        <v>232.58203</v>
      </c>
      <c r="E168" s="22">
        <f>F168</f>
        <v>232.58203</v>
      </c>
      <c r="F168" s="22">
        <f>ROUND(232.58203,5)</f>
        <v>232.58203</v>
      </c>
      <c r="G168" s="20"/>
      <c r="H168" s="28"/>
    </row>
    <row r="169" spans="1:8" ht="12.75" customHeight="1">
      <c r="A169" s="30">
        <v>44595</v>
      </c>
      <c r="B169" s="31"/>
      <c r="C169" s="22">
        <f>ROUND(4,5)</f>
        <v>4</v>
      </c>
      <c r="D169" s="22">
        <f>F169</f>
        <v>230.93432</v>
      </c>
      <c r="E169" s="22">
        <f>F169</f>
        <v>230.93432</v>
      </c>
      <c r="F169" s="22">
        <f>ROUND(230.93432,5)</f>
        <v>230.93432</v>
      </c>
      <c r="G169" s="20"/>
      <c r="H169" s="28"/>
    </row>
    <row r="170" spans="1:8" ht="12.75" customHeight="1">
      <c r="A170" s="30">
        <v>44686</v>
      </c>
      <c r="B170" s="31"/>
      <c r="C170" s="22">
        <f>ROUND(4,5)</f>
        <v>4</v>
      </c>
      <c r="D170" s="22">
        <f>F170</f>
        <v>233.41187</v>
      </c>
      <c r="E170" s="22">
        <f>F170</f>
        <v>233.41187</v>
      </c>
      <c r="F170" s="22">
        <f>ROUND(233.41187,5)</f>
        <v>233.41187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44322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44413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44504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44595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44686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44595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44686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44322</v>
      </c>
      <c r="B186" s="31"/>
      <c r="C186" s="22">
        <f>ROUND(3.55,5)</f>
        <v>3.55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44595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44686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44322</v>
      </c>
      <c r="B192" s="31"/>
      <c r="C192" s="22">
        <f>ROUND(10.885,5)</f>
        <v>10.885</v>
      </c>
      <c r="D192" s="22">
        <f>F192</f>
        <v>10.98176</v>
      </c>
      <c r="E192" s="22">
        <f>F192</f>
        <v>10.98176</v>
      </c>
      <c r="F192" s="22">
        <f>ROUND(10.98176,5)</f>
        <v>10.98176</v>
      </c>
      <c r="G192" s="20"/>
      <c r="H192" s="28"/>
    </row>
    <row r="193" spans="1:8" ht="12.75" customHeight="1">
      <c r="A193" s="30">
        <v>44413</v>
      </c>
      <c r="B193" s="31"/>
      <c r="C193" s="22">
        <f>ROUND(10.885,5)</f>
        <v>10.885</v>
      </c>
      <c r="D193" s="22">
        <f>F193</f>
        <v>11.19085</v>
      </c>
      <c r="E193" s="22">
        <f>F193</f>
        <v>11.19085</v>
      </c>
      <c r="F193" s="22">
        <f>ROUND(11.19085,5)</f>
        <v>11.19085</v>
      </c>
      <c r="G193" s="20"/>
      <c r="H193" s="28"/>
    </row>
    <row r="194" spans="1:8" ht="12.75" customHeight="1">
      <c r="A194" s="30">
        <v>44504</v>
      </c>
      <c r="B194" s="31"/>
      <c r="C194" s="22">
        <f>ROUND(10.885,5)</f>
        <v>10.885</v>
      </c>
      <c r="D194" s="22">
        <f>F194</f>
        <v>11.39813</v>
      </c>
      <c r="E194" s="22">
        <f>F194</f>
        <v>11.39813</v>
      </c>
      <c r="F194" s="22">
        <f>ROUND(11.39813,5)</f>
        <v>11.39813</v>
      </c>
      <c r="G194" s="20"/>
      <c r="H194" s="28"/>
    </row>
    <row r="195" spans="1:8" ht="12.75" customHeight="1">
      <c r="A195" s="30">
        <v>44595</v>
      </c>
      <c r="B195" s="31"/>
      <c r="C195" s="22">
        <f>ROUND(10.885,5)</f>
        <v>10.885</v>
      </c>
      <c r="D195" s="22">
        <f>F195</f>
        <v>11.61663</v>
      </c>
      <c r="E195" s="22">
        <f>F195</f>
        <v>11.61663</v>
      </c>
      <c r="F195" s="22">
        <f>ROUND(11.61663,5)</f>
        <v>11.61663</v>
      </c>
      <c r="G195" s="20"/>
      <c r="H195" s="28"/>
    </row>
    <row r="196" spans="1:8" ht="12.75" customHeight="1">
      <c r="A196" s="30">
        <v>44686</v>
      </c>
      <c r="B196" s="31"/>
      <c r="C196" s="22">
        <f>ROUND(10.885,5)</f>
        <v>10.885</v>
      </c>
      <c r="D196" s="22">
        <f>F196</f>
        <v>11.8545</v>
      </c>
      <c r="E196" s="22">
        <f>F196</f>
        <v>11.8545</v>
      </c>
      <c r="F196" s="22">
        <f>ROUND(11.8545,5)</f>
        <v>11.8545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44322</v>
      </c>
      <c r="B198" s="31"/>
      <c r="C198" s="22">
        <f>ROUND(3.18,5)</f>
        <v>3.18</v>
      </c>
      <c r="D198" s="22">
        <f>F198</f>
        <v>200.97091</v>
      </c>
      <c r="E198" s="22">
        <f>F198</f>
        <v>200.97091</v>
      </c>
      <c r="F198" s="22">
        <f>ROUND(200.97091,5)</f>
        <v>200.97091</v>
      </c>
      <c r="G198" s="20"/>
      <c r="H198" s="28"/>
    </row>
    <row r="199" spans="1:8" ht="12.75" customHeight="1">
      <c r="A199" s="30">
        <v>44413</v>
      </c>
      <c r="B199" s="31"/>
      <c r="C199" s="22">
        <f>ROUND(3.18,5)</f>
        <v>3.18</v>
      </c>
      <c r="D199" s="22">
        <f>F199</f>
        <v>203.14857</v>
      </c>
      <c r="E199" s="22">
        <f>F199</f>
        <v>203.14857</v>
      </c>
      <c r="F199" s="22">
        <f>ROUND(203.14857,5)</f>
        <v>203.14857</v>
      </c>
      <c r="G199" s="20"/>
      <c r="H199" s="28"/>
    </row>
    <row r="200" spans="1:8" ht="12.75" customHeight="1">
      <c r="A200" s="30">
        <v>44504</v>
      </c>
      <c r="B200" s="31"/>
      <c r="C200" s="22">
        <f>ROUND(3.18,5)</f>
        <v>3.18</v>
      </c>
      <c r="D200" s="22">
        <f>F200</f>
        <v>202.68508</v>
      </c>
      <c r="E200" s="22">
        <f>F200</f>
        <v>202.68508</v>
      </c>
      <c r="F200" s="22">
        <f>ROUND(202.68508,5)</f>
        <v>202.68508</v>
      </c>
      <c r="G200" s="20"/>
      <c r="H200" s="28"/>
    </row>
    <row r="201" spans="1:8" ht="12.75" customHeight="1">
      <c r="A201" s="30">
        <v>44595</v>
      </c>
      <c r="B201" s="31"/>
      <c r="C201" s="22">
        <f>ROUND(3.18,5)</f>
        <v>3.18</v>
      </c>
      <c r="D201" s="22">
        <f>F201</f>
        <v>204.99795</v>
      </c>
      <c r="E201" s="22">
        <f>F201</f>
        <v>204.99795</v>
      </c>
      <c r="F201" s="22">
        <f>ROUND(204.99795,5)</f>
        <v>204.99795</v>
      </c>
      <c r="G201" s="20"/>
      <c r="H201" s="28"/>
    </row>
    <row r="202" spans="1:8" ht="12.75" customHeight="1">
      <c r="A202" s="30">
        <v>44686</v>
      </c>
      <c r="B202" s="31"/>
      <c r="C202" s="22">
        <f>ROUND(3.18,5)</f>
        <v>3.18</v>
      </c>
      <c r="D202" s="22">
        <f>F202</f>
        <v>204.40096</v>
      </c>
      <c r="E202" s="22">
        <f>F202</f>
        <v>204.40096</v>
      </c>
      <c r="F202" s="22">
        <f>ROUND(204.40096,5)</f>
        <v>204.40096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44322</v>
      </c>
      <c r="B204" s="31"/>
      <c r="C204" s="22">
        <f>ROUND(0.95,5)</f>
        <v>0.95</v>
      </c>
      <c r="D204" s="22">
        <f>F204</f>
        <v>171.47395</v>
      </c>
      <c r="E204" s="22">
        <f>F204</f>
        <v>171.47395</v>
      </c>
      <c r="F204" s="22">
        <f>ROUND(171.47395,5)</f>
        <v>171.47395</v>
      </c>
      <c r="G204" s="20"/>
      <c r="H204" s="28"/>
    </row>
    <row r="205" spans="1:8" ht="12.75" customHeight="1">
      <c r="A205" s="30">
        <v>44413</v>
      </c>
      <c r="B205" s="31"/>
      <c r="C205" s="22">
        <f>ROUND(0.95,5)</f>
        <v>0.95</v>
      </c>
      <c r="D205" s="22">
        <f>F205</f>
        <v>171.00017</v>
      </c>
      <c r="E205" s="22">
        <f>F205</f>
        <v>171.00017</v>
      </c>
      <c r="F205" s="22">
        <f>ROUND(171.00017,5)</f>
        <v>171.00017</v>
      </c>
      <c r="G205" s="20"/>
      <c r="H205" s="28"/>
    </row>
    <row r="206" spans="1:8" ht="12.75" customHeight="1">
      <c r="A206" s="30">
        <v>44504</v>
      </c>
      <c r="B206" s="31"/>
      <c r="C206" s="22">
        <f>ROUND(0.95,5)</f>
        <v>0.95</v>
      </c>
      <c r="D206" s="22">
        <f>F206</f>
        <v>172.91685</v>
      </c>
      <c r="E206" s="22">
        <f>F206</f>
        <v>172.91685</v>
      </c>
      <c r="F206" s="22">
        <f>ROUND(172.91685,5)</f>
        <v>172.91685</v>
      </c>
      <c r="G206" s="20"/>
      <c r="H206" s="28"/>
    </row>
    <row r="207" spans="1:8" ht="12.75" customHeight="1">
      <c r="A207" s="30">
        <v>44595</v>
      </c>
      <c r="B207" s="31"/>
      <c r="C207" s="22">
        <f>ROUND(0.95,5)</f>
        <v>0.95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30">
        <v>44686</v>
      </c>
      <c r="B208" s="31"/>
      <c r="C208" s="22">
        <f>ROUND(0.95,5)</f>
        <v>0.95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44322</v>
      </c>
      <c r="B210" s="31"/>
      <c r="C210" s="22">
        <f>ROUND(9.86,5)</f>
        <v>9.86</v>
      </c>
      <c r="D210" s="22">
        <f>F210</f>
        <v>9.96174</v>
      </c>
      <c r="E210" s="22">
        <f>F210</f>
        <v>9.96174</v>
      </c>
      <c r="F210" s="22">
        <f>ROUND(9.96174,5)</f>
        <v>9.96174</v>
      </c>
      <c r="G210" s="20"/>
      <c r="H210" s="28"/>
    </row>
    <row r="211" spans="1:8" ht="12.75" customHeight="1">
      <c r="A211" s="30">
        <v>44413</v>
      </c>
      <c r="B211" s="31"/>
      <c r="C211" s="22">
        <f>ROUND(9.86,5)</f>
        <v>9.86</v>
      </c>
      <c r="D211" s="22">
        <f>F211</f>
        <v>10.18196</v>
      </c>
      <c r="E211" s="22">
        <f>F211</f>
        <v>10.18196</v>
      </c>
      <c r="F211" s="22">
        <f>ROUND(10.18196,5)</f>
        <v>10.18196</v>
      </c>
      <c r="G211" s="20"/>
      <c r="H211" s="28"/>
    </row>
    <row r="212" spans="1:8" ht="12.75" customHeight="1">
      <c r="A212" s="30">
        <v>44504</v>
      </c>
      <c r="B212" s="31"/>
      <c r="C212" s="22">
        <f>ROUND(9.86,5)</f>
        <v>9.86</v>
      </c>
      <c r="D212" s="22">
        <f>F212</f>
        <v>10.40268</v>
      </c>
      <c r="E212" s="22">
        <f>F212</f>
        <v>10.40268</v>
      </c>
      <c r="F212" s="22">
        <f>ROUND(10.40268,5)</f>
        <v>10.40268</v>
      </c>
      <c r="G212" s="20"/>
      <c r="H212" s="28"/>
    </row>
    <row r="213" spans="1:8" ht="12.75" customHeight="1">
      <c r="A213" s="30">
        <v>44595</v>
      </c>
      <c r="B213" s="31"/>
      <c r="C213" s="22">
        <f>ROUND(9.86,5)</f>
        <v>9.86</v>
      </c>
      <c r="D213" s="22">
        <f>F213</f>
        <v>10.64267</v>
      </c>
      <c r="E213" s="22">
        <f>F213</f>
        <v>10.64267</v>
      </c>
      <c r="F213" s="22">
        <f>ROUND(10.64267,5)</f>
        <v>10.64267</v>
      </c>
      <c r="G213" s="20"/>
      <c r="H213" s="28"/>
    </row>
    <row r="214" spans="1:8" ht="12.75" customHeight="1">
      <c r="A214" s="30">
        <v>44686</v>
      </c>
      <c r="B214" s="31"/>
      <c r="C214" s="22">
        <f>ROUND(9.86,5)</f>
        <v>9.86</v>
      </c>
      <c r="D214" s="22">
        <f>F214</f>
        <v>10.9009</v>
      </c>
      <c r="E214" s="22">
        <f>F214</f>
        <v>10.9009</v>
      </c>
      <c r="F214" s="22">
        <f>ROUND(10.9009,5)</f>
        <v>10.9009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44322</v>
      </c>
      <c r="B216" s="31"/>
      <c r="C216" s="22">
        <f>ROUND(11.255,5)</f>
        <v>11.255</v>
      </c>
      <c r="D216" s="22">
        <f>F216</f>
        <v>11.35099</v>
      </c>
      <c r="E216" s="22">
        <f>F216</f>
        <v>11.35099</v>
      </c>
      <c r="F216" s="22">
        <f>ROUND(11.35099,5)</f>
        <v>11.35099</v>
      </c>
      <c r="G216" s="20"/>
      <c r="H216" s="28"/>
    </row>
    <row r="217" spans="1:8" ht="12.75" customHeight="1">
      <c r="A217" s="30">
        <v>44413</v>
      </c>
      <c r="B217" s="31"/>
      <c r="C217" s="22">
        <f>ROUND(11.255,5)</f>
        <v>11.255</v>
      </c>
      <c r="D217" s="22">
        <f>F217</f>
        <v>11.55886</v>
      </c>
      <c r="E217" s="22">
        <f>F217</f>
        <v>11.55886</v>
      </c>
      <c r="F217" s="22">
        <f>ROUND(11.55886,5)</f>
        <v>11.55886</v>
      </c>
      <c r="G217" s="20"/>
      <c r="H217" s="28"/>
    </row>
    <row r="218" spans="1:8" ht="12.75" customHeight="1">
      <c r="A218" s="30">
        <v>44504</v>
      </c>
      <c r="B218" s="31"/>
      <c r="C218" s="22">
        <f>ROUND(11.255,5)</f>
        <v>11.255</v>
      </c>
      <c r="D218" s="22">
        <f>F218</f>
        <v>11.76461</v>
      </c>
      <c r="E218" s="22">
        <f>F218</f>
        <v>11.76461</v>
      </c>
      <c r="F218" s="22">
        <f>ROUND(11.76461,5)</f>
        <v>11.76461</v>
      </c>
      <c r="G218" s="20"/>
      <c r="H218" s="28"/>
    </row>
    <row r="219" spans="1:8" ht="12.75" customHeight="1">
      <c r="A219" s="30">
        <v>44595</v>
      </c>
      <c r="B219" s="31"/>
      <c r="C219" s="22">
        <f>ROUND(11.255,5)</f>
        <v>11.255</v>
      </c>
      <c r="D219" s="22">
        <f>F219</f>
        <v>11.98522</v>
      </c>
      <c r="E219" s="22">
        <f>F219</f>
        <v>11.98522</v>
      </c>
      <c r="F219" s="22">
        <f>ROUND(11.98522,5)</f>
        <v>11.98522</v>
      </c>
      <c r="G219" s="20"/>
      <c r="H219" s="28"/>
    </row>
    <row r="220" spans="1:8" ht="12.75" customHeight="1">
      <c r="A220" s="30">
        <v>44686</v>
      </c>
      <c r="B220" s="31"/>
      <c r="C220" s="22">
        <f>ROUND(11.255,5)</f>
        <v>11.255</v>
      </c>
      <c r="D220" s="22">
        <f>F220</f>
        <v>12.21636</v>
      </c>
      <c r="E220" s="22">
        <f>F220</f>
        <v>12.21636</v>
      </c>
      <c r="F220" s="22">
        <f>ROUND(12.21636,5)</f>
        <v>12.21636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44322</v>
      </c>
      <c r="B222" s="31"/>
      <c r="C222" s="22">
        <f>ROUND(11.3,5)</f>
        <v>11.3</v>
      </c>
      <c r="D222" s="22">
        <f>F222</f>
        <v>11.39754</v>
      </c>
      <c r="E222" s="22">
        <f>F222</f>
        <v>11.39754</v>
      </c>
      <c r="F222" s="22">
        <f>ROUND(11.39754,5)</f>
        <v>11.39754</v>
      </c>
      <c r="G222" s="20"/>
      <c r="H222" s="28"/>
    </row>
    <row r="223" spans="1:8" ht="12.75" customHeight="1">
      <c r="A223" s="30">
        <v>44413</v>
      </c>
      <c r="B223" s="31"/>
      <c r="C223" s="22">
        <f>ROUND(11.3,5)</f>
        <v>11.3</v>
      </c>
      <c r="D223" s="22">
        <f>F223</f>
        <v>11.60943</v>
      </c>
      <c r="E223" s="22">
        <f>F223</f>
        <v>11.60943</v>
      </c>
      <c r="F223" s="22">
        <f>ROUND(11.60943,5)</f>
        <v>11.60943</v>
      </c>
      <c r="G223" s="20"/>
      <c r="H223" s="28"/>
    </row>
    <row r="224" spans="1:8" ht="12.75" customHeight="1">
      <c r="A224" s="30">
        <v>44504</v>
      </c>
      <c r="B224" s="31"/>
      <c r="C224" s="22">
        <f>ROUND(11.3,5)</f>
        <v>11.3</v>
      </c>
      <c r="D224" s="22">
        <f>F224</f>
        <v>11.81942</v>
      </c>
      <c r="E224" s="22">
        <f>F224</f>
        <v>11.81942</v>
      </c>
      <c r="F224" s="22">
        <f>ROUND(11.81942,5)</f>
        <v>11.81942</v>
      </c>
      <c r="G224" s="20"/>
      <c r="H224" s="28"/>
    </row>
    <row r="225" spans="1:8" ht="12.75" customHeight="1">
      <c r="A225" s="30">
        <v>44595</v>
      </c>
      <c r="B225" s="31"/>
      <c r="C225" s="22">
        <f>ROUND(11.3,5)</f>
        <v>11.3</v>
      </c>
      <c r="D225" s="22">
        <f>F225</f>
        <v>12.04536</v>
      </c>
      <c r="E225" s="22">
        <f>F225</f>
        <v>12.04536</v>
      </c>
      <c r="F225" s="22">
        <f>ROUND(12.04536,5)</f>
        <v>12.04536</v>
      </c>
      <c r="G225" s="20"/>
      <c r="H225" s="28"/>
    </row>
    <row r="226" spans="1:8" ht="12.75" customHeight="1">
      <c r="A226" s="30">
        <v>44686</v>
      </c>
      <c r="B226" s="31"/>
      <c r="C226" s="22">
        <f>ROUND(11.3,5)</f>
        <v>11.3</v>
      </c>
      <c r="D226" s="22">
        <f>F226</f>
        <v>12.28241</v>
      </c>
      <c r="E226" s="22">
        <f>F226</f>
        <v>12.28241</v>
      </c>
      <c r="F226" s="22">
        <f>ROUND(12.28241,5)</f>
        <v>12.28241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44322</v>
      </c>
      <c r="B228" s="31"/>
      <c r="C228" s="23">
        <f>ROUND(772.951,3)</f>
        <v>772.951</v>
      </c>
      <c r="D228" s="23">
        <f>F228</f>
        <v>776.528</v>
      </c>
      <c r="E228" s="23">
        <f>F228</f>
        <v>776.528</v>
      </c>
      <c r="F228" s="23">
        <f>ROUND(776.528,3)</f>
        <v>776.528</v>
      </c>
      <c r="G228" s="20"/>
      <c r="H228" s="28"/>
    </row>
    <row r="229" spans="1:8" ht="12.75" customHeight="1">
      <c r="A229" s="30">
        <v>44413</v>
      </c>
      <c r="B229" s="31"/>
      <c r="C229" s="23">
        <f>ROUND(772.951,3)</f>
        <v>772.951</v>
      </c>
      <c r="D229" s="23">
        <f>F229</f>
        <v>784.661</v>
      </c>
      <c r="E229" s="23">
        <f>F229</f>
        <v>784.661</v>
      </c>
      <c r="F229" s="23">
        <f>ROUND(784.661,3)</f>
        <v>784.661</v>
      </c>
      <c r="G229" s="20"/>
      <c r="H229" s="28"/>
    </row>
    <row r="230" spans="1:8" ht="12.75" customHeight="1">
      <c r="A230" s="30">
        <v>44504</v>
      </c>
      <c r="B230" s="31"/>
      <c r="C230" s="23">
        <f>ROUND(772.951,3)</f>
        <v>772.951</v>
      </c>
      <c r="D230" s="23">
        <f>F230</f>
        <v>793.353</v>
      </c>
      <c r="E230" s="23">
        <f>F230</f>
        <v>793.353</v>
      </c>
      <c r="F230" s="23">
        <f>ROUND(793.353,3)</f>
        <v>793.353</v>
      </c>
      <c r="G230" s="20"/>
      <c r="H230" s="28"/>
    </row>
    <row r="231" spans="1:8" ht="12.75" customHeight="1">
      <c r="A231" s="30">
        <v>44595</v>
      </c>
      <c r="B231" s="31"/>
      <c r="C231" s="23">
        <f>ROUND(772.951,3)</f>
        <v>772.951</v>
      </c>
      <c r="D231" s="23">
        <f>F231</f>
        <v>802.217</v>
      </c>
      <c r="E231" s="23">
        <f>F231</f>
        <v>802.217</v>
      </c>
      <c r="F231" s="23">
        <f>ROUND(802.217,3)</f>
        <v>802.217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44322</v>
      </c>
      <c r="B233" s="31"/>
      <c r="C233" s="23">
        <f>ROUND(773.24,3)</f>
        <v>773.24</v>
      </c>
      <c r="D233" s="23">
        <f>F233</f>
        <v>776.819</v>
      </c>
      <c r="E233" s="23">
        <f>F233</f>
        <v>776.819</v>
      </c>
      <c r="F233" s="23">
        <f>ROUND(776.819,3)</f>
        <v>776.819</v>
      </c>
      <c r="G233" s="20"/>
      <c r="H233" s="28"/>
    </row>
    <row r="234" spans="1:8" ht="12.75" customHeight="1">
      <c r="A234" s="30">
        <v>44413</v>
      </c>
      <c r="B234" s="31"/>
      <c r="C234" s="23">
        <f>ROUND(773.24,3)</f>
        <v>773.24</v>
      </c>
      <c r="D234" s="23">
        <f>F234</f>
        <v>784.955</v>
      </c>
      <c r="E234" s="23">
        <f>F234</f>
        <v>784.955</v>
      </c>
      <c r="F234" s="23">
        <f>ROUND(784.955,3)</f>
        <v>784.955</v>
      </c>
      <c r="G234" s="20"/>
      <c r="H234" s="28"/>
    </row>
    <row r="235" spans="1:8" ht="12.75" customHeight="1">
      <c r="A235" s="30">
        <v>44504</v>
      </c>
      <c r="B235" s="31"/>
      <c r="C235" s="23">
        <f>ROUND(773.24,3)</f>
        <v>773.24</v>
      </c>
      <c r="D235" s="23">
        <f>F235</f>
        <v>793.65</v>
      </c>
      <c r="E235" s="23">
        <f>F235</f>
        <v>793.65</v>
      </c>
      <c r="F235" s="23">
        <f>ROUND(793.65,3)</f>
        <v>793.65</v>
      </c>
      <c r="G235" s="20"/>
      <c r="H235" s="28"/>
    </row>
    <row r="236" spans="1:8" ht="12.75" customHeight="1">
      <c r="A236" s="30">
        <v>44595</v>
      </c>
      <c r="B236" s="31"/>
      <c r="C236" s="23">
        <f>ROUND(773.24,3)</f>
        <v>773.24</v>
      </c>
      <c r="D236" s="23">
        <f>F236</f>
        <v>802.517</v>
      </c>
      <c r="E236" s="23">
        <f>F236</f>
        <v>802.517</v>
      </c>
      <c r="F236" s="23">
        <f>ROUND(802.517,3)</f>
        <v>802.517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44322</v>
      </c>
      <c r="B238" s="31"/>
      <c r="C238" s="23">
        <f>ROUND(849.221,3)</f>
        <v>849.221</v>
      </c>
      <c r="D238" s="23">
        <f>F238</f>
        <v>853.151</v>
      </c>
      <c r="E238" s="23">
        <f>F238</f>
        <v>853.151</v>
      </c>
      <c r="F238" s="23">
        <f>ROUND(853.151,3)</f>
        <v>853.151</v>
      </c>
      <c r="G238" s="20"/>
      <c r="H238" s="28"/>
    </row>
    <row r="239" spans="1:8" ht="12.75" customHeight="1">
      <c r="A239" s="30">
        <v>44413</v>
      </c>
      <c r="B239" s="31"/>
      <c r="C239" s="23">
        <f>ROUND(849.221,3)</f>
        <v>849.221</v>
      </c>
      <c r="D239" s="23">
        <f>F239</f>
        <v>862.087</v>
      </c>
      <c r="E239" s="23">
        <f>F239</f>
        <v>862.087</v>
      </c>
      <c r="F239" s="23">
        <f>ROUND(862.087,3)</f>
        <v>862.087</v>
      </c>
      <c r="G239" s="20"/>
      <c r="H239" s="28"/>
    </row>
    <row r="240" spans="1:8" ht="12.75" customHeight="1">
      <c r="A240" s="30">
        <v>44504</v>
      </c>
      <c r="B240" s="31"/>
      <c r="C240" s="23">
        <f>ROUND(849.221,3)</f>
        <v>849.221</v>
      </c>
      <c r="D240" s="23">
        <f>F240</f>
        <v>871.637</v>
      </c>
      <c r="E240" s="23">
        <f>F240</f>
        <v>871.637</v>
      </c>
      <c r="F240" s="23">
        <f>ROUND(871.637,3)</f>
        <v>871.637</v>
      </c>
      <c r="G240" s="20"/>
      <c r="H240" s="28"/>
    </row>
    <row r="241" spans="1:8" ht="12.75" customHeight="1">
      <c r="A241" s="30">
        <v>44595</v>
      </c>
      <c r="B241" s="31"/>
      <c r="C241" s="23">
        <f>ROUND(849.221,3)</f>
        <v>849.221</v>
      </c>
      <c r="D241" s="23">
        <f>F241</f>
        <v>881.375</v>
      </c>
      <c r="E241" s="23">
        <f>F241</f>
        <v>881.375</v>
      </c>
      <c r="F241" s="23">
        <f>ROUND(881.375,3)</f>
        <v>881.375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44322</v>
      </c>
      <c r="B243" s="31"/>
      <c r="C243" s="23">
        <f>ROUND(745.719,3)</f>
        <v>745.719</v>
      </c>
      <c r="D243" s="23">
        <f>F243</f>
        <v>749.17</v>
      </c>
      <c r="E243" s="23">
        <f>F243</f>
        <v>749.17</v>
      </c>
      <c r="F243" s="23">
        <f>ROUND(749.17,3)</f>
        <v>749.17</v>
      </c>
      <c r="G243" s="20"/>
      <c r="H243" s="28"/>
    </row>
    <row r="244" spans="1:8" ht="12.75" customHeight="1">
      <c r="A244" s="30">
        <v>44413</v>
      </c>
      <c r="B244" s="31"/>
      <c r="C244" s="23">
        <f>ROUND(745.719,3)</f>
        <v>745.719</v>
      </c>
      <c r="D244" s="23">
        <f>F244</f>
        <v>757.017</v>
      </c>
      <c r="E244" s="23">
        <f>F244</f>
        <v>757.017</v>
      </c>
      <c r="F244" s="23">
        <f>ROUND(757.017,3)</f>
        <v>757.017</v>
      </c>
      <c r="G244" s="20"/>
      <c r="H244" s="28"/>
    </row>
    <row r="245" spans="1:8" ht="12.75" customHeight="1">
      <c r="A245" s="30">
        <v>44504</v>
      </c>
      <c r="B245" s="31"/>
      <c r="C245" s="23">
        <f>ROUND(745.719,3)</f>
        <v>745.719</v>
      </c>
      <c r="D245" s="23">
        <f>F245</f>
        <v>765.403</v>
      </c>
      <c r="E245" s="23">
        <f>F245</f>
        <v>765.403</v>
      </c>
      <c r="F245" s="23">
        <f>ROUND(765.403,3)</f>
        <v>765.403</v>
      </c>
      <c r="G245" s="20"/>
      <c r="H245" s="28"/>
    </row>
    <row r="246" spans="1:8" ht="12.75" customHeight="1">
      <c r="A246" s="30">
        <v>44595</v>
      </c>
      <c r="B246" s="31"/>
      <c r="C246" s="23">
        <f>ROUND(745.719,3)</f>
        <v>745.719</v>
      </c>
      <c r="D246" s="23">
        <f>F246</f>
        <v>773.954</v>
      </c>
      <c r="E246" s="23">
        <f>F246</f>
        <v>773.954</v>
      </c>
      <c r="F246" s="23">
        <f>ROUND(773.954,3)</f>
        <v>773.954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44322</v>
      </c>
      <c r="B248" s="31"/>
      <c r="C248" s="23">
        <f>ROUND(280.767748991241,3)</f>
        <v>280.768</v>
      </c>
      <c r="D248" s="23">
        <f>F248</f>
        <v>282.1</v>
      </c>
      <c r="E248" s="23">
        <f>F248</f>
        <v>282.1</v>
      </c>
      <c r="F248" s="23">
        <f>ROUND(282.1,3)</f>
        <v>282.1</v>
      </c>
      <c r="G248" s="20"/>
      <c r="H248" s="28"/>
    </row>
    <row r="249" spans="1:8" ht="12.75" customHeight="1">
      <c r="A249" s="30">
        <v>44413</v>
      </c>
      <c r="B249" s="31"/>
      <c r="C249" s="23">
        <f>ROUND(280.767748991241,3)</f>
        <v>280.768</v>
      </c>
      <c r="D249" s="23">
        <f>F249</f>
        <v>285.125</v>
      </c>
      <c r="E249" s="23">
        <f>F249</f>
        <v>285.125</v>
      </c>
      <c r="F249" s="23">
        <f>ROUND(285.125,3)</f>
        <v>285.125</v>
      </c>
      <c r="G249" s="20"/>
      <c r="H249" s="28"/>
    </row>
    <row r="250" spans="1:8" ht="12.75" customHeight="1">
      <c r="A250" s="30">
        <v>44504</v>
      </c>
      <c r="B250" s="31"/>
      <c r="C250" s="23">
        <f>ROUND(280.767748991241,3)</f>
        <v>280.768</v>
      </c>
      <c r="D250" s="23">
        <f>F250</f>
        <v>288.352</v>
      </c>
      <c r="E250" s="23">
        <f>F250</f>
        <v>288.352</v>
      </c>
      <c r="F250" s="23">
        <f>ROUND(288.352,3)</f>
        <v>288.352</v>
      </c>
      <c r="G250" s="20"/>
      <c r="H250" s="28"/>
    </row>
    <row r="251" spans="1:8" ht="12.75" customHeight="1">
      <c r="A251" s="30">
        <v>44595</v>
      </c>
      <c r="B251" s="31"/>
      <c r="C251" s="23">
        <f>ROUND(280.767748991241,3)</f>
        <v>280.768</v>
      </c>
      <c r="D251" s="23">
        <f>F251</f>
        <v>291.641</v>
      </c>
      <c r="E251" s="23">
        <f>F251</f>
        <v>291.641</v>
      </c>
      <c r="F251" s="23">
        <f>ROUND(291.641,3)</f>
        <v>291.641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44322</v>
      </c>
      <c r="B253" s="31"/>
      <c r="C253" s="23">
        <f>ROUND(737.086,3)</f>
        <v>737.086</v>
      </c>
      <c r="D253" s="23">
        <f>F253</f>
        <v>740.497</v>
      </c>
      <c r="E253" s="23">
        <f>F253</f>
        <v>740.497</v>
      </c>
      <c r="F253" s="23">
        <f>ROUND(740.497,3)</f>
        <v>740.497</v>
      </c>
      <c r="G253" s="20"/>
      <c r="H253" s="28"/>
    </row>
    <row r="254" spans="1:8" ht="12.75" customHeight="1">
      <c r="A254" s="30">
        <v>44413</v>
      </c>
      <c r="B254" s="31"/>
      <c r="C254" s="23">
        <f>ROUND(737.086,3)</f>
        <v>737.086</v>
      </c>
      <c r="D254" s="23">
        <f>F254</f>
        <v>748.253</v>
      </c>
      <c r="E254" s="23">
        <f>F254</f>
        <v>748.253</v>
      </c>
      <c r="F254" s="23">
        <f>ROUND(748.253,3)</f>
        <v>748.253</v>
      </c>
      <c r="G254" s="20"/>
      <c r="H254" s="28"/>
    </row>
    <row r="255" spans="1:8" ht="12.75" customHeight="1">
      <c r="A255" s="30">
        <v>44504</v>
      </c>
      <c r="B255" s="31"/>
      <c r="C255" s="23">
        <f>ROUND(737.086,3)</f>
        <v>737.086</v>
      </c>
      <c r="D255" s="23">
        <f>F255</f>
        <v>756.542</v>
      </c>
      <c r="E255" s="23">
        <f>F255</f>
        <v>756.542</v>
      </c>
      <c r="F255" s="23">
        <f>ROUND(756.542,3)</f>
        <v>756.542</v>
      </c>
      <c r="G255" s="20"/>
      <c r="H255" s="28"/>
    </row>
    <row r="256" spans="1:8" ht="12.75" customHeight="1">
      <c r="A256" s="30">
        <v>44595</v>
      </c>
      <c r="B256" s="31"/>
      <c r="C256" s="23">
        <f>ROUND(737.086,3)</f>
        <v>737.086</v>
      </c>
      <c r="D256" s="23">
        <f>F256</f>
        <v>764.994</v>
      </c>
      <c r="E256" s="23">
        <f>F256</f>
        <v>764.994</v>
      </c>
      <c r="F256" s="23">
        <f>ROUND(764.994,3)</f>
        <v>764.994</v>
      </c>
      <c r="G256" s="20"/>
      <c r="H256" s="28"/>
    </row>
    <row r="257" spans="1:8" ht="12.75" customHeight="1">
      <c r="A257" s="40" t="s">
        <v>81</v>
      </c>
      <c r="B257" s="41"/>
      <c r="C257" s="42"/>
      <c r="D257" s="42"/>
      <c r="E257" s="42"/>
      <c r="F257" s="42"/>
      <c r="G257" s="43"/>
      <c r="H257" s="44"/>
    </row>
    <row r="258" spans="1:8" ht="12.75" customHeight="1">
      <c r="A258" s="46">
        <v>44307</v>
      </c>
      <c r="B258" s="47"/>
      <c r="C258" s="45">
        <v>3.692</v>
      </c>
      <c r="D258" s="45">
        <v>3.812</v>
      </c>
      <c r="E258" s="45">
        <v>3.758</v>
      </c>
      <c r="F258" s="45">
        <v>3.785</v>
      </c>
      <c r="G258" s="43"/>
      <c r="H258" s="44"/>
    </row>
    <row r="259" spans="1:8" ht="12.75" customHeight="1">
      <c r="A259" s="46">
        <v>44335</v>
      </c>
      <c r="B259" s="47">
        <v>44180</v>
      </c>
      <c r="C259" s="45">
        <v>3.692</v>
      </c>
      <c r="D259" s="45">
        <v>3.852</v>
      </c>
      <c r="E259" s="45">
        <v>3.788</v>
      </c>
      <c r="F259" s="45">
        <v>3.82</v>
      </c>
      <c r="G259" s="43"/>
      <c r="H259" s="44"/>
    </row>
    <row r="260" spans="1:8" ht="12.75" customHeight="1">
      <c r="A260" s="46">
        <v>44362</v>
      </c>
      <c r="B260" s="47">
        <v>44216</v>
      </c>
      <c r="C260" s="45">
        <v>3.692</v>
      </c>
      <c r="D260" s="45">
        <v>3.922</v>
      </c>
      <c r="E260" s="45">
        <v>3.888</v>
      </c>
      <c r="F260" s="45">
        <v>3.9050000000000002</v>
      </c>
      <c r="G260" s="43"/>
      <c r="H260" s="44"/>
    </row>
    <row r="261" spans="1:8" ht="12.75" customHeight="1">
      <c r="A261" s="46">
        <v>44398</v>
      </c>
      <c r="B261" s="47">
        <v>44244</v>
      </c>
      <c r="C261" s="45">
        <v>3.692</v>
      </c>
      <c r="D261" s="45">
        <v>3.982</v>
      </c>
      <c r="E261" s="45">
        <v>3.918</v>
      </c>
      <c r="F261" s="45">
        <v>3.95</v>
      </c>
      <c r="G261" s="43"/>
      <c r="H261" s="44"/>
    </row>
    <row r="262" spans="1:8" ht="12.75" customHeight="1">
      <c r="A262" s="46">
        <v>44426</v>
      </c>
      <c r="B262" s="47">
        <v>44272</v>
      </c>
      <c r="C262" s="45">
        <v>3.692</v>
      </c>
      <c r="D262" s="45">
        <v>4.112</v>
      </c>
      <c r="E262" s="45">
        <v>4.048</v>
      </c>
      <c r="F262" s="45">
        <v>4.08</v>
      </c>
      <c r="G262" s="43"/>
      <c r="H262" s="44"/>
    </row>
    <row r="263" spans="1:8" ht="12.75" customHeight="1">
      <c r="A263" s="46">
        <v>44454</v>
      </c>
      <c r="B263" s="47">
        <v>44307</v>
      </c>
      <c r="C263" s="45">
        <v>3.692</v>
      </c>
      <c r="D263" s="45">
        <v>4.132</v>
      </c>
      <c r="E263" s="45">
        <v>4.098</v>
      </c>
      <c r="F263" s="45">
        <v>4.115</v>
      </c>
      <c r="G263" s="43"/>
      <c r="H263" s="44"/>
    </row>
    <row r="264" spans="1:8" ht="12.75" customHeight="1">
      <c r="A264" s="46">
        <v>44545</v>
      </c>
      <c r="B264" s="47">
        <v>44362</v>
      </c>
      <c r="C264" s="45">
        <v>3.692</v>
      </c>
      <c r="D264" s="45">
        <v>4.502</v>
      </c>
      <c r="E264" s="45">
        <v>4.458</v>
      </c>
      <c r="F264" s="45">
        <v>4.48</v>
      </c>
      <c r="G264" s="43"/>
      <c r="H264" s="44"/>
    </row>
    <row r="265" spans="1:8" ht="12.75" customHeight="1">
      <c r="A265" s="46">
        <v>44636</v>
      </c>
      <c r="B265" s="47">
        <v>44454</v>
      </c>
      <c r="C265" s="45">
        <v>3.692</v>
      </c>
      <c r="D265" s="45">
        <v>4.962</v>
      </c>
      <c r="E265" s="45">
        <v>4.298</v>
      </c>
      <c r="F265" s="45">
        <v>4.63</v>
      </c>
      <c r="G265" s="43"/>
      <c r="H265" s="44"/>
    </row>
    <row r="266" spans="1:8" ht="12.75" customHeight="1">
      <c r="A266" s="46">
        <v>44727</v>
      </c>
      <c r="B266" s="47">
        <v>44545</v>
      </c>
      <c r="C266" s="45">
        <v>3.692</v>
      </c>
      <c r="D266" s="45">
        <v>5.042</v>
      </c>
      <c r="E266" s="45">
        <v>4.978</v>
      </c>
      <c r="F266" s="45">
        <v>5.01</v>
      </c>
      <c r="G266" s="43"/>
      <c r="H266" s="44"/>
    </row>
    <row r="267" spans="1:8" ht="12.75" customHeight="1">
      <c r="A267" s="46">
        <v>44825</v>
      </c>
      <c r="B267" s="47">
        <v>44636</v>
      </c>
      <c r="C267" s="45">
        <v>3.692</v>
      </c>
      <c r="D267" s="45">
        <v>5.482</v>
      </c>
      <c r="E267" s="45">
        <v>4.848</v>
      </c>
      <c r="F267" s="45">
        <v>5.165</v>
      </c>
      <c r="G267" s="43"/>
      <c r="H267" s="44"/>
    </row>
    <row r="268" spans="1:8" ht="12.75" customHeight="1">
      <c r="A268" s="46">
        <v>44916</v>
      </c>
      <c r="B268" s="47">
        <v>44727</v>
      </c>
      <c r="C268" s="45">
        <v>3.692</v>
      </c>
      <c r="D268" s="45">
        <v>5.562</v>
      </c>
      <c r="E268" s="45">
        <v>5.468</v>
      </c>
      <c r="F268" s="45">
        <v>5.515000000000001</v>
      </c>
      <c r="G268" s="43"/>
      <c r="H268" s="44"/>
    </row>
    <row r="269" spans="1:8" ht="12.75" customHeight="1">
      <c r="A269" s="46">
        <v>45000</v>
      </c>
      <c r="B269" s="47">
        <v>44825</v>
      </c>
      <c r="C269" s="45">
        <v>3.692</v>
      </c>
      <c r="D269" s="45">
        <v>5.792</v>
      </c>
      <c r="E269" s="45">
        <v>5.498</v>
      </c>
      <c r="F269" s="45">
        <v>5.645</v>
      </c>
      <c r="G269" s="43"/>
      <c r="H269" s="44"/>
    </row>
    <row r="270" spans="1:8" ht="12.75" customHeight="1">
      <c r="A270" s="30" t="s">
        <v>12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ROUND(92.9592409626034,2)</f>
        <v>92.96</v>
      </c>
      <c r="D271" s="20">
        <f>F271</f>
        <v>87.27</v>
      </c>
      <c r="E271" s="20">
        <f>F271</f>
        <v>87.27</v>
      </c>
      <c r="F271" s="20">
        <f>ROUND(87.2650036283192,2)</f>
        <v>87.27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ROUND(91.77999429542,2)</f>
        <v>91.78</v>
      </c>
      <c r="D273" s="20">
        <f>F273</f>
        <v>83.89</v>
      </c>
      <c r="E273" s="20">
        <f>F273</f>
        <v>83.89</v>
      </c>
      <c r="F273" s="20">
        <f>ROUND(83.8862475197307,2)</f>
        <v>83.89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ROUND(92.9592409626034,5)</f>
        <v>92.95924</v>
      </c>
      <c r="D275" s="22">
        <f>F275</f>
        <v>90.43297</v>
      </c>
      <c r="E275" s="22">
        <f>F275</f>
        <v>90.43297</v>
      </c>
      <c r="F275" s="22">
        <f>ROUND(90.4329726911719,5)</f>
        <v>90.43297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ROUND(92.9592409626034,5)</f>
        <v>92.95924</v>
      </c>
      <c r="D277" s="22">
        <f>F277</f>
        <v>89.47213</v>
      </c>
      <c r="E277" s="22">
        <f>F277</f>
        <v>89.47213</v>
      </c>
      <c r="F277" s="22">
        <f>ROUND(89.4721317500469,5)</f>
        <v>89.47213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ROUND(92.9592409626034,5)</f>
        <v>92.95924</v>
      </c>
      <c r="D279" s="22">
        <f>F279</f>
        <v>90.85563</v>
      </c>
      <c r="E279" s="22">
        <f>F279</f>
        <v>90.85563</v>
      </c>
      <c r="F279" s="22">
        <f>ROUND(90.8556271513287,5)</f>
        <v>90.85563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ROUND(92.9592409626034,5)</f>
        <v>92.95924</v>
      </c>
      <c r="D281" s="22">
        <f>F281</f>
        <v>90.40043</v>
      </c>
      <c r="E281" s="22">
        <f>F281</f>
        <v>90.40043</v>
      </c>
      <c r="F281" s="22">
        <f>ROUND(90.4004335346098,5)</f>
        <v>90.40043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ROUND(92.9592409626034,5)</f>
        <v>92.95924</v>
      </c>
      <c r="D283" s="22">
        <f>F283</f>
        <v>90.69381</v>
      </c>
      <c r="E283" s="22">
        <f>F283</f>
        <v>90.69381</v>
      </c>
      <c r="F283" s="22">
        <f>ROUND(90.6938096669102,5)</f>
        <v>90.69381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ROUND(92.9592409626034,5)</f>
        <v>92.95924</v>
      </c>
      <c r="D285" s="22">
        <f>F285</f>
        <v>93.99276</v>
      </c>
      <c r="E285" s="22">
        <f>F285</f>
        <v>93.99276</v>
      </c>
      <c r="F285" s="22">
        <f>ROUND(93.9927616994147,5)</f>
        <v>93.99276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ROUND(92.9592409626034,2)</f>
        <v>92.96</v>
      </c>
      <c r="D287" s="20">
        <f>F287</f>
        <v>92.96</v>
      </c>
      <c r="E287" s="20">
        <f>F287</f>
        <v>92.96</v>
      </c>
      <c r="F287" s="20">
        <f>ROUND(92.9592409626034,2)</f>
        <v>92.96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ROUND(92.9592409626034,2)</f>
        <v>92.96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ROUND(91.77999429542,5)</f>
        <v>91.77999</v>
      </c>
      <c r="D291" s="22">
        <f>F291</f>
        <v>82.08267</v>
      </c>
      <c r="E291" s="22">
        <f>F291</f>
        <v>82.08267</v>
      </c>
      <c r="F291" s="22">
        <f>ROUND(82.0826675929203,5)</f>
        <v>82.08267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ROUND(91.77999429542,5)</f>
        <v>91.77999</v>
      </c>
      <c r="D293" s="22">
        <f>F293</f>
        <v>78.75403</v>
      </c>
      <c r="E293" s="22">
        <f>F293</f>
        <v>78.75403</v>
      </c>
      <c r="F293" s="22">
        <f>ROUND(78.7540323559794,5)</f>
        <v>78.75403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ROUND(91.77999429542,5)</f>
        <v>91.77999</v>
      </c>
      <c r="D295" s="22">
        <f>F295</f>
        <v>77.29447</v>
      </c>
      <c r="E295" s="22">
        <f>F295</f>
        <v>77.29447</v>
      </c>
      <c r="F295" s="22">
        <f>ROUND(77.2944667694137,5)</f>
        <v>77.29447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ROUND(91.77999429542,5)</f>
        <v>91.77999</v>
      </c>
      <c r="D297" s="22">
        <f>F297</f>
        <v>79.41926</v>
      </c>
      <c r="E297" s="22">
        <f>F297</f>
        <v>79.41926</v>
      </c>
      <c r="F297" s="22">
        <f>ROUND(79.4192642084882,5)</f>
        <v>79.41926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ROUND(91.77999429542,5)</f>
        <v>91.77999</v>
      </c>
      <c r="D299" s="22">
        <f>F299</f>
        <v>83.50767</v>
      </c>
      <c r="E299" s="22">
        <f>F299</f>
        <v>83.50767</v>
      </c>
      <c r="F299" s="22">
        <f>ROUND(83.5076694124247,5)</f>
        <v>83.50767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ROUND(91.77999429542,5)</f>
        <v>91.77999</v>
      </c>
      <c r="D301" s="22">
        <f>F301</f>
        <v>82.12063</v>
      </c>
      <c r="E301" s="22">
        <f>F301</f>
        <v>82.12063</v>
      </c>
      <c r="F301" s="22">
        <f>ROUND(82.1206302714519,5)</f>
        <v>82.12063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ROUND(91.77999429542,5)</f>
        <v>91.77999</v>
      </c>
      <c r="D303" s="22">
        <f>F303</f>
        <v>84.29605</v>
      </c>
      <c r="E303" s="22">
        <f>F303</f>
        <v>84.29605</v>
      </c>
      <c r="F303" s="22">
        <f>ROUND(84.2960470178857,5)</f>
        <v>84.29605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ROUND(91.77999429542,5)</f>
        <v>91.77999</v>
      </c>
      <c r="D305" s="22">
        <f>F305</f>
        <v>90.17739</v>
      </c>
      <c r="E305" s="22">
        <f>F305</f>
        <v>90.17739</v>
      </c>
      <c r="F305" s="22">
        <f>ROUND(90.1773894342866,5)</f>
        <v>90.17739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ROUND(91.77999429542,2)</f>
        <v>91.78</v>
      </c>
      <c r="D307" s="20">
        <f>F307</f>
        <v>91.78</v>
      </c>
      <c r="E307" s="20">
        <f>F307</f>
        <v>91.78</v>
      </c>
      <c r="F307" s="20">
        <f>ROUND(91.77999429542,2)</f>
        <v>91.78</v>
      </c>
      <c r="G307" s="20"/>
      <c r="H307" s="28"/>
    </row>
    <row r="308" spans="1:8" ht="12.75" customHeight="1">
      <c r="A308" s="30" t="s">
        <v>80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ROUND(91.77999429542,2)</f>
        <v>91.78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2021-03-24T16:09:32Z</dcterms:modified>
  <cp:category/>
  <cp:version/>
  <cp:contentType/>
  <cp:contentStatus/>
</cp:coreProperties>
</file>