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<sst xmlns="http://schemas.openxmlformats.org/spreadsheetml/2006/main" count="83" uniqueCount="81">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</sst>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O13" sqref="O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44344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ROUND(92.3172955009324,2)</f>
        <v>92.32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ROUND(90.4320887014904,2)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92.32</v>
      </c>
      <c r="D7" s="20">
        <f t="shared" si="1"/>
        <v>89.42</v>
      </c>
      <c r="E7" s="20">
        <f t="shared" si="2"/>
        <v>89.42</v>
      </c>
      <c r="F7" s="20">
        <f>ROUND(89.417541305647,2)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92.32</v>
      </c>
      <c r="D8" s="20">
        <f t="shared" si="1"/>
        <v>90.7</v>
      </c>
      <c r="E8" s="20">
        <f t="shared" si="2"/>
        <v>90.7</v>
      </c>
      <c r="F8" s="20">
        <f>ROUND(90.7015149826377,2)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92.32</v>
      </c>
      <c r="D9" s="20">
        <f t="shared" si="1"/>
        <v>90.15</v>
      </c>
      <c r="E9" s="20">
        <f t="shared" si="2"/>
        <v>90.15</v>
      </c>
      <c r="F9" s="20">
        <f>ROUND(90.1451139256499,2)</f>
        <v>90.15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92.32</v>
      </c>
      <c r="D10" s="20">
        <f t="shared" si="1"/>
        <v>90.34</v>
      </c>
      <c r="E10" s="20">
        <f t="shared" si="2"/>
        <v>90.34</v>
      </c>
      <c r="F10" s="20">
        <f>ROUND(90.3389059752016,2)</f>
        <v>90.34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92.32</v>
      </c>
      <c r="D11" s="20">
        <f t="shared" si="1"/>
        <v>93.56</v>
      </c>
      <c r="E11" s="20">
        <f t="shared" si="2"/>
        <v>93.56</v>
      </c>
      <c r="F11" s="20">
        <f>ROUND(93.5570719497134,2)</f>
        <v>93.56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92.32</v>
      </c>
      <c r="D12" s="20">
        <f t="shared" si="1"/>
        <v>94.15</v>
      </c>
      <c r="E12" s="20">
        <f t="shared" si="2"/>
        <v>94.15</v>
      </c>
      <c r="F12" s="20">
        <f>ROUND(94.1502461997859,2)</f>
        <v>94.15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92.32</v>
      </c>
      <c r="D13" s="20">
        <f t="shared" si="1"/>
        <v>86.66</v>
      </c>
      <c r="E13" s="20">
        <f t="shared" si="2"/>
        <v>86.66</v>
      </c>
      <c r="F13" s="20">
        <f>ROUND(86.6587679050167,2)</f>
        <v>86.66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92.32</v>
      </c>
      <c r="D14" s="20">
        <f t="shared" si="1"/>
        <v>92.32</v>
      </c>
      <c r="E14" s="20">
        <f t="shared" si="2"/>
        <v>92.32</v>
      </c>
      <c r="F14" s="20">
        <f>ROUND(92.3172955009324,2)</f>
        <v>92.32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ROUND(89.5993269749508,2)</f>
        <v>89.6</v>
      </c>
      <c r="D17" s="20">
        <f aca="true" t="shared" si="4" ref="D17:D28">F17</f>
        <v>80.79</v>
      </c>
      <c r="E17" s="20">
        <f aca="true" t="shared" si="5" ref="E17:E28">F17</f>
        <v>80.79</v>
      </c>
      <c r="F17" s="20">
        <f>ROUND(80.7911910490323,2)</f>
        <v>80.79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89.6</v>
      </c>
      <c r="D18" s="20">
        <f t="shared" si="4"/>
        <v>77.37</v>
      </c>
      <c r="E18" s="20">
        <f t="shared" si="5"/>
        <v>77.37</v>
      </c>
      <c r="F18" s="20">
        <f>ROUND(77.3740688107602,2)</f>
        <v>77.37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89.6</v>
      </c>
      <c r="D19" s="20">
        <f t="shared" si="4"/>
        <v>75.83</v>
      </c>
      <c r="E19" s="20">
        <f t="shared" si="5"/>
        <v>75.83</v>
      </c>
      <c r="F19" s="20">
        <f>ROUND(75.8315293757474,2)</f>
        <v>75.83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89.6</v>
      </c>
      <c r="D20" s="20">
        <f t="shared" si="4"/>
        <v>77.9</v>
      </c>
      <c r="E20" s="20">
        <f t="shared" si="5"/>
        <v>77.9</v>
      </c>
      <c r="F20" s="20">
        <f>ROUND(77.8954324224566,2)</f>
        <v>77.9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89.6</v>
      </c>
      <c r="D21" s="20">
        <f t="shared" si="4"/>
        <v>81.94</v>
      </c>
      <c r="E21" s="20">
        <f t="shared" si="5"/>
        <v>81.94</v>
      </c>
      <c r="F21" s="20">
        <f>ROUND(81.9365438963827,2)</f>
        <v>81.94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89.6</v>
      </c>
      <c r="D22" s="20">
        <f t="shared" si="4"/>
        <v>80.46</v>
      </c>
      <c r="E22" s="20">
        <f t="shared" si="5"/>
        <v>80.46</v>
      </c>
      <c r="F22" s="20">
        <f>ROUND(80.4645943047896,2)</f>
        <v>80.46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89.6</v>
      </c>
      <c r="D23" s="20">
        <f t="shared" si="4"/>
        <v>82.56</v>
      </c>
      <c r="E23" s="20">
        <f t="shared" si="5"/>
        <v>82.56</v>
      </c>
      <c r="F23" s="20">
        <f>ROUND(82.5556683874955,2)</f>
        <v>82.56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89.6</v>
      </c>
      <c r="D24" s="20">
        <f t="shared" si="4"/>
        <v>88.36</v>
      </c>
      <c r="E24" s="20">
        <f t="shared" si="5"/>
        <v>88.36</v>
      </c>
      <c r="F24" s="20">
        <f>ROUND(88.3614896527922,2)</f>
        <v>88.36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89.6</v>
      </c>
      <c r="D25" s="20">
        <f t="shared" si="4"/>
        <v>88.77</v>
      </c>
      <c r="E25" s="20">
        <f t="shared" si="5"/>
        <v>88.77</v>
      </c>
      <c r="F25" s="20">
        <f>ROUND(88.767905685079,2)</f>
        <v>88.77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89.6</v>
      </c>
      <c r="D26" s="20">
        <f t="shared" si="4"/>
        <v>81.8</v>
      </c>
      <c r="E26" s="20">
        <f t="shared" si="5"/>
        <v>81.8</v>
      </c>
      <c r="F26" s="20">
        <f>ROUND(81.8005656169958,2)</f>
        <v>81.8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89.6</v>
      </c>
      <c r="D27" s="20">
        <f t="shared" si="4"/>
        <v>89.6</v>
      </c>
      <c r="E27" s="20">
        <f t="shared" si="5"/>
        <v>89.6</v>
      </c>
      <c r="F27" s="20">
        <f>ROUND(89.5993269749508,2)</f>
        <v>89.6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89.6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ROUND(1.95,5)</f>
        <v>1.95</v>
      </c>
      <c r="D30" s="22">
        <f>F30</f>
        <v>1.95</v>
      </c>
      <c r="E30" s="22">
        <f>F30</f>
        <v>1.95</v>
      </c>
      <c r="F30" s="22">
        <f>ROUND(1.95,5)</f>
        <v>1.95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ROUND(3.94,5)</f>
        <v>3.94</v>
      </c>
      <c r="D32" s="22">
        <f>F32</f>
        <v>3.94</v>
      </c>
      <c r="E32" s="22">
        <f>F32</f>
        <v>3.94</v>
      </c>
      <c r="F32" s="22">
        <f>ROUND(3.94,5)</f>
        <v>3.94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ROUND(3.94,5)</f>
        <v>3.94</v>
      </c>
      <c r="D34" s="22">
        <f>F34</f>
        <v>3.94</v>
      </c>
      <c r="E34" s="22">
        <f>F34</f>
        <v>3.94</v>
      </c>
      <c r="F34" s="22">
        <f>ROUND(3.94,5)</f>
        <v>3.94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ROUND(3.65,5)</f>
        <v>3.65</v>
      </c>
      <c r="D36" s="22">
        <f>F36</f>
        <v>3.65</v>
      </c>
      <c r="E36" s="22">
        <f>F36</f>
        <v>3.65</v>
      </c>
      <c r="F36" s="22">
        <f>ROUND(3.65,5)</f>
        <v>3.65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ROUND(11.14,5)</f>
        <v>11.14</v>
      </c>
      <c r="D38" s="22">
        <f>F38</f>
        <v>11.14</v>
      </c>
      <c r="E38" s="22">
        <f>F38</f>
        <v>11.14</v>
      </c>
      <c r="F38" s="22">
        <f>ROUND(11.14,5)</f>
        <v>11.14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ROUND(4.95,5)</f>
        <v>4.95</v>
      </c>
      <c r="D40" s="22">
        <f>F40</f>
        <v>4.95</v>
      </c>
      <c r="E40" s="22">
        <f>F40</f>
        <v>4.95</v>
      </c>
      <c r="F40" s="22">
        <f>ROUND(4.95,5)</f>
        <v>4.95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ROUND(7.34,3)</f>
        <v>7.34</v>
      </c>
      <c r="D42" s="23">
        <f>F42</f>
        <v>7.34</v>
      </c>
      <c r="E42" s="23">
        <f>F42</f>
        <v>7.34</v>
      </c>
      <c r="F42" s="23">
        <f>ROUND(7.34,3)</f>
        <v>7.34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ROUND(1.2,3)</f>
        <v>1.2</v>
      </c>
      <c r="D44" s="23">
        <f>F44</f>
        <v>1.2</v>
      </c>
      <c r="E44" s="23">
        <f>F44</f>
        <v>1.2</v>
      </c>
      <c r="F44" s="23">
        <f>ROUND(1.2,3)</f>
        <v>1.2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ROUND(3.76,3)</f>
        <v>3.76</v>
      </c>
      <c r="D46" s="23">
        <f>F46</f>
        <v>3.76</v>
      </c>
      <c r="E46" s="23">
        <f>F46</f>
        <v>3.76</v>
      </c>
      <c r="F46" s="23">
        <f>ROUND(3.76,3)</f>
        <v>3.76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ROUND(10.19,3)</f>
        <v>10.19</v>
      </c>
      <c r="D48" s="23">
        <f>F48</f>
        <v>10.19</v>
      </c>
      <c r="E48" s="23">
        <f>F48</f>
        <v>10.19</v>
      </c>
      <c r="F48" s="23">
        <f>ROUND(10.19,3)</f>
        <v>10.19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ROUND(2.74,3)</f>
        <v>2.74</v>
      </c>
      <c r="D50" s="23">
        <f>F50</f>
        <v>2.74</v>
      </c>
      <c r="E50" s="23">
        <f>F50</f>
        <v>2.74</v>
      </c>
      <c r="F50" s="23">
        <f>ROUND(2.74,3)</f>
        <v>2.74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ROUND(0.49,3)</f>
        <v>0.49</v>
      </c>
      <c r="D52" s="23">
        <f>F52</f>
        <v>0.49</v>
      </c>
      <c r="E52" s="23">
        <f>F52</f>
        <v>0.49</v>
      </c>
      <c r="F52" s="23">
        <f>ROUND(0.49,3)</f>
        <v>0.49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ROUND(9.3,3)</f>
        <v>9.3</v>
      </c>
      <c r="D54" s="23">
        <f>F54</f>
        <v>9.3</v>
      </c>
      <c r="E54" s="23">
        <f>F54</f>
        <v>9.3</v>
      </c>
      <c r="F54" s="23">
        <f>ROUND(9.3,3)</f>
        <v>9.3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ROUND(1.95,5)</f>
        <v>1.95</v>
      </c>
      <c r="D56" s="22">
        <f>F56</f>
        <v>153.7244</v>
      </c>
      <c r="E56" s="22">
        <f>F56</f>
        <v>153.7244</v>
      </c>
      <c r="F56" s="22">
        <f>ROUND(153.7244,5)</f>
        <v>153.7244</v>
      </c>
      <c r="G56" s="20"/>
      <c r="H56" s="28"/>
    </row>
    <row r="57" spans="1:8" ht="12.75" customHeight="1">
      <c r="A57" s="30">
        <v>44504</v>
      </c>
      <c r="B57" s="31"/>
      <c r="C57" s="22">
        <f>ROUND(1.95,5)</f>
        <v>1.95</v>
      </c>
      <c r="D57" s="22">
        <f>F57</f>
        <v>155.47016</v>
      </c>
      <c r="E57" s="22">
        <f>F57</f>
        <v>155.47016</v>
      </c>
      <c r="F57" s="22">
        <f>ROUND(155.47016,5)</f>
        <v>155.47016</v>
      </c>
      <c r="G57" s="20"/>
      <c r="H57" s="28"/>
    </row>
    <row r="58" spans="1:8" ht="12.75" customHeight="1">
      <c r="A58" s="30">
        <v>44595</v>
      </c>
      <c r="B58" s="31"/>
      <c r="C58" s="22">
        <f>ROUND(1.95,5)</f>
        <v>1.95</v>
      </c>
      <c r="D58" s="22">
        <f>F58</f>
        <v>155.76605</v>
      </c>
      <c r="E58" s="22">
        <f>F58</f>
        <v>155.76605</v>
      </c>
      <c r="F58" s="22">
        <f>ROUND(155.76605,5)</f>
        <v>155.76605</v>
      </c>
      <c r="G58" s="20"/>
      <c r="H58" s="28"/>
    </row>
    <row r="59" spans="1:8" ht="12.75" customHeight="1">
      <c r="A59" s="30">
        <v>44686</v>
      </c>
      <c r="B59" s="31"/>
      <c r="C59" s="22">
        <f>ROUND(1.95,5)</f>
        <v>1.95</v>
      </c>
      <c r="D59" s="22">
        <f>F59</f>
        <v>157.65948</v>
      </c>
      <c r="E59" s="22">
        <f>F59</f>
        <v>157.65948</v>
      </c>
      <c r="F59" s="22">
        <f>ROUND(157.65948,5)</f>
        <v>157.65948</v>
      </c>
      <c r="G59" s="20"/>
      <c r="H59" s="28"/>
    </row>
    <row r="60" spans="1:8" ht="12.75" customHeight="1">
      <c r="A60" s="30">
        <v>44777</v>
      </c>
      <c r="B60" s="31"/>
      <c r="C60" s="22">
        <f>ROUND(1.95,5)</f>
        <v>1.95</v>
      </c>
      <c r="D60" s="22">
        <f>F60</f>
        <v>157.8825</v>
      </c>
      <c r="E60" s="22">
        <f>F60</f>
        <v>157.8825</v>
      </c>
      <c r="F60" s="22">
        <f>ROUND(157.8825,5)</f>
        <v>157.8825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ROUND(113.83587,5)</f>
        <v>113.83587</v>
      </c>
      <c r="D62" s="22">
        <f>F62</f>
        <v>114.77772</v>
      </c>
      <c r="E62" s="22">
        <f>F62</f>
        <v>114.77772</v>
      </c>
      <c r="F62" s="22">
        <f>ROUND(114.77772,5)</f>
        <v>114.77772</v>
      </c>
      <c r="G62" s="20"/>
      <c r="H62" s="28"/>
    </row>
    <row r="63" spans="1:8" ht="12.75" customHeight="1">
      <c r="A63" s="30">
        <v>44504</v>
      </c>
      <c r="B63" s="31"/>
      <c r="C63" s="22">
        <f>ROUND(113.83587,5)</f>
        <v>113.83587</v>
      </c>
      <c r="D63" s="22">
        <f>F63</f>
        <v>114.93019</v>
      </c>
      <c r="E63" s="22">
        <f>F63</f>
        <v>114.93019</v>
      </c>
      <c r="F63" s="22">
        <f>ROUND(114.93019,5)</f>
        <v>114.93019</v>
      </c>
      <c r="G63" s="20"/>
      <c r="H63" s="28"/>
    </row>
    <row r="64" spans="1:8" ht="12.75" customHeight="1">
      <c r="A64" s="30">
        <v>44595</v>
      </c>
      <c r="B64" s="31"/>
      <c r="C64" s="22">
        <f>ROUND(113.83587,5)</f>
        <v>113.83587</v>
      </c>
      <c r="D64" s="22">
        <f>F64</f>
        <v>116.30097</v>
      </c>
      <c r="E64" s="22">
        <f>F64</f>
        <v>116.30097</v>
      </c>
      <c r="F64" s="22">
        <f>ROUND(116.30097,5)</f>
        <v>116.30097</v>
      </c>
      <c r="G64" s="20"/>
      <c r="H64" s="28"/>
    </row>
    <row r="65" spans="1:8" ht="12.75" customHeight="1">
      <c r="A65" s="30">
        <v>44686</v>
      </c>
      <c r="B65" s="31"/>
      <c r="C65" s="22">
        <f>ROUND(113.83587,5)</f>
        <v>113.83587</v>
      </c>
      <c r="D65" s="22">
        <f>F65</f>
        <v>116.53921</v>
      </c>
      <c r="E65" s="22">
        <f>F65</f>
        <v>116.53921</v>
      </c>
      <c r="F65" s="22">
        <f>ROUND(116.53921,5)</f>
        <v>116.53921</v>
      </c>
      <c r="G65" s="20"/>
      <c r="H65" s="28"/>
    </row>
    <row r="66" spans="1:8" ht="12.75" customHeight="1">
      <c r="A66" s="30">
        <v>44777</v>
      </c>
      <c r="B66" s="31"/>
      <c r="C66" s="22">
        <f>ROUND(113.83587,5)</f>
        <v>113.83587</v>
      </c>
      <c r="D66" s="22">
        <f>F66</f>
        <v>117.87179</v>
      </c>
      <c r="E66" s="22">
        <f>F66</f>
        <v>117.87179</v>
      </c>
      <c r="F66" s="22">
        <f>ROUND(117.87179,5)</f>
        <v>117.87179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ROUND(8.93,5)</f>
        <v>8.93</v>
      </c>
      <c r="D68" s="22">
        <f>F68</f>
        <v>9.08319</v>
      </c>
      <c r="E68" s="22">
        <f>F68</f>
        <v>9.08319</v>
      </c>
      <c r="F68" s="22">
        <f>ROUND(9.08319,5)</f>
        <v>9.08319</v>
      </c>
      <c r="G68" s="20"/>
      <c r="H68" s="28"/>
    </row>
    <row r="69" spans="1:8" ht="12.75" customHeight="1">
      <c r="A69" s="30">
        <v>44504</v>
      </c>
      <c r="B69" s="31"/>
      <c r="C69" s="22">
        <f>ROUND(8.93,5)</f>
        <v>8.93</v>
      </c>
      <c r="D69" s="22">
        <f>F69</f>
        <v>9.27028</v>
      </c>
      <c r="E69" s="22">
        <f>F69</f>
        <v>9.27028</v>
      </c>
      <c r="F69" s="22">
        <f>ROUND(9.27028,5)</f>
        <v>9.27028</v>
      </c>
      <c r="G69" s="20"/>
      <c r="H69" s="28"/>
    </row>
    <row r="70" spans="1:8" ht="12.75" customHeight="1">
      <c r="A70" s="30">
        <v>44595</v>
      </c>
      <c r="B70" s="31"/>
      <c r="C70" s="22">
        <f>ROUND(8.93,5)</f>
        <v>8.93</v>
      </c>
      <c r="D70" s="22">
        <f>F70</f>
        <v>9.46817</v>
      </c>
      <c r="E70" s="22">
        <f>F70</f>
        <v>9.46817</v>
      </c>
      <c r="F70" s="22">
        <f>ROUND(9.46817,5)</f>
        <v>9.46817</v>
      </c>
      <c r="G70" s="20"/>
      <c r="H70" s="28"/>
    </row>
    <row r="71" spans="1:8" ht="12.75" customHeight="1">
      <c r="A71" s="30">
        <v>44686</v>
      </c>
      <c r="B71" s="31"/>
      <c r="C71" s="22">
        <f>ROUND(8.93,5)</f>
        <v>8.93</v>
      </c>
      <c r="D71" s="22">
        <f>F71</f>
        <v>9.6782</v>
      </c>
      <c r="E71" s="22">
        <f>F71</f>
        <v>9.6782</v>
      </c>
      <c r="F71" s="22">
        <f>ROUND(9.6782,5)</f>
        <v>9.6782</v>
      </c>
      <c r="G71" s="20"/>
      <c r="H71" s="28"/>
    </row>
    <row r="72" spans="1:8" ht="12.75" customHeight="1">
      <c r="A72" s="30">
        <v>44777</v>
      </c>
      <c r="B72" s="31"/>
      <c r="C72" s="22">
        <f>ROUND(8.93,5)</f>
        <v>8.93</v>
      </c>
      <c r="D72" s="22">
        <f>F72</f>
        <v>9.92606</v>
      </c>
      <c r="E72" s="22">
        <f>F72</f>
        <v>9.92606</v>
      </c>
      <c r="F72" s="22">
        <f>ROUND(9.92606,5)</f>
        <v>9.92606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ROUND(9.68,5)</f>
        <v>9.68</v>
      </c>
      <c r="D74" s="22">
        <f>F74</f>
        <v>9.83338</v>
      </c>
      <c r="E74" s="22">
        <f>F74</f>
        <v>9.83338</v>
      </c>
      <c r="F74" s="22">
        <f>ROUND(9.83338,5)</f>
        <v>9.83338</v>
      </c>
      <c r="G74" s="20"/>
      <c r="H74" s="28"/>
    </row>
    <row r="75" spans="1:8" ht="12.75" customHeight="1">
      <c r="A75" s="30">
        <v>44504</v>
      </c>
      <c r="B75" s="31"/>
      <c r="C75" s="22">
        <f>ROUND(9.68,5)</f>
        <v>9.68</v>
      </c>
      <c r="D75" s="22">
        <f>F75</f>
        <v>10.03015</v>
      </c>
      <c r="E75" s="22">
        <f>F75</f>
        <v>10.03015</v>
      </c>
      <c r="F75" s="22">
        <f>ROUND(10.03015,5)</f>
        <v>10.03015</v>
      </c>
      <c r="G75" s="20"/>
      <c r="H75" s="28"/>
    </row>
    <row r="76" spans="1:8" ht="12.75" customHeight="1">
      <c r="A76" s="30">
        <v>44595</v>
      </c>
      <c r="B76" s="31"/>
      <c r="C76" s="22">
        <f>ROUND(9.68,5)</f>
        <v>9.68</v>
      </c>
      <c r="D76" s="22">
        <f>F76</f>
        <v>10.23386</v>
      </c>
      <c r="E76" s="22">
        <f>F76</f>
        <v>10.23386</v>
      </c>
      <c r="F76" s="22">
        <f>ROUND(10.23386,5)</f>
        <v>10.23386</v>
      </c>
      <c r="G76" s="20"/>
      <c r="H76" s="28"/>
    </row>
    <row r="77" spans="1:8" ht="12.75" customHeight="1">
      <c r="A77" s="30">
        <v>44686</v>
      </c>
      <c r="B77" s="31"/>
      <c r="C77" s="22">
        <f>ROUND(9.68,5)</f>
        <v>9.68</v>
      </c>
      <c r="D77" s="22">
        <f>F77</f>
        <v>10.44541</v>
      </c>
      <c r="E77" s="22">
        <f>F77</f>
        <v>10.44541</v>
      </c>
      <c r="F77" s="22">
        <f>ROUND(10.44541,5)</f>
        <v>10.44541</v>
      </c>
      <c r="G77" s="20"/>
      <c r="H77" s="28"/>
    </row>
    <row r="78" spans="1:8" ht="12.75" customHeight="1">
      <c r="A78" s="30">
        <v>44777</v>
      </c>
      <c r="B78" s="31"/>
      <c r="C78" s="22">
        <f>ROUND(9.68,5)</f>
        <v>9.68</v>
      </c>
      <c r="D78" s="22">
        <f>F78</f>
        <v>10.68453</v>
      </c>
      <c r="E78" s="22">
        <f>F78</f>
        <v>10.68453</v>
      </c>
      <c r="F78" s="22">
        <f>ROUND(10.68453,5)</f>
        <v>10.68453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ROUND(107.44185,5)</f>
        <v>107.44185</v>
      </c>
      <c r="D80" s="22">
        <f>F80</f>
        <v>108.33073</v>
      </c>
      <c r="E80" s="22">
        <f>F80</f>
        <v>108.33073</v>
      </c>
      <c r="F80" s="22">
        <f>ROUND(108.33073,5)</f>
        <v>108.33073</v>
      </c>
      <c r="G80" s="20"/>
      <c r="H80" s="28"/>
    </row>
    <row r="81" spans="1:8" ht="12.75" customHeight="1">
      <c r="A81" s="30">
        <v>44504</v>
      </c>
      <c r="B81" s="31"/>
      <c r="C81" s="22">
        <f>ROUND(107.44185,5)</f>
        <v>107.44185</v>
      </c>
      <c r="D81" s="22">
        <f>F81</f>
        <v>108.33565</v>
      </c>
      <c r="E81" s="22">
        <f>F81</f>
        <v>108.33565</v>
      </c>
      <c r="F81" s="22">
        <f>ROUND(108.33565,5)</f>
        <v>108.33565</v>
      </c>
      <c r="G81" s="20"/>
      <c r="H81" s="28"/>
    </row>
    <row r="82" spans="1:8" ht="12.75" customHeight="1">
      <c r="A82" s="30">
        <v>44595</v>
      </c>
      <c r="B82" s="31"/>
      <c r="C82" s="22">
        <f>ROUND(107.44185,5)</f>
        <v>107.44185</v>
      </c>
      <c r="D82" s="22">
        <f>F82</f>
        <v>109.62775</v>
      </c>
      <c r="E82" s="22">
        <f>F82</f>
        <v>109.62775</v>
      </c>
      <c r="F82" s="22">
        <f>ROUND(109.62775,5)</f>
        <v>109.62775</v>
      </c>
      <c r="G82" s="20"/>
      <c r="H82" s="28"/>
    </row>
    <row r="83" spans="1:8" ht="12.75" customHeight="1">
      <c r="A83" s="30">
        <v>44686</v>
      </c>
      <c r="B83" s="31"/>
      <c r="C83" s="22">
        <f>ROUND(107.44185,5)</f>
        <v>107.44185</v>
      </c>
      <c r="D83" s="22">
        <f>F83</f>
        <v>109.70444</v>
      </c>
      <c r="E83" s="22">
        <f>F83</f>
        <v>109.70444</v>
      </c>
      <c r="F83" s="22">
        <f>ROUND(109.70444,5)</f>
        <v>109.70444</v>
      </c>
      <c r="G83" s="20"/>
      <c r="H83" s="28"/>
    </row>
    <row r="84" spans="1:8" ht="12.75" customHeight="1">
      <c r="A84" s="30">
        <v>44777</v>
      </c>
      <c r="B84" s="31"/>
      <c r="C84" s="22">
        <f>ROUND(107.44185,5)</f>
        <v>107.44185</v>
      </c>
      <c r="D84" s="22">
        <f>F84</f>
        <v>110.95891</v>
      </c>
      <c r="E84" s="22">
        <f>F84</f>
        <v>110.95891</v>
      </c>
      <c r="F84" s="22">
        <f>ROUND(110.95891,5)</f>
        <v>110.95891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ROUND(10.495,5)</f>
        <v>10.495</v>
      </c>
      <c r="D86" s="22">
        <f>F86</f>
        <v>10.65008</v>
      </c>
      <c r="E86" s="22">
        <f>F86</f>
        <v>10.65008</v>
      </c>
      <c r="F86" s="22">
        <f>ROUND(10.65008,5)</f>
        <v>10.65008</v>
      </c>
      <c r="G86" s="20"/>
      <c r="H86" s="28"/>
    </row>
    <row r="87" spans="1:8" ht="12.75" customHeight="1">
      <c r="A87" s="30">
        <v>44504</v>
      </c>
      <c r="B87" s="31"/>
      <c r="C87" s="22">
        <f>ROUND(10.495,5)</f>
        <v>10.495</v>
      </c>
      <c r="D87" s="22">
        <f>F87</f>
        <v>10.83924</v>
      </c>
      <c r="E87" s="22">
        <f>F87</f>
        <v>10.83924</v>
      </c>
      <c r="F87" s="22">
        <f>ROUND(10.83924,5)</f>
        <v>10.83924</v>
      </c>
      <c r="G87" s="20"/>
      <c r="H87" s="28"/>
    </row>
    <row r="88" spans="1:8" ht="12.75" customHeight="1">
      <c r="A88" s="30">
        <v>44595</v>
      </c>
      <c r="B88" s="31"/>
      <c r="C88" s="22">
        <f>ROUND(10.495,5)</f>
        <v>10.495</v>
      </c>
      <c r="D88" s="22">
        <f>F88</f>
        <v>11.03787</v>
      </c>
      <c r="E88" s="22">
        <f>F88</f>
        <v>11.03787</v>
      </c>
      <c r="F88" s="22">
        <f>ROUND(11.03787,5)</f>
        <v>11.03787</v>
      </c>
      <c r="G88" s="20"/>
      <c r="H88" s="28"/>
    </row>
    <row r="89" spans="1:8" ht="12.75" customHeight="1">
      <c r="A89" s="30">
        <v>44686</v>
      </c>
      <c r="B89" s="31"/>
      <c r="C89" s="22">
        <f>ROUND(10.495,5)</f>
        <v>10.495</v>
      </c>
      <c r="D89" s="22">
        <f>F89</f>
        <v>11.24372</v>
      </c>
      <c r="E89" s="22">
        <f>F89</f>
        <v>11.24372</v>
      </c>
      <c r="F89" s="22">
        <f>ROUND(11.24372,5)</f>
        <v>11.24372</v>
      </c>
      <c r="G89" s="20"/>
      <c r="H89" s="28"/>
    </row>
    <row r="90" spans="1:8" ht="12.75" customHeight="1">
      <c r="A90" s="30">
        <v>44777</v>
      </c>
      <c r="B90" s="31"/>
      <c r="C90" s="22">
        <f>ROUND(10.495,5)</f>
        <v>10.495</v>
      </c>
      <c r="D90" s="22">
        <f>F90</f>
        <v>11.47822</v>
      </c>
      <c r="E90" s="22">
        <f>F90</f>
        <v>11.47822</v>
      </c>
      <c r="F90" s="22">
        <f>ROUND(11.47822,5)</f>
        <v>11.47822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ROUND(3.94,5)</f>
        <v>3.94</v>
      </c>
      <c r="D92" s="22">
        <f>F92</f>
        <v>121.82389</v>
      </c>
      <c r="E92" s="22">
        <f>F92</f>
        <v>121.82389</v>
      </c>
      <c r="F92" s="22">
        <f>ROUND(121.82389,5)</f>
        <v>121.82389</v>
      </c>
      <c r="G92" s="20"/>
      <c r="H92" s="28"/>
    </row>
    <row r="93" spans="1:8" ht="12.75" customHeight="1">
      <c r="A93" s="30">
        <v>44504</v>
      </c>
      <c r="B93" s="31"/>
      <c r="C93" s="22">
        <f>ROUND(3.94,5)</f>
        <v>3.94</v>
      </c>
      <c r="D93" s="22">
        <f>F93</f>
        <v>123.20754</v>
      </c>
      <c r="E93" s="22">
        <f>F93</f>
        <v>123.20754</v>
      </c>
      <c r="F93" s="22">
        <f>ROUND(123.20754,5)</f>
        <v>123.20754</v>
      </c>
      <c r="G93" s="20"/>
      <c r="H93" s="28"/>
    </row>
    <row r="94" spans="1:8" ht="12.75" customHeight="1">
      <c r="A94" s="30">
        <v>44595</v>
      </c>
      <c r="B94" s="31"/>
      <c r="C94" s="22">
        <f>ROUND(3.94,5)</f>
        <v>3.94</v>
      </c>
      <c r="D94" s="22">
        <f>F94</f>
        <v>122.92396</v>
      </c>
      <c r="E94" s="22">
        <f>F94</f>
        <v>122.92396</v>
      </c>
      <c r="F94" s="22">
        <f>ROUND(122.92396,5)</f>
        <v>122.92396</v>
      </c>
      <c r="G94" s="20"/>
      <c r="H94" s="28"/>
    </row>
    <row r="95" spans="1:8" ht="12.75" customHeight="1">
      <c r="A95" s="30">
        <v>44686</v>
      </c>
      <c r="B95" s="31"/>
      <c r="C95" s="22">
        <f>ROUND(3.94,5)</f>
        <v>3.94</v>
      </c>
      <c r="D95" s="22">
        <f>F95</f>
        <v>124.41842</v>
      </c>
      <c r="E95" s="22">
        <f>F95</f>
        <v>124.41842</v>
      </c>
      <c r="F95" s="22">
        <f>ROUND(124.41842,5)</f>
        <v>124.41842</v>
      </c>
      <c r="G95" s="20"/>
      <c r="H95" s="28"/>
    </row>
    <row r="96" spans="1:8" ht="12.75" customHeight="1">
      <c r="A96" s="30">
        <v>44777</v>
      </c>
      <c r="B96" s="31"/>
      <c r="C96" s="22">
        <f>ROUND(3.94,5)</f>
        <v>3.94</v>
      </c>
      <c r="D96" s="22">
        <f>F96</f>
        <v>124.06344</v>
      </c>
      <c r="E96" s="22">
        <f>F96</f>
        <v>124.06344</v>
      </c>
      <c r="F96" s="22">
        <f>ROUND(124.06344,5)</f>
        <v>124.06344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ROUND(10.675,5)</f>
        <v>10.675</v>
      </c>
      <c r="D98" s="22">
        <f>F98</f>
        <v>10.82804</v>
      </c>
      <c r="E98" s="22">
        <f>F98</f>
        <v>10.82804</v>
      </c>
      <c r="F98" s="22">
        <f>ROUND(10.82804,5)</f>
        <v>10.82804</v>
      </c>
      <c r="G98" s="20"/>
      <c r="H98" s="28"/>
    </row>
    <row r="99" spans="1:8" ht="12.75" customHeight="1">
      <c r="A99" s="30">
        <v>44504</v>
      </c>
      <c r="B99" s="31"/>
      <c r="C99" s="22">
        <f>ROUND(10.675,5)</f>
        <v>10.675</v>
      </c>
      <c r="D99" s="22">
        <f>F99</f>
        <v>11.01456</v>
      </c>
      <c r="E99" s="22">
        <f>F99</f>
        <v>11.01456</v>
      </c>
      <c r="F99" s="22">
        <f>ROUND(11.01456,5)</f>
        <v>11.01456</v>
      </c>
      <c r="G99" s="20"/>
      <c r="H99" s="28"/>
    </row>
    <row r="100" spans="1:8" ht="12.75" customHeight="1">
      <c r="A100" s="30">
        <v>44595</v>
      </c>
      <c r="B100" s="31"/>
      <c r="C100" s="22">
        <f>ROUND(10.675,5)</f>
        <v>10.675</v>
      </c>
      <c r="D100" s="22">
        <f>F100</f>
        <v>11.21035</v>
      </c>
      <c r="E100" s="22">
        <f>F100</f>
        <v>11.21035</v>
      </c>
      <c r="F100" s="22">
        <f>ROUND(11.21035,5)</f>
        <v>11.21035</v>
      </c>
      <c r="G100" s="20"/>
      <c r="H100" s="28"/>
    </row>
    <row r="101" spans="1:8" ht="12.75" customHeight="1">
      <c r="A101" s="30">
        <v>44686</v>
      </c>
      <c r="B101" s="31"/>
      <c r="C101" s="22">
        <f>ROUND(10.675,5)</f>
        <v>10.675</v>
      </c>
      <c r="D101" s="22">
        <f>F101</f>
        <v>11.41271</v>
      </c>
      <c r="E101" s="22">
        <f>F101</f>
        <v>11.41271</v>
      </c>
      <c r="F101" s="22">
        <f>ROUND(11.41271,5)</f>
        <v>11.41271</v>
      </c>
      <c r="G101" s="20"/>
      <c r="H101" s="28"/>
    </row>
    <row r="102" spans="1:8" ht="12.75" customHeight="1">
      <c r="A102" s="30">
        <v>44777</v>
      </c>
      <c r="B102" s="31"/>
      <c r="C102" s="22">
        <f>ROUND(10.675,5)</f>
        <v>10.675</v>
      </c>
      <c r="D102" s="22">
        <f>F102</f>
        <v>11.64269</v>
      </c>
      <c r="E102" s="22">
        <f>F102</f>
        <v>11.64269</v>
      </c>
      <c r="F102" s="22">
        <f>ROUND(11.64269,5)</f>
        <v>11.64269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ROUND(10.715,5)</f>
        <v>10.715</v>
      </c>
      <c r="D104" s="22">
        <f>F104</f>
        <v>10.86097</v>
      </c>
      <c r="E104" s="22">
        <f>F104</f>
        <v>10.86097</v>
      </c>
      <c r="F104" s="22">
        <f>ROUND(10.86097,5)</f>
        <v>10.86097</v>
      </c>
      <c r="G104" s="20"/>
      <c r="H104" s="28"/>
    </row>
    <row r="105" spans="1:8" ht="12.75" customHeight="1">
      <c r="A105" s="30">
        <v>44504</v>
      </c>
      <c r="B105" s="31"/>
      <c r="C105" s="22">
        <f>ROUND(10.715,5)</f>
        <v>10.715</v>
      </c>
      <c r="D105" s="22">
        <f>F105</f>
        <v>11.0386</v>
      </c>
      <c r="E105" s="22">
        <f>F105</f>
        <v>11.0386</v>
      </c>
      <c r="F105" s="22">
        <f>ROUND(11.0386,5)</f>
        <v>11.0386</v>
      </c>
      <c r="G105" s="20"/>
      <c r="H105" s="28"/>
    </row>
    <row r="106" spans="1:8" ht="12.75" customHeight="1">
      <c r="A106" s="30">
        <v>44595</v>
      </c>
      <c r="B106" s="31"/>
      <c r="C106" s="22">
        <f>ROUND(10.715,5)</f>
        <v>10.715</v>
      </c>
      <c r="D106" s="22">
        <f>F106</f>
        <v>11.22479</v>
      </c>
      <c r="E106" s="22">
        <f>F106</f>
        <v>11.22479</v>
      </c>
      <c r="F106" s="22">
        <f>ROUND(11.22479,5)</f>
        <v>11.22479</v>
      </c>
      <c r="G106" s="20"/>
      <c r="H106" s="28"/>
    </row>
    <row r="107" spans="1:8" ht="12.75" customHeight="1">
      <c r="A107" s="30">
        <v>44686</v>
      </c>
      <c r="B107" s="31"/>
      <c r="C107" s="22">
        <f>ROUND(10.715,5)</f>
        <v>10.715</v>
      </c>
      <c r="D107" s="22">
        <f>F107</f>
        <v>11.41681</v>
      </c>
      <c r="E107" s="22">
        <f>F107</f>
        <v>11.41681</v>
      </c>
      <c r="F107" s="22">
        <f>ROUND(11.41681,5)</f>
        <v>11.41681</v>
      </c>
      <c r="G107" s="20"/>
      <c r="H107" s="28"/>
    </row>
    <row r="108" spans="1:8" ht="12.75" customHeight="1">
      <c r="A108" s="30">
        <v>44777</v>
      </c>
      <c r="B108" s="31"/>
      <c r="C108" s="22">
        <f>ROUND(10.715,5)</f>
        <v>10.715</v>
      </c>
      <c r="D108" s="22">
        <f>F108</f>
        <v>11.63468</v>
      </c>
      <c r="E108" s="22">
        <f>F108</f>
        <v>11.63468</v>
      </c>
      <c r="F108" s="22">
        <f>ROUND(11.63468,5)</f>
        <v>11.63468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ROUND(110.74456,5)</f>
        <v>110.74456</v>
      </c>
      <c r="D110" s="22">
        <f>F110</f>
        <v>111.66091</v>
      </c>
      <c r="E110" s="22">
        <f>F110</f>
        <v>111.66091</v>
      </c>
      <c r="F110" s="22">
        <f>ROUND(111.66091,5)</f>
        <v>111.66091</v>
      </c>
      <c r="G110" s="20"/>
      <c r="H110" s="28"/>
    </row>
    <row r="111" spans="1:8" ht="12.75" customHeight="1">
      <c r="A111" s="30">
        <v>44504</v>
      </c>
      <c r="B111" s="31"/>
      <c r="C111" s="22">
        <f>ROUND(110.74456,5)</f>
        <v>110.74456</v>
      </c>
      <c r="D111" s="22">
        <f>F111</f>
        <v>111.12051</v>
      </c>
      <c r="E111" s="22">
        <f>F111</f>
        <v>111.12051</v>
      </c>
      <c r="F111" s="22">
        <f>ROUND(111.12051,5)</f>
        <v>111.12051</v>
      </c>
      <c r="G111" s="20"/>
      <c r="H111" s="28"/>
    </row>
    <row r="112" spans="1:8" ht="12.75" customHeight="1">
      <c r="A112" s="30">
        <v>44595</v>
      </c>
      <c r="B112" s="31"/>
      <c r="C112" s="22">
        <f>ROUND(110.74456,5)</f>
        <v>110.74456</v>
      </c>
      <c r="D112" s="22">
        <f>F112</f>
        <v>112.44605</v>
      </c>
      <c r="E112" s="22">
        <f>F112</f>
        <v>112.44605</v>
      </c>
      <c r="F112" s="22">
        <f>ROUND(112.44605,5)</f>
        <v>112.44605</v>
      </c>
      <c r="G112" s="20"/>
      <c r="H112" s="28"/>
    </row>
    <row r="113" spans="1:8" ht="12.75" customHeight="1">
      <c r="A113" s="30">
        <v>44686</v>
      </c>
      <c r="B113" s="31"/>
      <c r="C113" s="22">
        <f>ROUND(110.74456,5)</f>
        <v>110.74456</v>
      </c>
      <c r="D113" s="22">
        <f>F113</f>
        <v>111.96597</v>
      </c>
      <c r="E113" s="22">
        <f>F113</f>
        <v>111.96597</v>
      </c>
      <c r="F113" s="22">
        <f>ROUND(111.96597,5)</f>
        <v>111.96597</v>
      </c>
      <c r="G113" s="20"/>
      <c r="H113" s="28"/>
    </row>
    <row r="114" spans="1:8" ht="12.75" customHeight="1">
      <c r="A114" s="30">
        <v>44777</v>
      </c>
      <c r="B114" s="31"/>
      <c r="C114" s="22">
        <f>ROUND(110.74456,5)</f>
        <v>110.74456</v>
      </c>
      <c r="D114" s="22">
        <f>F114</f>
        <v>113.24599</v>
      </c>
      <c r="E114" s="22">
        <f>F114</f>
        <v>113.24599</v>
      </c>
      <c r="F114" s="22">
        <f>ROUND(113.24599,5)</f>
        <v>113.24599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ROUND(3.94,5)</f>
        <v>3.94</v>
      </c>
      <c r="D116" s="22">
        <f>F116</f>
        <v>115.01558</v>
      </c>
      <c r="E116" s="22">
        <f>F116</f>
        <v>115.01558</v>
      </c>
      <c r="F116" s="22">
        <f>ROUND(115.01558,5)</f>
        <v>115.01558</v>
      </c>
      <c r="G116" s="20"/>
      <c r="H116" s="28"/>
    </row>
    <row r="117" spans="1:8" ht="12.75" customHeight="1">
      <c r="A117" s="30">
        <v>44504</v>
      </c>
      <c r="B117" s="31"/>
      <c r="C117" s="22">
        <f>ROUND(3.94,5)</f>
        <v>3.94</v>
      </c>
      <c r="D117" s="22">
        <f>F117</f>
        <v>116.32185</v>
      </c>
      <c r="E117" s="22">
        <f>F117</f>
        <v>116.32185</v>
      </c>
      <c r="F117" s="22">
        <f>ROUND(116.32185,5)</f>
        <v>116.32185</v>
      </c>
      <c r="G117" s="20"/>
      <c r="H117" s="28"/>
    </row>
    <row r="118" spans="1:8" ht="12.75" customHeight="1">
      <c r="A118" s="30">
        <v>44595</v>
      </c>
      <c r="B118" s="31"/>
      <c r="C118" s="22">
        <f>ROUND(3.94,5)</f>
        <v>3.94</v>
      </c>
      <c r="D118" s="22">
        <f>F118</f>
        <v>115.76032</v>
      </c>
      <c r="E118" s="22">
        <f>F118</f>
        <v>115.76032</v>
      </c>
      <c r="F118" s="22">
        <f>ROUND(115.76032,5)</f>
        <v>115.76032</v>
      </c>
      <c r="G118" s="20"/>
      <c r="H118" s="28"/>
    </row>
    <row r="119" spans="1:8" ht="12.75" customHeight="1">
      <c r="A119" s="30">
        <v>44686</v>
      </c>
      <c r="B119" s="31"/>
      <c r="C119" s="22">
        <f>ROUND(3.94,5)</f>
        <v>3.94</v>
      </c>
      <c r="D119" s="22">
        <f>F119</f>
        <v>117.16763</v>
      </c>
      <c r="E119" s="22">
        <f>F119</f>
        <v>117.16763</v>
      </c>
      <c r="F119" s="22">
        <f>ROUND(117.16763,5)</f>
        <v>117.16763</v>
      </c>
      <c r="G119" s="20"/>
      <c r="H119" s="28"/>
    </row>
    <row r="120" spans="1:8" ht="12.75" customHeight="1">
      <c r="A120" s="30">
        <v>44777</v>
      </c>
      <c r="B120" s="31"/>
      <c r="C120" s="22">
        <f>ROUND(3.94,5)</f>
        <v>3.94</v>
      </c>
      <c r="D120" s="22">
        <f>F120</f>
        <v>116.51658</v>
      </c>
      <c r="E120" s="22">
        <f>F120</f>
        <v>116.51658</v>
      </c>
      <c r="F120" s="22">
        <f>ROUND(116.51658,5)</f>
        <v>116.51658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ROUND(3.65,5)</f>
        <v>3.65</v>
      </c>
      <c r="D122" s="22">
        <f>F122</f>
        <v>146.42732</v>
      </c>
      <c r="E122" s="22">
        <f>F122</f>
        <v>146.42732</v>
      </c>
      <c r="F122" s="22">
        <f>ROUND(146.42732,5)</f>
        <v>146.42732</v>
      </c>
      <c r="G122" s="20"/>
      <c r="H122" s="28"/>
    </row>
    <row r="123" spans="1:8" ht="12.75" customHeight="1">
      <c r="A123" s="30">
        <v>44504</v>
      </c>
      <c r="B123" s="31"/>
      <c r="C123" s="22">
        <f>ROUND(3.65,5)</f>
        <v>3.65</v>
      </c>
      <c r="D123" s="22">
        <f>F123</f>
        <v>146.08196</v>
      </c>
      <c r="E123" s="22">
        <f>F123</f>
        <v>146.08196</v>
      </c>
      <c r="F123" s="22">
        <f>ROUND(146.08196,5)</f>
        <v>146.08196</v>
      </c>
      <c r="G123" s="20"/>
      <c r="H123" s="28"/>
    </row>
    <row r="124" spans="1:8" ht="12.75" customHeight="1">
      <c r="A124" s="30">
        <v>44595</v>
      </c>
      <c r="B124" s="31"/>
      <c r="C124" s="22">
        <f>ROUND(3.65,5)</f>
        <v>3.65</v>
      </c>
      <c r="D124" s="22">
        <f>F124</f>
        <v>147.82458</v>
      </c>
      <c r="E124" s="22">
        <f>F124</f>
        <v>147.82458</v>
      </c>
      <c r="F124" s="22">
        <f>ROUND(147.82458,5)</f>
        <v>147.82458</v>
      </c>
      <c r="G124" s="20"/>
      <c r="H124" s="28"/>
    </row>
    <row r="125" spans="1:8" ht="12.75" customHeight="1">
      <c r="A125" s="30">
        <v>44686</v>
      </c>
      <c r="B125" s="31"/>
      <c r="C125" s="22">
        <f>ROUND(3.65,5)</f>
        <v>3.65</v>
      </c>
      <c r="D125" s="22">
        <f>F125</f>
        <v>147.59021</v>
      </c>
      <c r="E125" s="22">
        <f>F125</f>
        <v>147.59021</v>
      </c>
      <c r="F125" s="22">
        <f>ROUND(147.59021,5)</f>
        <v>147.59021</v>
      </c>
      <c r="G125" s="20"/>
      <c r="H125" s="28"/>
    </row>
    <row r="126" spans="1:8" ht="12.75" customHeight="1">
      <c r="A126" s="30">
        <v>44777</v>
      </c>
      <c r="B126" s="31"/>
      <c r="C126" s="22">
        <f>ROUND(3.65,5)</f>
        <v>3.65</v>
      </c>
      <c r="D126" s="22">
        <f>F126</f>
        <v>149.27732</v>
      </c>
      <c r="E126" s="22">
        <f>F126</f>
        <v>149.27732</v>
      </c>
      <c r="F126" s="22">
        <f>ROUND(149.27732,5)</f>
        <v>149.27732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ROUND(11.14,5)</f>
        <v>11.14</v>
      </c>
      <c r="D128" s="22">
        <f>F128</f>
        <v>11.32115</v>
      </c>
      <c r="E128" s="22">
        <f>F128</f>
        <v>11.32115</v>
      </c>
      <c r="F128" s="22">
        <f>ROUND(11.32115,5)</f>
        <v>11.32115</v>
      </c>
      <c r="G128" s="20"/>
      <c r="H128" s="28"/>
    </row>
    <row r="129" spans="1:8" ht="12.75" customHeight="1">
      <c r="A129" s="30">
        <v>44504</v>
      </c>
      <c r="B129" s="31"/>
      <c r="C129" s="22">
        <f>ROUND(11.14,5)</f>
        <v>11.14</v>
      </c>
      <c r="D129" s="22">
        <f>F129</f>
        <v>11.55631</v>
      </c>
      <c r="E129" s="22">
        <f>F129</f>
        <v>11.55631</v>
      </c>
      <c r="F129" s="22">
        <f>ROUND(11.55631,5)</f>
        <v>11.55631</v>
      </c>
      <c r="G129" s="20"/>
      <c r="H129" s="28"/>
    </row>
    <row r="130" spans="1:8" ht="12.75" customHeight="1">
      <c r="A130" s="30">
        <v>44595</v>
      </c>
      <c r="B130" s="31"/>
      <c r="C130" s="22">
        <f>ROUND(11.14,5)</f>
        <v>11.14</v>
      </c>
      <c r="D130" s="22">
        <f>F130</f>
        <v>11.80412</v>
      </c>
      <c r="E130" s="22">
        <f>F130</f>
        <v>11.80412</v>
      </c>
      <c r="F130" s="22">
        <f>ROUND(11.80412,5)</f>
        <v>11.80412</v>
      </c>
      <c r="G130" s="20"/>
      <c r="H130" s="28"/>
    </row>
    <row r="131" spans="1:8" ht="12.75" customHeight="1">
      <c r="A131" s="30">
        <v>44686</v>
      </c>
      <c r="B131" s="31"/>
      <c r="C131" s="22">
        <f>ROUND(11.14,5)</f>
        <v>11.14</v>
      </c>
      <c r="D131" s="22">
        <f>F131</f>
        <v>12.05609</v>
      </c>
      <c r="E131" s="22">
        <f>F131</f>
        <v>12.05609</v>
      </c>
      <c r="F131" s="22">
        <f>ROUND(12.05609,5)</f>
        <v>12.05609</v>
      </c>
      <c r="G131" s="20"/>
      <c r="H131" s="28"/>
    </row>
    <row r="132" spans="1:8" ht="12.75" customHeight="1">
      <c r="A132" s="30">
        <v>44777</v>
      </c>
      <c r="B132" s="31"/>
      <c r="C132" s="22">
        <f>ROUND(11.14,5)</f>
        <v>11.14</v>
      </c>
      <c r="D132" s="22">
        <f>F132</f>
        <v>12.33721</v>
      </c>
      <c r="E132" s="22">
        <f>F132</f>
        <v>12.33721</v>
      </c>
      <c r="F132" s="22">
        <f>ROUND(12.33721,5)</f>
        <v>12.33721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ROUND(11.69,5)</f>
        <v>11.69</v>
      </c>
      <c r="D134" s="22">
        <f>F134</f>
        <v>11.86177</v>
      </c>
      <c r="E134" s="22">
        <f>F134</f>
        <v>11.86177</v>
      </c>
      <c r="F134" s="22">
        <f>ROUND(11.86177,5)</f>
        <v>11.86177</v>
      </c>
      <c r="G134" s="20"/>
      <c r="H134" s="28"/>
    </row>
    <row r="135" spans="1:8" ht="12.75" customHeight="1">
      <c r="A135" s="30">
        <v>44504</v>
      </c>
      <c r="B135" s="31"/>
      <c r="C135" s="22">
        <f>ROUND(11.69,5)</f>
        <v>11.69</v>
      </c>
      <c r="D135" s="22">
        <f>F135</f>
        <v>12.08622</v>
      </c>
      <c r="E135" s="22">
        <f>F135</f>
        <v>12.08622</v>
      </c>
      <c r="F135" s="22">
        <f>ROUND(12.08622,5)</f>
        <v>12.08622</v>
      </c>
      <c r="G135" s="20"/>
      <c r="H135" s="28"/>
    </row>
    <row r="136" spans="1:8" ht="12.75" customHeight="1">
      <c r="A136" s="30">
        <v>44595</v>
      </c>
      <c r="B136" s="31"/>
      <c r="C136" s="22">
        <f>ROUND(11.69,5)</f>
        <v>11.69</v>
      </c>
      <c r="D136" s="22">
        <f>F136</f>
        <v>12.31491</v>
      </c>
      <c r="E136" s="22">
        <f>F136</f>
        <v>12.31491</v>
      </c>
      <c r="F136" s="22">
        <f>ROUND(12.31491,5)</f>
        <v>12.31491</v>
      </c>
      <c r="G136" s="20"/>
      <c r="H136" s="28"/>
    </row>
    <row r="137" spans="1:8" ht="12.75" customHeight="1">
      <c r="A137" s="30">
        <v>44686</v>
      </c>
      <c r="B137" s="31"/>
      <c r="C137" s="22">
        <f>ROUND(11.69,5)</f>
        <v>11.69</v>
      </c>
      <c r="D137" s="22">
        <f>F137</f>
        <v>12.55574</v>
      </c>
      <c r="E137" s="22">
        <f>F137</f>
        <v>12.55574</v>
      </c>
      <c r="F137" s="22">
        <f>ROUND(12.55574,5)</f>
        <v>12.55574</v>
      </c>
      <c r="G137" s="20"/>
      <c r="H137" s="28"/>
    </row>
    <row r="138" spans="1:8" ht="12.75" customHeight="1">
      <c r="A138" s="30">
        <v>44777</v>
      </c>
      <c r="B138" s="31"/>
      <c r="C138" s="22">
        <f>ROUND(11.69,5)</f>
        <v>11.69</v>
      </c>
      <c r="D138" s="22">
        <f>F138</f>
        <v>12.81613</v>
      </c>
      <c r="E138" s="22">
        <f>F138</f>
        <v>12.81613</v>
      </c>
      <c r="F138" s="22">
        <f>ROUND(12.81613,5)</f>
        <v>12.81613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ROUND(4.95,5)</f>
        <v>4.95</v>
      </c>
      <c r="D140" s="22">
        <f>F140</f>
        <v>5.03859</v>
      </c>
      <c r="E140" s="22">
        <f>F140</f>
        <v>5.03859</v>
      </c>
      <c r="F140" s="22">
        <f>ROUND(5.03859,5)</f>
        <v>5.03859</v>
      </c>
      <c r="G140" s="20"/>
      <c r="H140" s="28"/>
    </row>
    <row r="141" spans="1:8" ht="12.75" customHeight="1">
      <c r="A141" s="30">
        <v>44504</v>
      </c>
      <c r="B141" s="31"/>
      <c r="C141" s="22">
        <f>ROUND(4.95,5)</f>
        <v>4.95</v>
      </c>
      <c r="D141" s="22">
        <f>F141</f>
        <v>5.14324</v>
      </c>
      <c r="E141" s="22">
        <f>F141</f>
        <v>5.14324</v>
      </c>
      <c r="F141" s="22">
        <f>ROUND(5.14324,5)</f>
        <v>5.14324</v>
      </c>
      <c r="G141" s="20"/>
      <c r="H141" s="28"/>
    </row>
    <row r="142" spans="1:8" ht="12.75" customHeight="1">
      <c r="A142" s="30">
        <v>44595</v>
      </c>
      <c r="B142" s="31"/>
      <c r="C142" s="22">
        <f>ROUND(4.95,5)</f>
        <v>4.95</v>
      </c>
      <c r="D142" s="22">
        <f>F142</f>
        <v>5.26019</v>
      </c>
      <c r="E142" s="22">
        <f>F142</f>
        <v>5.26019</v>
      </c>
      <c r="F142" s="22">
        <f>ROUND(5.26019,5)</f>
        <v>5.26019</v>
      </c>
      <c r="G142" s="20"/>
      <c r="H142" s="28"/>
    </row>
    <row r="143" spans="1:8" ht="12.75" customHeight="1">
      <c r="A143" s="30">
        <v>44686</v>
      </c>
      <c r="B143" s="31"/>
      <c r="C143" s="22">
        <f>ROUND(4.95,5)</f>
        <v>4.95</v>
      </c>
      <c r="D143" s="22">
        <f>F143</f>
        <v>5.39481</v>
      </c>
      <c r="E143" s="22">
        <f>F143</f>
        <v>5.39481</v>
      </c>
      <c r="F143" s="22">
        <f>ROUND(5.39481,5)</f>
        <v>5.39481</v>
      </c>
      <c r="G143" s="20"/>
      <c r="H143" s="28"/>
    </row>
    <row r="144" spans="1:8" ht="12.75" customHeight="1">
      <c r="A144" s="30">
        <v>44777</v>
      </c>
      <c r="B144" s="31"/>
      <c r="C144" s="22">
        <f>ROUND(4.95,5)</f>
        <v>4.95</v>
      </c>
      <c r="D144" s="22">
        <f>F144</f>
        <v>5.81088</v>
      </c>
      <c r="E144" s="22">
        <f>F144</f>
        <v>5.81088</v>
      </c>
      <c r="F144" s="22">
        <f>ROUND(5.81088,5)</f>
        <v>5.81088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ROUND(10.28,5)</f>
        <v>10.28</v>
      </c>
      <c r="D146" s="22">
        <f>F146</f>
        <v>10.43482</v>
      </c>
      <c r="E146" s="22">
        <f>F146</f>
        <v>10.43482</v>
      </c>
      <c r="F146" s="22">
        <f>ROUND(10.43482,5)</f>
        <v>10.43482</v>
      </c>
      <c r="G146" s="20"/>
      <c r="H146" s="28"/>
    </row>
    <row r="147" spans="1:8" ht="12.75" customHeight="1">
      <c r="A147" s="30">
        <v>44504</v>
      </c>
      <c r="B147" s="31"/>
      <c r="C147" s="22">
        <f>ROUND(10.28,5)</f>
        <v>10.28</v>
      </c>
      <c r="D147" s="22">
        <f>F147</f>
        <v>10.63358</v>
      </c>
      <c r="E147" s="22">
        <f>F147</f>
        <v>10.63358</v>
      </c>
      <c r="F147" s="22">
        <f>ROUND(10.63358,5)</f>
        <v>10.63358</v>
      </c>
      <c r="G147" s="20"/>
      <c r="H147" s="28"/>
    </row>
    <row r="148" spans="1:8" ht="12.75" customHeight="1">
      <c r="A148" s="30">
        <v>44595</v>
      </c>
      <c r="B148" s="31"/>
      <c r="C148" s="22">
        <f>ROUND(10.28,5)</f>
        <v>10.28</v>
      </c>
      <c r="D148" s="22">
        <f>F148</f>
        <v>10.84245</v>
      </c>
      <c r="E148" s="22">
        <f>F148</f>
        <v>10.84245</v>
      </c>
      <c r="F148" s="22">
        <f>ROUND(10.84245,5)</f>
        <v>10.84245</v>
      </c>
      <c r="G148" s="20"/>
      <c r="H148" s="28"/>
    </row>
    <row r="149" spans="1:8" ht="12.75" customHeight="1">
      <c r="A149" s="30">
        <v>44686</v>
      </c>
      <c r="B149" s="31"/>
      <c r="C149" s="22">
        <f>ROUND(10.28,5)</f>
        <v>10.28</v>
      </c>
      <c r="D149" s="22">
        <f>F149</f>
        <v>11.05057</v>
      </c>
      <c r="E149" s="22">
        <f>F149</f>
        <v>11.05057</v>
      </c>
      <c r="F149" s="22">
        <f>ROUND(11.05057,5)</f>
        <v>11.05057</v>
      </c>
      <c r="G149" s="20"/>
      <c r="H149" s="28"/>
    </row>
    <row r="150" spans="1:8" ht="12.75" customHeight="1">
      <c r="A150" s="30">
        <v>44777</v>
      </c>
      <c r="B150" s="31"/>
      <c r="C150" s="22">
        <f>ROUND(10.28,5)</f>
        <v>10.28</v>
      </c>
      <c r="D150" s="22">
        <f>F150</f>
        <v>11.28655</v>
      </c>
      <c r="E150" s="22">
        <f>F150</f>
        <v>11.28655</v>
      </c>
      <c r="F150" s="22">
        <f>ROUND(11.28655,5)</f>
        <v>11.28655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ROUND(7.34,5)</f>
        <v>7.34</v>
      </c>
      <c r="D152" s="22">
        <f>F152</f>
        <v>7.48198</v>
      </c>
      <c r="E152" s="22">
        <f>F152</f>
        <v>7.48198</v>
      </c>
      <c r="F152" s="22">
        <f>ROUND(7.48198,5)</f>
        <v>7.48198</v>
      </c>
      <c r="G152" s="20"/>
      <c r="H152" s="28"/>
    </row>
    <row r="153" spans="1:8" ht="12.75" customHeight="1">
      <c r="A153" s="30">
        <v>44504</v>
      </c>
      <c r="B153" s="31"/>
      <c r="C153" s="22">
        <f>ROUND(7.34,5)</f>
        <v>7.34</v>
      </c>
      <c r="D153" s="22">
        <f>F153</f>
        <v>7.66343</v>
      </c>
      <c r="E153" s="22">
        <f>F153</f>
        <v>7.66343</v>
      </c>
      <c r="F153" s="22">
        <f>ROUND(7.66343,5)</f>
        <v>7.66343</v>
      </c>
      <c r="G153" s="20"/>
      <c r="H153" s="28"/>
    </row>
    <row r="154" spans="1:8" ht="12.75" customHeight="1">
      <c r="A154" s="30">
        <v>44595</v>
      </c>
      <c r="B154" s="31"/>
      <c r="C154" s="22">
        <f>ROUND(7.34,5)</f>
        <v>7.34</v>
      </c>
      <c r="D154" s="22">
        <f>F154</f>
        <v>7.85544</v>
      </c>
      <c r="E154" s="22">
        <f>F154</f>
        <v>7.85544</v>
      </c>
      <c r="F154" s="22">
        <f>ROUND(7.85544,5)</f>
        <v>7.85544</v>
      </c>
      <c r="G154" s="20"/>
      <c r="H154" s="28"/>
    </row>
    <row r="155" spans="1:8" ht="12.75" customHeight="1">
      <c r="A155" s="30">
        <v>44686</v>
      </c>
      <c r="B155" s="31"/>
      <c r="C155" s="22">
        <f>ROUND(7.34,5)</f>
        <v>7.34</v>
      </c>
      <c r="D155" s="22">
        <f>F155</f>
        <v>8.06434</v>
      </c>
      <c r="E155" s="22">
        <f>F155</f>
        <v>8.06434</v>
      </c>
      <c r="F155" s="22">
        <f>ROUND(8.06434,5)</f>
        <v>8.06434</v>
      </c>
      <c r="G155" s="20"/>
      <c r="H155" s="28"/>
    </row>
    <row r="156" spans="1:8" ht="12.75" customHeight="1">
      <c r="A156" s="30">
        <v>44777</v>
      </c>
      <c r="B156" s="31"/>
      <c r="C156" s="22">
        <f>ROUND(7.34,5)</f>
        <v>7.34</v>
      </c>
      <c r="D156" s="22">
        <f>F156</f>
        <v>8.32458</v>
      </c>
      <c r="E156" s="22">
        <f>F156</f>
        <v>8.32458</v>
      </c>
      <c r="F156" s="22">
        <f>ROUND(8.32458,5)</f>
        <v>8.32458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ROUND(1.2,5)</f>
        <v>1.2</v>
      </c>
      <c r="D158" s="22">
        <f>F158</f>
        <v>320.85664</v>
      </c>
      <c r="E158" s="22">
        <f>F158</f>
        <v>320.85664</v>
      </c>
      <c r="F158" s="22">
        <f>ROUND(320.85664,5)</f>
        <v>320.85664</v>
      </c>
      <c r="G158" s="20"/>
      <c r="H158" s="28"/>
    </row>
    <row r="159" spans="1:8" ht="12.75" customHeight="1">
      <c r="A159" s="30">
        <v>44504</v>
      </c>
      <c r="B159" s="31"/>
      <c r="C159" s="22">
        <f>ROUND(1.2,5)</f>
        <v>1.2</v>
      </c>
      <c r="D159" s="22">
        <f>F159</f>
        <v>324.49979</v>
      </c>
      <c r="E159" s="22">
        <f>F159</f>
        <v>324.49979</v>
      </c>
      <c r="F159" s="22">
        <f>ROUND(324.49979,5)</f>
        <v>324.49979</v>
      </c>
      <c r="G159" s="20"/>
      <c r="H159" s="28"/>
    </row>
    <row r="160" spans="1:8" ht="12.75" customHeight="1">
      <c r="A160" s="30">
        <v>44595</v>
      </c>
      <c r="B160" s="31"/>
      <c r="C160" s="22">
        <f>ROUND(1.2,5)</f>
        <v>1.2</v>
      </c>
      <c r="D160" s="22">
        <f>F160</f>
        <v>320.26497</v>
      </c>
      <c r="E160" s="22">
        <f>F160</f>
        <v>320.26497</v>
      </c>
      <c r="F160" s="22">
        <f>ROUND(320.26497,5)</f>
        <v>320.26497</v>
      </c>
      <c r="G160" s="20"/>
      <c r="H160" s="28"/>
    </row>
    <row r="161" spans="1:8" ht="12.75" customHeight="1">
      <c r="A161" s="30">
        <v>44686</v>
      </c>
      <c r="B161" s="31"/>
      <c r="C161" s="22">
        <f>ROUND(1.2,5)</f>
        <v>1.2</v>
      </c>
      <c r="D161" s="22">
        <f>F161</f>
        <v>324.1587</v>
      </c>
      <c r="E161" s="22">
        <f>F161</f>
        <v>324.1587</v>
      </c>
      <c r="F161" s="22">
        <f>ROUND(324.1587,5)</f>
        <v>324.1587</v>
      </c>
      <c r="G161" s="20"/>
      <c r="H161" s="28"/>
    </row>
    <row r="162" spans="1:8" ht="12.75" customHeight="1">
      <c r="A162" s="30">
        <v>44777</v>
      </c>
      <c r="B162" s="31"/>
      <c r="C162" s="22">
        <f>ROUND(1.2,5)</f>
        <v>1.2</v>
      </c>
      <c r="D162" s="22">
        <f>F162</f>
        <v>319.618</v>
      </c>
      <c r="E162" s="22">
        <f>F162</f>
        <v>319.618</v>
      </c>
      <c r="F162" s="22">
        <f>ROUND(319.618,5)</f>
        <v>319.618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ROUND(3.76,5)</f>
        <v>3.76</v>
      </c>
      <c r="D164" s="22">
        <f>F164</f>
        <v>238.11592</v>
      </c>
      <c r="E164" s="22">
        <f>F164</f>
        <v>238.11592</v>
      </c>
      <c r="F164" s="22">
        <f>ROUND(238.11592,5)</f>
        <v>238.11592</v>
      </c>
      <c r="G164" s="20"/>
      <c r="H164" s="28"/>
    </row>
    <row r="165" spans="1:8" ht="12.75" customHeight="1">
      <c r="A165" s="30">
        <v>44504</v>
      </c>
      <c r="B165" s="31"/>
      <c r="C165" s="22">
        <f>ROUND(3.76,5)</f>
        <v>3.76</v>
      </c>
      <c r="D165" s="22">
        <f>F165</f>
        <v>240.8195</v>
      </c>
      <c r="E165" s="22">
        <f>F165</f>
        <v>240.8195</v>
      </c>
      <c r="F165" s="22">
        <f>ROUND(240.8195,5)</f>
        <v>240.8195</v>
      </c>
      <c r="G165" s="20"/>
      <c r="H165" s="28"/>
    </row>
    <row r="166" spans="1:8" ht="12.75" customHeight="1">
      <c r="A166" s="30">
        <v>44595</v>
      </c>
      <c r="B166" s="31"/>
      <c r="C166" s="22">
        <f>ROUND(3.76,5)</f>
        <v>3.76</v>
      </c>
      <c r="D166" s="22">
        <f>F166</f>
        <v>239.38649</v>
      </c>
      <c r="E166" s="22">
        <f>F166</f>
        <v>239.38649</v>
      </c>
      <c r="F166" s="22">
        <f>ROUND(239.38649,5)</f>
        <v>239.38649</v>
      </c>
      <c r="G166" s="20"/>
      <c r="H166" s="28"/>
    </row>
    <row r="167" spans="1:8" ht="12.75" customHeight="1">
      <c r="A167" s="30">
        <v>44686</v>
      </c>
      <c r="B167" s="31"/>
      <c r="C167" s="22">
        <f>ROUND(3.76,5)</f>
        <v>3.76</v>
      </c>
      <c r="D167" s="22">
        <f>F167</f>
        <v>242.29654</v>
      </c>
      <c r="E167" s="22">
        <f>F167</f>
        <v>242.29654</v>
      </c>
      <c r="F167" s="22">
        <f>ROUND(242.29654,5)</f>
        <v>242.29654</v>
      </c>
      <c r="G167" s="20"/>
      <c r="H167" s="28"/>
    </row>
    <row r="168" spans="1:8" ht="12.75" customHeight="1">
      <c r="A168" s="30">
        <v>44777</v>
      </c>
      <c r="B168" s="31"/>
      <c r="C168" s="22">
        <f>ROUND(3.76,5)</f>
        <v>3.76</v>
      </c>
      <c r="D168" s="22">
        <f>F168</f>
        <v>240.687</v>
      </c>
      <c r="E168" s="22">
        <f>F168</f>
        <v>240.687</v>
      </c>
      <c r="F168" s="22">
        <f>ROUND(240.687,5)</f>
        <v>240.687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ROUND(10.19,5)</f>
        <v>10.19</v>
      </c>
      <c r="D190" s="22">
        <f>F190</f>
        <v>10.32586</v>
      </c>
      <c r="E190" s="22">
        <f>F190</f>
        <v>10.32586</v>
      </c>
      <c r="F190" s="22">
        <f>ROUND(10.32586,5)</f>
        <v>10.32586</v>
      </c>
      <c r="G190" s="20"/>
      <c r="H190" s="28"/>
    </row>
    <row r="191" spans="1:8" ht="12.75" customHeight="1">
      <c r="A191" s="30">
        <v>44504</v>
      </c>
      <c r="B191" s="31"/>
      <c r="C191" s="22">
        <f>ROUND(10.19,5)</f>
        <v>10.19</v>
      </c>
      <c r="D191" s="22">
        <f>F191</f>
        <v>10.49912</v>
      </c>
      <c r="E191" s="22">
        <f>F191</f>
        <v>10.49912</v>
      </c>
      <c r="F191" s="22">
        <f>ROUND(10.49912,5)</f>
        <v>10.49912</v>
      </c>
      <c r="G191" s="20"/>
      <c r="H191" s="28"/>
    </row>
    <row r="192" spans="1:8" ht="12.75" customHeight="1">
      <c r="A192" s="30">
        <v>44595</v>
      </c>
      <c r="B192" s="31"/>
      <c r="C192" s="22">
        <f>ROUND(10.19,5)</f>
        <v>10.19</v>
      </c>
      <c r="D192" s="22">
        <f>F192</f>
        <v>10.67677</v>
      </c>
      <c r="E192" s="22">
        <f>F192</f>
        <v>10.67677</v>
      </c>
      <c r="F192" s="22">
        <f>ROUND(10.67677,5)</f>
        <v>10.67677</v>
      </c>
      <c r="G192" s="20"/>
      <c r="H192" s="28"/>
    </row>
    <row r="193" spans="1:8" ht="12.75" customHeight="1">
      <c r="A193" s="30">
        <v>44686</v>
      </c>
      <c r="B193" s="31"/>
      <c r="C193" s="22">
        <f>ROUND(10.19,5)</f>
        <v>10.19</v>
      </c>
      <c r="D193" s="22">
        <f>F193</f>
        <v>10.85915</v>
      </c>
      <c r="E193" s="22">
        <f>F193</f>
        <v>10.85915</v>
      </c>
      <c r="F193" s="22">
        <f>ROUND(10.85915,5)</f>
        <v>10.85915</v>
      </c>
      <c r="G193" s="20"/>
      <c r="H193" s="28"/>
    </row>
    <row r="194" spans="1:8" ht="12.75" customHeight="1">
      <c r="A194" s="30">
        <v>44777</v>
      </c>
      <c r="B194" s="31"/>
      <c r="C194" s="22">
        <f>ROUND(10.19,5)</f>
        <v>10.19</v>
      </c>
      <c r="D194" s="22">
        <f>F194</f>
        <v>11.06178</v>
      </c>
      <c r="E194" s="22">
        <f>F194</f>
        <v>11.06178</v>
      </c>
      <c r="F194" s="22">
        <f>ROUND(11.06178,5)</f>
        <v>11.06178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ROUND(2.74,5)</f>
        <v>2.74</v>
      </c>
      <c r="D196" s="22">
        <f>F196</f>
        <v>210.60856</v>
      </c>
      <c r="E196" s="22">
        <f>F196</f>
        <v>210.60856</v>
      </c>
      <c r="F196" s="22">
        <f>ROUND(210.60856,5)</f>
        <v>210.60856</v>
      </c>
      <c r="G196" s="20"/>
      <c r="H196" s="28"/>
    </row>
    <row r="197" spans="1:8" ht="12.75" customHeight="1">
      <c r="A197" s="30">
        <v>44504</v>
      </c>
      <c r="B197" s="31"/>
      <c r="C197" s="22">
        <f>ROUND(2.74,5)</f>
        <v>2.74</v>
      </c>
      <c r="D197" s="22">
        <f>F197</f>
        <v>210.25878</v>
      </c>
      <c r="E197" s="22">
        <f>F197</f>
        <v>210.25878</v>
      </c>
      <c r="F197" s="22">
        <f>ROUND(210.25878,5)</f>
        <v>210.25878</v>
      </c>
      <c r="G197" s="20"/>
      <c r="H197" s="28"/>
    </row>
    <row r="198" spans="1:8" ht="12.75" customHeight="1">
      <c r="A198" s="30">
        <v>44595</v>
      </c>
      <c r="B198" s="31"/>
      <c r="C198" s="22">
        <f>ROUND(2.74,5)</f>
        <v>2.74</v>
      </c>
      <c r="D198" s="22">
        <f>F198</f>
        <v>212.76676</v>
      </c>
      <c r="E198" s="22">
        <f>F198</f>
        <v>212.76676</v>
      </c>
      <c r="F198" s="22">
        <f>ROUND(212.76676,5)</f>
        <v>212.76676</v>
      </c>
      <c r="G198" s="20"/>
      <c r="H198" s="28"/>
    </row>
    <row r="199" spans="1:8" ht="12.75" customHeight="1">
      <c r="A199" s="30">
        <v>44686</v>
      </c>
      <c r="B199" s="31"/>
      <c r="C199" s="22">
        <f>ROUND(2.74,5)</f>
        <v>2.74</v>
      </c>
      <c r="D199" s="22">
        <f>F199</f>
        <v>212.55333</v>
      </c>
      <c r="E199" s="22">
        <f>F199</f>
        <v>212.55333</v>
      </c>
      <c r="F199" s="22">
        <f>ROUND(212.55333,5)</f>
        <v>212.55333</v>
      </c>
      <c r="G199" s="20"/>
      <c r="H199" s="28"/>
    </row>
    <row r="200" spans="1:8" ht="12.75" customHeight="1">
      <c r="A200" s="30">
        <v>44777</v>
      </c>
      <c r="B200" s="31"/>
      <c r="C200" s="22">
        <f>ROUND(2.74,5)</f>
        <v>2.74</v>
      </c>
      <c r="D200" s="22">
        <f>F200</f>
        <v>214.98335</v>
      </c>
      <c r="E200" s="22">
        <f>F200</f>
        <v>214.98335</v>
      </c>
      <c r="F200" s="22">
        <f>ROUND(214.98335,5)</f>
        <v>214.98335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ROUND(0.49,5)</f>
        <v>0.49</v>
      </c>
      <c r="D202" s="22">
        <f>F202</f>
        <v>172.39223</v>
      </c>
      <c r="E202" s="22">
        <f>F202</f>
        <v>172.39223</v>
      </c>
      <c r="F202" s="22">
        <f>ROUND(172.39223,5)</f>
        <v>172.39223</v>
      </c>
      <c r="G202" s="20"/>
      <c r="H202" s="28"/>
    </row>
    <row r="203" spans="1:8" ht="12.75" customHeight="1">
      <c r="A203" s="30">
        <v>44504</v>
      </c>
      <c r="B203" s="31"/>
      <c r="C203" s="22">
        <f>ROUND(0.49,5)</f>
        <v>0.49</v>
      </c>
      <c r="D203" s="22">
        <f>F203</f>
        <v>174.35016</v>
      </c>
      <c r="E203" s="22">
        <f>F203</f>
        <v>174.35016</v>
      </c>
      <c r="F203" s="22">
        <f>ROUND(174.35016,5)</f>
        <v>174.35016</v>
      </c>
      <c r="G203" s="20"/>
      <c r="H203" s="28"/>
    </row>
    <row r="204" spans="1:8" ht="12.75" customHeight="1">
      <c r="A204" s="30">
        <v>44595</v>
      </c>
      <c r="B204" s="31"/>
      <c r="C204" s="22">
        <f>ROUND(0.49,5)</f>
        <v>0.49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ROUND(0.49,5)</f>
        <v>0.49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ROUND(0.49,5)</f>
        <v>0.49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ROUND(9.3,5)</f>
        <v>9.3</v>
      </c>
      <c r="D208" s="22">
        <f>F208</f>
        <v>9.44552</v>
      </c>
      <c r="E208" s="22">
        <f>F208</f>
        <v>9.44552</v>
      </c>
      <c r="F208" s="22">
        <f>ROUND(9.44552,5)</f>
        <v>9.44552</v>
      </c>
      <c r="G208" s="20"/>
      <c r="H208" s="28"/>
    </row>
    <row r="209" spans="1:8" ht="12.75" customHeight="1">
      <c r="A209" s="30">
        <v>44504</v>
      </c>
      <c r="B209" s="31"/>
      <c r="C209" s="22">
        <f>ROUND(9.3,5)</f>
        <v>9.3</v>
      </c>
      <c r="D209" s="22">
        <f>F209</f>
        <v>9.63301</v>
      </c>
      <c r="E209" s="22">
        <f>F209</f>
        <v>9.63301</v>
      </c>
      <c r="F209" s="22">
        <f>ROUND(9.63301,5)</f>
        <v>9.63301</v>
      </c>
      <c r="G209" s="20"/>
      <c r="H209" s="28"/>
    </row>
    <row r="210" spans="1:8" ht="12.75" customHeight="1">
      <c r="A210" s="30">
        <v>44595</v>
      </c>
      <c r="B210" s="31"/>
      <c r="C210" s="22">
        <f>ROUND(9.3,5)</f>
        <v>9.3</v>
      </c>
      <c r="D210" s="22">
        <f>F210</f>
        <v>9.83053</v>
      </c>
      <c r="E210" s="22">
        <f>F210</f>
        <v>9.83053</v>
      </c>
      <c r="F210" s="22">
        <f>ROUND(9.83053,5)</f>
        <v>9.83053</v>
      </c>
      <c r="G210" s="20"/>
      <c r="H210" s="28"/>
    </row>
    <row r="211" spans="1:8" ht="12.75" customHeight="1">
      <c r="A211" s="30">
        <v>44686</v>
      </c>
      <c r="B211" s="31"/>
      <c r="C211" s="22">
        <f>ROUND(9.3,5)</f>
        <v>9.3</v>
      </c>
      <c r="D211" s="22">
        <f>F211</f>
        <v>10.02896</v>
      </c>
      <c r="E211" s="22">
        <f>F211</f>
        <v>10.02896</v>
      </c>
      <c r="F211" s="22">
        <f>ROUND(10.02896,5)</f>
        <v>10.02896</v>
      </c>
      <c r="G211" s="20"/>
      <c r="H211" s="28"/>
    </row>
    <row r="212" spans="1:8" ht="12.75" customHeight="1">
      <c r="A212" s="30">
        <v>44777</v>
      </c>
      <c r="B212" s="31"/>
      <c r="C212" s="22">
        <f>ROUND(9.3,5)</f>
        <v>9.3</v>
      </c>
      <c r="D212" s="22">
        <f>F212</f>
        <v>10.25816</v>
      </c>
      <c r="E212" s="22">
        <f>F212</f>
        <v>10.25816</v>
      </c>
      <c r="F212" s="22">
        <f>ROUND(10.25816,5)</f>
        <v>10.25816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ROUND(10.62,5)</f>
        <v>10.62</v>
      </c>
      <c r="D214" s="22">
        <f>F214</f>
        <v>10.75575</v>
      </c>
      <c r="E214" s="22">
        <f>F214</f>
        <v>10.75575</v>
      </c>
      <c r="F214" s="22">
        <f>ROUND(10.75575,5)</f>
        <v>10.75575</v>
      </c>
      <c r="G214" s="20"/>
      <c r="H214" s="28"/>
    </row>
    <row r="215" spans="1:8" ht="12.75" customHeight="1">
      <c r="A215" s="30">
        <v>44504</v>
      </c>
      <c r="B215" s="31"/>
      <c r="C215" s="22">
        <f>ROUND(10.62,5)</f>
        <v>10.62</v>
      </c>
      <c r="D215" s="22">
        <f>F215</f>
        <v>10.9291</v>
      </c>
      <c r="E215" s="22">
        <f>F215</f>
        <v>10.9291</v>
      </c>
      <c r="F215" s="22">
        <f>ROUND(10.9291,5)</f>
        <v>10.9291</v>
      </c>
      <c r="G215" s="20"/>
      <c r="H215" s="28"/>
    </row>
    <row r="216" spans="1:8" ht="12.75" customHeight="1">
      <c r="A216" s="30">
        <v>44595</v>
      </c>
      <c r="B216" s="31"/>
      <c r="C216" s="22">
        <f>ROUND(10.62,5)</f>
        <v>10.62</v>
      </c>
      <c r="D216" s="22">
        <f>F216</f>
        <v>11.10987</v>
      </c>
      <c r="E216" s="22">
        <f>F216</f>
        <v>11.10987</v>
      </c>
      <c r="F216" s="22">
        <f>ROUND(11.10987,5)</f>
        <v>11.10987</v>
      </c>
      <c r="G216" s="20"/>
      <c r="H216" s="28"/>
    </row>
    <row r="217" spans="1:8" ht="12.75" customHeight="1">
      <c r="A217" s="30">
        <v>44686</v>
      </c>
      <c r="B217" s="31"/>
      <c r="C217" s="22">
        <f>ROUND(10.62,5)</f>
        <v>10.62</v>
      </c>
      <c r="D217" s="22">
        <f>F217</f>
        <v>11.28857</v>
      </c>
      <c r="E217" s="22">
        <f>F217</f>
        <v>11.28857</v>
      </c>
      <c r="F217" s="22">
        <f>ROUND(11.28857,5)</f>
        <v>11.28857</v>
      </c>
      <c r="G217" s="20"/>
      <c r="H217" s="28"/>
    </row>
    <row r="218" spans="1:8" ht="12.75" customHeight="1">
      <c r="A218" s="30">
        <v>44777</v>
      </c>
      <c r="B218" s="31"/>
      <c r="C218" s="22">
        <f>ROUND(10.62,5)</f>
        <v>10.62</v>
      </c>
      <c r="D218" s="22">
        <f>F218</f>
        <v>11.48888</v>
      </c>
      <c r="E218" s="22">
        <f>F218</f>
        <v>11.48888</v>
      </c>
      <c r="F218" s="22">
        <f>ROUND(11.48888,5)</f>
        <v>11.48888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ROUND(10.62,5)</f>
        <v>10.62</v>
      </c>
      <c r="D220" s="22">
        <f>F220</f>
        <v>10.7554</v>
      </c>
      <c r="E220" s="22">
        <f>F220</f>
        <v>10.7554</v>
      </c>
      <c r="F220" s="22">
        <f>ROUND(10.7554,5)</f>
        <v>10.7554</v>
      </c>
      <c r="G220" s="20"/>
      <c r="H220" s="28"/>
    </row>
    <row r="221" spans="1:8" ht="12.75" customHeight="1">
      <c r="A221" s="30">
        <v>44504</v>
      </c>
      <c r="B221" s="31"/>
      <c r="C221" s="22">
        <f>ROUND(10.62,5)</f>
        <v>10.62</v>
      </c>
      <c r="D221" s="22">
        <f>F221</f>
        <v>10.92824</v>
      </c>
      <c r="E221" s="22">
        <f>F221</f>
        <v>10.92824</v>
      </c>
      <c r="F221" s="22">
        <f>ROUND(10.92824,5)</f>
        <v>10.92824</v>
      </c>
      <c r="G221" s="20"/>
      <c r="H221" s="28"/>
    </row>
    <row r="222" spans="1:8" ht="12.75" customHeight="1">
      <c r="A222" s="30">
        <v>44595</v>
      </c>
      <c r="B222" s="31"/>
      <c r="C222" s="22">
        <f>ROUND(10.62,5)</f>
        <v>10.62</v>
      </c>
      <c r="D222" s="22">
        <f>F222</f>
        <v>11.10883</v>
      </c>
      <c r="E222" s="22">
        <f>F222</f>
        <v>11.10883</v>
      </c>
      <c r="F222" s="22">
        <f>ROUND(11.10883,5)</f>
        <v>11.10883</v>
      </c>
      <c r="G222" s="20"/>
      <c r="H222" s="28"/>
    </row>
    <row r="223" spans="1:8" ht="12.75" customHeight="1">
      <c r="A223" s="30">
        <v>44686</v>
      </c>
      <c r="B223" s="31"/>
      <c r="C223" s="22">
        <f>ROUND(10.62,5)</f>
        <v>10.62</v>
      </c>
      <c r="D223" s="22">
        <f>F223</f>
        <v>11.28737</v>
      </c>
      <c r="E223" s="22">
        <f>F223</f>
        <v>11.28737</v>
      </c>
      <c r="F223" s="22">
        <f>ROUND(11.28737,5)</f>
        <v>11.28737</v>
      </c>
      <c r="G223" s="20"/>
      <c r="H223" s="28"/>
    </row>
    <row r="224" spans="1:8" ht="12.75" customHeight="1">
      <c r="A224" s="30">
        <v>44777</v>
      </c>
      <c r="B224" s="31"/>
      <c r="C224" s="22">
        <f>ROUND(10.62,5)</f>
        <v>10.62</v>
      </c>
      <c r="D224" s="22">
        <f>F224</f>
        <v>11.48797</v>
      </c>
      <c r="E224" s="22">
        <f>F224</f>
        <v>11.48797</v>
      </c>
      <c r="F224" s="22">
        <f>ROUND(11.48797,5)</f>
        <v>11.48797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ROUND(832.311,3)</f>
        <v>832.311</v>
      </c>
      <c r="D226" s="23">
        <f>F226</f>
        <v>838.942</v>
      </c>
      <c r="E226" s="23">
        <f>F226</f>
        <v>838.942</v>
      </c>
      <c r="F226" s="23">
        <f>ROUND(838.942,3)</f>
        <v>838.942</v>
      </c>
      <c r="G226" s="20"/>
      <c r="H226" s="28"/>
    </row>
    <row r="227" spans="1:8" ht="12.75" customHeight="1">
      <c r="A227" s="30">
        <v>44504</v>
      </c>
      <c r="B227" s="31"/>
      <c r="C227" s="23">
        <f>ROUND(832.311,3)</f>
        <v>832.311</v>
      </c>
      <c r="D227" s="23">
        <f>F227</f>
        <v>848.361</v>
      </c>
      <c r="E227" s="23">
        <f>F227</f>
        <v>848.361</v>
      </c>
      <c r="F227" s="23">
        <f>ROUND(848.361,3)</f>
        <v>848.361</v>
      </c>
      <c r="G227" s="20"/>
      <c r="H227" s="28"/>
    </row>
    <row r="228" spans="1:8" ht="12.75" customHeight="1">
      <c r="A228" s="30">
        <v>44595</v>
      </c>
      <c r="B228" s="31"/>
      <c r="C228" s="23">
        <f>ROUND(832.311,3)</f>
        <v>832.311</v>
      </c>
      <c r="D228" s="23">
        <f>F228</f>
        <v>858.274</v>
      </c>
      <c r="E228" s="23">
        <f>F228</f>
        <v>858.274</v>
      </c>
      <c r="F228" s="23">
        <f>ROUND(858.274,3)</f>
        <v>858.274</v>
      </c>
      <c r="G228" s="20"/>
      <c r="H228" s="28"/>
    </row>
    <row r="229" spans="1:8" ht="12.75" customHeight="1">
      <c r="A229" s="30">
        <v>44686</v>
      </c>
      <c r="B229" s="31"/>
      <c r="C229" s="23">
        <f>ROUND(832.311,3)</f>
        <v>832.311</v>
      </c>
      <c r="D229" s="23">
        <f>F229</f>
        <v>868.503</v>
      </c>
      <c r="E229" s="23">
        <f>F229</f>
        <v>868.503</v>
      </c>
      <c r="F229" s="23">
        <f>ROUND(868.503,3)</f>
        <v>868.503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ROUND(787.243,3)</f>
        <v>787.243</v>
      </c>
      <c r="D231" s="23">
        <f>F231</f>
        <v>793.515</v>
      </c>
      <c r="E231" s="23">
        <f>F231</f>
        <v>793.515</v>
      </c>
      <c r="F231" s="23">
        <f>ROUND(793.515,3)</f>
        <v>793.515</v>
      </c>
      <c r="G231" s="20"/>
      <c r="H231" s="28"/>
    </row>
    <row r="232" spans="1:8" ht="12.75" customHeight="1">
      <c r="A232" s="30">
        <v>44504</v>
      </c>
      <c r="B232" s="31"/>
      <c r="C232" s="23">
        <f>ROUND(787.243,3)</f>
        <v>787.243</v>
      </c>
      <c r="D232" s="23">
        <f>F232</f>
        <v>802.424</v>
      </c>
      <c r="E232" s="23">
        <f>F232</f>
        <v>802.424</v>
      </c>
      <c r="F232" s="23">
        <f>ROUND(802.424,3)</f>
        <v>802.424</v>
      </c>
      <c r="G232" s="20"/>
      <c r="H232" s="28"/>
    </row>
    <row r="233" spans="1:8" ht="12.75" customHeight="1">
      <c r="A233" s="30">
        <v>44595</v>
      </c>
      <c r="B233" s="31"/>
      <c r="C233" s="23">
        <f>ROUND(787.243,3)</f>
        <v>787.243</v>
      </c>
      <c r="D233" s="23">
        <f>F233</f>
        <v>811.8</v>
      </c>
      <c r="E233" s="23">
        <f>F233</f>
        <v>811.8</v>
      </c>
      <c r="F233" s="23">
        <f>ROUND(811.8,3)</f>
        <v>811.8</v>
      </c>
      <c r="G233" s="20"/>
      <c r="H233" s="28"/>
    </row>
    <row r="234" spans="1:8" ht="12.75" customHeight="1">
      <c r="A234" s="30">
        <v>44686</v>
      </c>
      <c r="B234" s="31"/>
      <c r="C234" s="23">
        <f>ROUND(787.243,3)</f>
        <v>787.243</v>
      </c>
      <c r="D234" s="23">
        <f>F234</f>
        <v>821.475</v>
      </c>
      <c r="E234" s="23">
        <f>F234</f>
        <v>821.475</v>
      </c>
      <c r="F234" s="23">
        <f>ROUND(821.475,3)</f>
        <v>821.475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ROUND(893.294,3)</f>
        <v>893.294</v>
      </c>
      <c r="D236" s="23">
        <f>F236</f>
        <v>900.41</v>
      </c>
      <c r="E236" s="23">
        <f>F236</f>
        <v>900.41</v>
      </c>
      <c r="F236" s="23">
        <f>ROUND(900.41,3)</f>
        <v>900.41</v>
      </c>
      <c r="G236" s="20"/>
      <c r="H236" s="28"/>
    </row>
    <row r="237" spans="1:8" ht="12.75" customHeight="1">
      <c r="A237" s="30">
        <v>44504</v>
      </c>
      <c r="B237" s="31"/>
      <c r="C237" s="23">
        <f>ROUND(893.294,3)</f>
        <v>893.294</v>
      </c>
      <c r="D237" s="23">
        <f>F237</f>
        <v>910.52</v>
      </c>
      <c r="E237" s="23">
        <f>F237</f>
        <v>910.52</v>
      </c>
      <c r="F237" s="23">
        <f>ROUND(910.52,3)</f>
        <v>910.52</v>
      </c>
      <c r="G237" s="20"/>
      <c r="H237" s="28"/>
    </row>
    <row r="238" spans="1:8" ht="12.75" customHeight="1">
      <c r="A238" s="30">
        <v>44595</v>
      </c>
      <c r="B238" s="31"/>
      <c r="C238" s="23">
        <f>ROUND(893.294,3)</f>
        <v>893.294</v>
      </c>
      <c r="D238" s="23">
        <f>F238</f>
        <v>921.159</v>
      </c>
      <c r="E238" s="23">
        <f>F238</f>
        <v>921.159</v>
      </c>
      <c r="F238" s="23">
        <f>ROUND(921.159,3)</f>
        <v>921.159</v>
      </c>
      <c r="G238" s="20"/>
      <c r="H238" s="28"/>
    </row>
    <row r="239" spans="1:8" ht="12.75" customHeight="1">
      <c r="A239" s="30">
        <v>44686</v>
      </c>
      <c r="B239" s="31"/>
      <c r="C239" s="23">
        <f>ROUND(893.294,3)</f>
        <v>893.294</v>
      </c>
      <c r="D239" s="23">
        <f>F239</f>
        <v>932.138</v>
      </c>
      <c r="E239" s="23">
        <f>F239</f>
        <v>932.138</v>
      </c>
      <c r="F239" s="23">
        <f>ROUND(932.138,3)</f>
        <v>932.138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ROUND(785.62,3)</f>
        <v>785.62</v>
      </c>
      <c r="D241" s="23">
        <f>F241</f>
        <v>791.879</v>
      </c>
      <c r="E241" s="23">
        <f>F241</f>
        <v>791.879</v>
      </c>
      <c r="F241" s="23">
        <f>ROUND(791.879,3)</f>
        <v>791.879</v>
      </c>
      <c r="G241" s="20"/>
      <c r="H241" s="28"/>
    </row>
    <row r="242" spans="1:8" ht="12.75" customHeight="1">
      <c r="A242" s="30">
        <v>44504</v>
      </c>
      <c r="B242" s="31"/>
      <c r="C242" s="23">
        <f>ROUND(785.62,3)</f>
        <v>785.62</v>
      </c>
      <c r="D242" s="23">
        <f>F242</f>
        <v>800.77</v>
      </c>
      <c r="E242" s="23">
        <f>F242</f>
        <v>800.77</v>
      </c>
      <c r="F242" s="23">
        <f>ROUND(800.77,3)</f>
        <v>800.77</v>
      </c>
      <c r="G242" s="20"/>
      <c r="H242" s="28"/>
    </row>
    <row r="243" spans="1:8" ht="12.75" customHeight="1">
      <c r="A243" s="30">
        <v>44595</v>
      </c>
      <c r="B243" s="31"/>
      <c r="C243" s="23">
        <f>ROUND(785.62,3)</f>
        <v>785.62</v>
      </c>
      <c r="D243" s="23">
        <f>F243</f>
        <v>810.126</v>
      </c>
      <c r="E243" s="23">
        <f>F243</f>
        <v>810.126</v>
      </c>
      <c r="F243" s="23">
        <f>ROUND(810.126,3)</f>
        <v>810.126</v>
      </c>
      <c r="G243" s="20"/>
      <c r="H243" s="28"/>
    </row>
    <row r="244" spans="1:8" ht="12.75" customHeight="1">
      <c r="A244" s="30">
        <v>44686</v>
      </c>
      <c r="B244" s="31"/>
      <c r="C244" s="23">
        <f>ROUND(785.62,3)</f>
        <v>785.62</v>
      </c>
      <c r="D244" s="23">
        <f>F244</f>
        <v>819.782</v>
      </c>
      <c r="E244" s="23">
        <f>F244</f>
        <v>819.782</v>
      </c>
      <c r="F244" s="23">
        <f>ROUND(819.782,3)</f>
        <v>819.782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ROUND(293.222233164479,3)</f>
        <v>293.222</v>
      </c>
      <c r="D246" s="23">
        <f>F246</f>
        <v>295.614</v>
      </c>
      <c r="E246" s="23">
        <f>F246</f>
        <v>295.614</v>
      </c>
      <c r="F246" s="23">
        <f>ROUND(295.614,3)</f>
        <v>295.614</v>
      </c>
      <c r="G246" s="20"/>
      <c r="H246" s="28"/>
    </row>
    <row r="247" spans="1:8" ht="12.75" customHeight="1">
      <c r="A247" s="30">
        <v>44504</v>
      </c>
      <c r="B247" s="31"/>
      <c r="C247" s="23">
        <f>ROUND(293.222233164479,3)</f>
        <v>293.222</v>
      </c>
      <c r="D247" s="23">
        <f>F247</f>
        <v>299.005</v>
      </c>
      <c r="E247" s="23">
        <f>F247</f>
        <v>299.005</v>
      </c>
      <c r="F247" s="23">
        <f>ROUND(299.005,3)</f>
        <v>299.005</v>
      </c>
      <c r="G247" s="20"/>
      <c r="H247" s="28"/>
    </row>
    <row r="248" spans="1:8" ht="12.75" customHeight="1">
      <c r="A248" s="30">
        <v>44595</v>
      </c>
      <c r="B248" s="31"/>
      <c r="C248" s="23">
        <f>ROUND(293.222233164479,3)</f>
        <v>293.222</v>
      </c>
      <c r="D248" s="23">
        <f>F248</f>
        <v>302.571</v>
      </c>
      <c r="E248" s="23">
        <f>F248</f>
        <v>302.571</v>
      </c>
      <c r="F248" s="23">
        <f>ROUND(302.571,3)</f>
        <v>302.571</v>
      </c>
      <c r="G248" s="20"/>
      <c r="H248" s="28"/>
    </row>
    <row r="249" spans="1:8" ht="12.75" customHeight="1">
      <c r="A249" s="30">
        <v>44686</v>
      </c>
      <c r="B249" s="31"/>
      <c r="C249" s="23">
        <f>ROUND(293.222233164479,3)</f>
        <v>293.222</v>
      </c>
      <c r="D249" s="23">
        <f>F249</f>
        <v>306.247</v>
      </c>
      <c r="E249" s="23">
        <f>F249</f>
        <v>306.247</v>
      </c>
      <c r="F249" s="23">
        <f>ROUND(306.247,3)</f>
        <v>306.247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ROUND(775.922,3)</f>
        <v>775.922</v>
      </c>
      <c r="D251" s="23">
        <f>F251</f>
        <v>782.103</v>
      </c>
      <c r="E251" s="23">
        <f>F251</f>
        <v>782.103</v>
      </c>
      <c r="F251" s="23">
        <f>ROUND(782.103,3)</f>
        <v>782.103</v>
      </c>
      <c r="G251" s="20"/>
      <c r="H251" s="28"/>
    </row>
    <row r="252" spans="1:8" ht="12.75" customHeight="1">
      <c r="A252" s="30">
        <v>44504</v>
      </c>
      <c r="B252" s="31"/>
      <c r="C252" s="23">
        <f>ROUND(775.922,3)</f>
        <v>775.922</v>
      </c>
      <c r="D252" s="23">
        <f>F252</f>
        <v>790.885</v>
      </c>
      <c r="E252" s="23">
        <f>F252</f>
        <v>790.885</v>
      </c>
      <c r="F252" s="23">
        <f>ROUND(790.885,3)</f>
        <v>790.885</v>
      </c>
      <c r="G252" s="20"/>
      <c r="H252" s="28"/>
    </row>
    <row r="253" spans="1:8" ht="12.75" customHeight="1">
      <c r="A253" s="30">
        <v>44595</v>
      </c>
      <c r="B253" s="31"/>
      <c r="C253" s="23">
        <f>ROUND(775.922,3)</f>
        <v>775.922</v>
      </c>
      <c r="D253" s="23">
        <f>F253</f>
        <v>800.126</v>
      </c>
      <c r="E253" s="23">
        <f>F253</f>
        <v>800.126</v>
      </c>
      <c r="F253" s="23">
        <f>ROUND(800.126,3)</f>
        <v>800.126</v>
      </c>
      <c r="G253" s="20"/>
      <c r="H253" s="28"/>
    </row>
    <row r="254" spans="1:8" ht="12.75" customHeight="1">
      <c r="A254" s="30">
        <v>44686</v>
      </c>
      <c r="B254" s="31"/>
      <c r="C254" s="23">
        <f>ROUND(775.922,3)</f>
        <v>775.922</v>
      </c>
      <c r="D254" s="23">
        <f>F254</f>
        <v>809.662</v>
      </c>
      <c r="E254" s="23">
        <f>F254</f>
        <v>809.662</v>
      </c>
      <c r="F254" s="23">
        <f>ROUND(809.662,3)</f>
        <v>809.662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44362</v>
      </c>
      <c r="B256" s="46"/>
      <c r="C256" s="47">
        <v>3.683</v>
      </c>
      <c r="D256" s="47">
        <v>3.722</v>
      </c>
      <c r="E256" s="47">
        <v>3.688</v>
      </c>
      <c r="F256" s="47">
        <v>3.705</v>
      </c>
      <c r="G256" s="43"/>
      <c r="H256" s="44"/>
    </row>
    <row r="257" spans="1:8" ht="12.75" customHeight="1">
      <c r="A257" s="45">
        <v>44398</v>
      </c>
      <c r="B257" s="46">
        <v>44180</v>
      </c>
      <c r="C257" s="47">
        <v>3.683</v>
      </c>
      <c r="D257" s="47">
        <v>3.772</v>
      </c>
      <c r="E257" s="47">
        <v>3.718</v>
      </c>
      <c r="F257" s="47">
        <v>3.745</v>
      </c>
      <c r="G257" s="43"/>
      <c r="H257" s="44"/>
    </row>
    <row r="258" spans="1:8" ht="12.75" customHeight="1">
      <c r="A258" s="45">
        <v>44426</v>
      </c>
      <c r="B258" s="46">
        <v>44216</v>
      </c>
      <c r="C258" s="47">
        <v>3.683</v>
      </c>
      <c r="D258" s="47">
        <v>3.802</v>
      </c>
      <c r="E258" s="47">
        <v>3.738</v>
      </c>
      <c r="F258" s="47">
        <v>3.77</v>
      </c>
      <c r="G258" s="43"/>
      <c r="H258" s="44"/>
    </row>
    <row r="259" spans="1:8" ht="12.75" customHeight="1">
      <c r="A259" s="45">
        <v>44454</v>
      </c>
      <c r="B259" s="46">
        <v>44244</v>
      </c>
      <c r="C259" s="47">
        <v>3.683</v>
      </c>
      <c r="D259" s="47">
        <v>3.812</v>
      </c>
      <c r="E259" s="47">
        <v>3.778</v>
      </c>
      <c r="F259" s="47">
        <v>3.795</v>
      </c>
      <c r="G259" s="43"/>
      <c r="H259" s="44"/>
    </row>
    <row r="260" spans="1:8" ht="12.75" customHeight="1">
      <c r="A260" s="45">
        <v>44489</v>
      </c>
      <c r="B260" s="46">
        <v>44272</v>
      </c>
      <c r="C260" s="47">
        <v>3.683</v>
      </c>
      <c r="D260" s="47">
        <v>3.922</v>
      </c>
      <c r="E260" s="47">
        <v>3.858</v>
      </c>
      <c r="F260" s="47">
        <v>3.89</v>
      </c>
      <c r="G260" s="43"/>
      <c r="H260" s="44"/>
    </row>
    <row r="261" spans="1:8" ht="12.75" customHeight="1">
      <c r="A261" s="45">
        <v>44517</v>
      </c>
      <c r="B261" s="46">
        <v>44307</v>
      </c>
      <c r="C261" s="47">
        <v>3.683</v>
      </c>
      <c r="D261" s="47">
        <v>3.952</v>
      </c>
      <c r="E261" s="47">
        <v>3.888</v>
      </c>
      <c r="F261" s="47">
        <v>3.92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3.683</v>
      </c>
      <c r="D262" s="47">
        <v>4.082</v>
      </c>
      <c r="E262" s="47">
        <v>4.038</v>
      </c>
      <c r="F262" s="47">
        <v>4.0600000000000005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3.683</v>
      </c>
      <c r="D263" s="47">
        <v>4.342</v>
      </c>
      <c r="E263" s="47">
        <v>4.288</v>
      </c>
      <c r="F263" s="47">
        <v>4.3149999999999995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3.683</v>
      </c>
      <c r="D264" s="47">
        <v>4.682</v>
      </c>
      <c r="E264" s="47">
        <v>4.618</v>
      </c>
      <c r="F264" s="47">
        <v>4.65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3.683</v>
      </c>
      <c r="D265" s="47">
        <v>4.922</v>
      </c>
      <c r="E265" s="47">
        <v>4.838</v>
      </c>
      <c r="F265" s="47">
        <v>4.88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3.683</v>
      </c>
      <c r="D266" s="47">
        <v>5.252</v>
      </c>
      <c r="E266" s="47">
        <v>5.158</v>
      </c>
      <c r="F266" s="47">
        <v>5.205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3.683</v>
      </c>
      <c r="D267" s="47">
        <v>5.492</v>
      </c>
      <c r="E267" s="47">
        <v>5.358</v>
      </c>
      <c r="F267" s="47">
        <v>5.425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ROUND(92.3172955009324,2)</f>
        <v>92.32</v>
      </c>
      <c r="D269" s="20">
        <f>F269</f>
        <v>86.66</v>
      </c>
      <c r="E269" s="20">
        <f>F269</f>
        <v>86.66</v>
      </c>
      <c r="F269" s="20">
        <f>ROUND(86.6587679050167,2)</f>
        <v>86.66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ROUND(89.5993269749508,2)</f>
        <v>89.6</v>
      </c>
      <c r="D271" s="20">
        <f>F271</f>
        <v>81.8</v>
      </c>
      <c r="E271" s="20">
        <f>F271</f>
        <v>81.8</v>
      </c>
      <c r="F271" s="20">
        <f>ROUND(81.8005656169958,2)</f>
        <v>81.8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ROUND(92.3172955009324,5)</f>
        <v>92.3173</v>
      </c>
      <c r="D273" s="22">
        <f>F273</f>
        <v>90.43209</v>
      </c>
      <c r="E273" s="22">
        <f>F273</f>
        <v>90.43209</v>
      </c>
      <c r="F273" s="22">
        <f>ROUND(90.4320887014904,5)</f>
        <v>90.43209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ROUND(92.3172955009324,5)</f>
        <v>92.3173</v>
      </c>
      <c r="D275" s="22">
        <f>F275</f>
        <v>89.41754</v>
      </c>
      <c r="E275" s="22">
        <f>F275</f>
        <v>89.41754</v>
      </c>
      <c r="F275" s="22">
        <f>ROUND(89.417541305647,5)</f>
        <v>89.41754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ROUND(92.3172955009324,5)</f>
        <v>92.3173</v>
      </c>
      <c r="D277" s="22">
        <f>F277</f>
        <v>90.70151</v>
      </c>
      <c r="E277" s="22">
        <f>F277</f>
        <v>90.70151</v>
      </c>
      <c r="F277" s="22">
        <f>ROUND(90.7015149826377,5)</f>
        <v>90.70151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ROUND(92.3172955009324,5)</f>
        <v>92.3173</v>
      </c>
      <c r="D279" s="22">
        <f>F279</f>
        <v>90.14511</v>
      </c>
      <c r="E279" s="22">
        <f>F279</f>
        <v>90.14511</v>
      </c>
      <c r="F279" s="22">
        <f>ROUND(90.1451139256499,5)</f>
        <v>90.14511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ROUND(92.3172955009324,5)</f>
        <v>92.3173</v>
      </c>
      <c r="D281" s="22">
        <f>F281</f>
        <v>90.33891</v>
      </c>
      <c r="E281" s="22">
        <f>F281</f>
        <v>90.33891</v>
      </c>
      <c r="F281" s="22">
        <f>ROUND(90.3389059752016,5)</f>
        <v>90.33891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ROUND(92.3172955009324,5)</f>
        <v>92.3173</v>
      </c>
      <c r="D283" s="22">
        <f>F283</f>
        <v>93.55707</v>
      </c>
      <c r="E283" s="22">
        <f>F283</f>
        <v>93.55707</v>
      </c>
      <c r="F283" s="22">
        <f>ROUND(93.5570719497134,5)</f>
        <v>93.55707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ROUND(92.3172955009324,2)</f>
        <v>92.32</v>
      </c>
      <c r="D285" s="20">
        <f>F285</f>
        <v>92.32</v>
      </c>
      <c r="E285" s="20">
        <f>F285</f>
        <v>92.32</v>
      </c>
      <c r="F285" s="20">
        <f>ROUND(92.3172955009324,2)</f>
        <v>92.32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ROUND(92.3172955009324,2)</f>
        <v>92.32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ROUND(89.5993269749508,5)</f>
        <v>89.59933</v>
      </c>
      <c r="D289" s="22">
        <f>F289</f>
        <v>80.79119</v>
      </c>
      <c r="E289" s="22">
        <f>F289</f>
        <v>80.79119</v>
      </c>
      <c r="F289" s="22">
        <f>ROUND(80.7911910490323,5)</f>
        <v>80.79119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ROUND(89.5993269749508,5)</f>
        <v>89.59933</v>
      </c>
      <c r="D291" s="22">
        <f>F291</f>
        <v>77.37407</v>
      </c>
      <c r="E291" s="22">
        <f>F291</f>
        <v>77.37407</v>
      </c>
      <c r="F291" s="22">
        <f>ROUND(77.3740688107602,5)</f>
        <v>77.37407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ROUND(89.5993269749508,5)</f>
        <v>89.59933</v>
      </c>
      <c r="D293" s="22">
        <f>F293</f>
        <v>75.83153</v>
      </c>
      <c r="E293" s="22">
        <f>F293</f>
        <v>75.83153</v>
      </c>
      <c r="F293" s="22">
        <f>ROUND(75.8315293757474,5)</f>
        <v>75.83153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ROUND(89.5993269749508,5)</f>
        <v>89.59933</v>
      </c>
      <c r="D295" s="22">
        <f>F295</f>
        <v>77.89543</v>
      </c>
      <c r="E295" s="22">
        <f>F295</f>
        <v>77.89543</v>
      </c>
      <c r="F295" s="22">
        <f>ROUND(77.8954324224566,5)</f>
        <v>77.89543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ROUND(89.5993269749508,5)</f>
        <v>89.59933</v>
      </c>
      <c r="D297" s="22">
        <f>F297</f>
        <v>81.93654</v>
      </c>
      <c r="E297" s="22">
        <f>F297</f>
        <v>81.93654</v>
      </c>
      <c r="F297" s="22">
        <f>ROUND(81.9365438963827,5)</f>
        <v>81.93654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ROUND(89.5993269749508,5)</f>
        <v>89.59933</v>
      </c>
      <c r="D299" s="22">
        <f>F299</f>
        <v>80.46459</v>
      </c>
      <c r="E299" s="22">
        <f>F299</f>
        <v>80.46459</v>
      </c>
      <c r="F299" s="22">
        <f>ROUND(80.4645943047896,5)</f>
        <v>80.46459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ROUND(89.5993269749508,5)</f>
        <v>89.59933</v>
      </c>
      <c r="D301" s="22">
        <f>F301</f>
        <v>82.55567</v>
      </c>
      <c r="E301" s="22">
        <f>F301</f>
        <v>82.55567</v>
      </c>
      <c r="F301" s="22">
        <f>ROUND(82.5556683874955,5)</f>
        <v>82.55567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ROUND(89.5993269749508,5)</f>
        <v>89.59933</v>
      </c>
      <c r="D303" s="22">
        <f>F303</f>
        <v>88.36149</v>
      </c>
      <c r="E303" s="22">
        <f>F303</f>
        <v>88.36149</v>
      </c>
      <c r="F303" s="22">
        <f>ROUND(88.3614896527922,5)</f>
        <v>88.36149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ROUND(89.5993269749508,2)</f>
        <v>89.6</v>
      </c>
      <c r="D305" s="20">
        <f>F305</f>
        <v>89.6</v>
      </c>
      <c r="E305" s="20">
        <f>F305</f>
        <v>89.6</v>
      </c>
      <c r="F305" s="20">
        <f>ROUND(89.5993269749508,2)</f>
        <v>89.6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ROUND(89.5993269749508,2)</f>
        <v>89.6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2021-05-28T15:47:01Z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2021-05-28T15:39:42Z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e4c7293b-5a89-4b03-a727-9f2767098671</vt:lpwstr>
  </property>
  <property fmtid="{D5CDD505-2E9C-101B-9397-08002B2CF9AE}" pid="8" name="MSIP_Label_66d8a90e-c522-4829-9625-db8c70f8b095_ContentBits">
    <vt:lpwstr>0</vt:lpwstr>
  </property>
</Properties>
</file>