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<sst xmlns="http://schemas.openxmlformats.org/spreadsheetml/2006/main" count="83" uniqueCount="81">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</sst>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44349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44362</v>
      </c>
      <c r="B6" s="45"/>
      <c r="C6" s="20">
        <f aca="true" t="shared" si="0" ref="C6:C15">ROUND(92.3022713035839,2)</f>
        <v>92.3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ROUND(90.4320506791917,2)</f>
        <v>90.43</v>
      </c>
      <c r="G6" s="20"/>
      <c r="H6" s="28"/>
    </row>
    <row r="7" spans="1:8" ht="12.75" customHeight="1">
      <c r="A7" s="44">
        <v>44460</v>
      </c>
      <c r="B7" s="45"/>
      <c r="C7" s="20">
        <f t="shared" si="0"/>
        <v>92.3</v>
      </c>
      <c r="D7" s="20">
        <f t="shared" si="1"/>
        <v>89.42</v>
      </c>
      <c r="E7" s="20">
        <f t="shared" si="2"/>
        <v>89.42</v>
      </c>
      <c r="F7" s="20">
        <f>ROUND(89.4178190681677,2)</f>
        <v>89.42</v>
      </c>
      <c r="G7" s="20"/>
      <c r="H7" s="28"/>
    </row>
    <row r="8" spans="1:8" ht="12.75" customHeight="1">
      <c r="A8" s="44">
        <v>44551</v>
      </c>
      <c r="B8" s="45"/>
      <c r="C8" s="20">
        <f t="shared" si="0"/>
        <v>92.3</v>
      </c>
      <c r="D8" s="20">
        <f t="shared" si="1"/>
        <v>90.7</v>
      </c>
      <c r="E8" s="20">
        <f t="shared" si="2"/>
        <v>90.7</v>
      </c>
      <c r="F8" s="20">
        <f>ROUND(90.7004311819533,2)</f>
        <v>90.7</v>
      </c>
      <c r="G8" s="20"/>
      <c r="H8" s="28"/>
    </row>
    <row r="9" spans="1:8" ht="12.75" customHeight="1">
      <c r="A9" s="44">
        <v>44635</v>
      </c>
      <c r="B9" s="45"/>
      <c r="C9" s="20">
        <f t="shared" si="0"/>
        <v>92.3</v>
      </c>
      <c r="D9" s="20">
        <f t="shared" si="1"/>
        <v>90.14</v>
      </c>
      <c r="E9" s="20">
        <f t="shared" si="2"/>
        <v>90.14</v>
      </c>
      <c r="F9" s="20">
        <f>ROUND(90.1417334642969,2)</f>
        <v>90.14</v>
      </c>
      <c r="G9" s="20"/>
      <c r="H9" s="28"/>
    </row>
    <row r="10" spans="1:8" ht="12.75" customHeight="1">
      <c r="A10" s="44">
        <v>44733</v>
      </c>
      <c r="B10" s="45"/>
      <c r="C10" s="20">
        <f t="shared" si="0"/>
        <v>92.3</v>
      </c>
      <c r="D10" s="20">
        <f t="shared" si="1"/>
        <v>90.34</v>
      </c>
      <c r="E10" s="20">
        <f t="shared" si="2"/>
        <v>90.34</v>
      </c>
      <c r="F10" s="20">
        <f>ROUND(90.3363220167161,2)</f>
        <v>90.34</v>
      </c>
      <c r="G10" s="20"/>
      <c r="H10" s="28"/>
    </row>
    <row r="11" spans="1:8" ht="12.75" customHeight="1">
      <c r="A11" s="44">
        <v>44824</v>
      </c>
      <c r="B11" s="45"/>
      <c r="C11" s="20">
        <f t="shared" si="0"/>
        <v>92.3</v>
      </c>
      <c r="D11" s="20">
        <f t="shared" si="1"/>
        <v>93.55</v>
      </c>
      <c r="E11" s="20">
        <f t="shared" si="2"/>
        <v>93.55</v>
      </c>
      <c r="F11" s="20">
        <f>ROUND(93.5532586461868,2)</f>
        <v>93.55</v>
      </c>
      <c r="G11" s="20"/>
      <c r="H11" s="28"/>
    </row>
    <row r="12" spans="1:8" ht="12.75" customHeight="1">
      <c r="A12" s="44">
        <v>44915</v>
      </c>
      <c r="B12" s="45"/>
      <c r="C12" s="20">
        <f t="shared" si="0"/>
        <v>92.3</v>
      </c>
      <c r="D12" s="20">
        <f t="shared" si="1"/>
        <v>94.14</v>
      </c>
      <c r="E12" s="20">
        <f t="shared" si="2"/>
        <v>94.14</v>
      </c>
      <c r="F12" s="20">
        <f>ROUND(94.1449682108178,2)</f>
        <v>94.14</v>
      </c>
      <c r="G12" s="20"/>
      <c r="H12" s="28"/>
    </row>
    <row r="13" spans="1:8" ht="12.75" customHeight="1">
      <c r="A13" s="44">
        <v>45007</v>
      </c>
      <c r="B13" s="45"/>
      <c r="C13" s="20">
        <f t="shared" si="0"/>
        <v>92.3</v>
      </c>
      <c r="D13" s="20">
        <f t="shared" si="1"/>
        <v>86.65</v>
      </c>
      <c r="E13" s="20">
        <f t="shared" si="2"/>
        <v>86.65</v>
      </c>
      <c r="F13" s="20">
        <f>ROUND(86.6502746331784,2)</f>
        <v>86.65</v>
      </c>
      <c r="G13" s="20"/>
      <c r="H13" s="28"/>
    </row>
    <row r="14" spans="1:8" ht="12.75" customHeight="1">
      <c r="A14" s="44">
        <v>45097</v>
      </c>
      <c r="B14" s="45"/>
      <c r="C14" s="20">
        <f t="shared" si="0"/>
        <v>92.3</v>
      </c>
      <c r="D14" s="20">
        <f t="shared" si="1"/>
        <v>92.3</v>
      </c>
      <c r="E14" s="20">
        <f t="shared" si="2"/>
        <v>92.3</v>
      </c>
      <c r="F14" s="20">
        <f>ROUND(92.3022713035839,2)</f>
        <v>92.3</v>
      </c>
      <c r="G14" s="20"/>
      <c r="H14" s="28"/>
    </row>
    <row r="15" spans="1:8" ht="12.75" customHeight="1">
      <c r="A15" s="44">
        <v>45188</v>
      </c>
      <c r="B15" s="45"/>
      <c r="C15" s="20">
        <f t="shared" si="0"/>
        <v>92.3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44" t="s">
        <v>13</v>
      </c>
      <c r="B16" s="45"/>
      <c r="C16" s="21"/>
      <c r="D16" s="21"/>
      <c r="E16" s="21"/>
      <c r="F16" s="21"/>
      <c r="G16" s="20"/>
      <c r="H16" s="28"/>
    </row>
    <row r="17" spans="1:8" ht="12.75" customHeight="1">
      <c r="A17" s="44">
        <v>46008</v>
      </c>
      <c r="B17" s="45"/>
      <c r="C17" s="20">
        <f aca="true" t="shared" si="3" ref="C17:C28">ROUND(89.4633277421922,2)</f>
        <v>89.46</v>
      </c>
      <c r="D17" s="20">
        <f aca="true" t="shared" si="4" ref="D17:D28">F17</f>
        <v>80.73</v>
      </c>
      <c r="E17" s="20">
        <f aca="true" t="shared" si="5" ref="E17:E28">F17</f>
        <v>80.73</v>
      </c>
      <c r="F17" s="20">
        <f>ROUND(80.7294924951108,2)</f>
        <v>80.73</v>
      </c>
      <c r="G17" s="20"/>
      <c r="H17" s="28"/>
    </row>
    <row r="18" spans="1:8" ht="12.75" customHeight="1">
      <c r="A18" s="44">
        <v>46097</v>
      </c>
      <c r="B18" s="45"/>
      <c r="C18" s="20">
        <f t="shared" si="3"/>
        <v>89.46</v>
      </c>
      <c r="D18" s="20">
        <f t="shared" si="4"/>
        <v>77.31</v>
      </c>
      <c r="E18" s="20">
        <f t="shared" si="5"/>
        <v>77.31</v>
      </c>
      <c r="F18" s="20">
        <f>ROUND(77.3062814955951,2)</f>
        <v>77.31</v>
      </c>
      <c r="G18" s="20"/>
      <c r="H18" s="28"/>
    </row>
    <row r="19" spans="1:8" ht="12.75" customHeight="1">
      <c r="A19" s="44">
        <v>46188</v>
      </c>
      <c r="B19" s="45"/>
      <c r="C19" s="20">
        <f t="shared" si="3"/>
        <v>89.46</v>
      </c>
      <c r="D19" s="20">
        <f t="shared" si="4"/>
        <v>75.76</v>
      </c>
      <c r="E19" s="20">
        <f t="shared" si="5"/>
        <v>75.76</v>
      </c>
      <c r="F19" s="20">
        <f>ROUND(75.7591933956228,2)</f>
        <v>75.76</v>
      </c>
      <c r="G19" s="20"/>
      <c r="H19" s="28"/>
    </row>
    <row r="20" spans="1:8" ht="12.75" customHeight="1">
      <c r="A20" s="44">
        <v>46286</v>
      </c>
      <c r="B20" s="45"/>
      <c r="C20" s="20">
        <f t="shared" si="3"/>
        <v>89.46</v>
      </c>
      <c r="D20" s="20">
        <f t="shared" si="4"/>
        <v>77.82</v>
      </c>
      <c r="E20" s="20">
        <f t="shared" si="5"/>
        <v>77.82</v>
      </c>
      <c r="F20" s="20">
        <f>ROUND(77.822319298732,2)</f>
        <v>77.82</v>
      </c>
      <c r="G20" s="20"/>
      <c r="H20" s="28"/>
    </row>
    <row r="21" spans="1:8" ht="12.75" customHeight="1">
      <c r="A21" s="44">
        <v>46377</v>
      </c>
      <c r="B21" s="45"/>
      <c r="C21" s="20">
        <f t="shared" si="3"/>
        <v>89.46</v>
      </c>
      <c r="D21" s="20">
        <f t="shared" si="4"/>
        <v>81.86</v>
      </c>
      <c r="E21" s="20">
        <f t="shared" si="5"/>
        <v>81.86</v>
      </c>
      <c r="F21" s="20">
        <f>ROUND(81.8642575720321,2)</f>
        <v>81.86</v>
      </c>
      <c r="G21" s="20"/>
      <c r="H21" s="28"/>
    </row>
    <row r="22" spans="1:8" ht="12.75" customHeight="1">
      <c r="A22" s="44">
        <v>46461</v>
      </c>
      <c r="B22" s="45"/>
      <c r="C22" s="20">
        <f t="shared" si="3"/>
        <v>89.46</v>
      </c>
      <c r="D22" s="20">
        <f t="shared" si="4"/>
        <v>80.39</v>
      </c>
      <c r="E22" s="20">
        <f t="shared" si="5"/>
        <v>80.39</v>
      </c>
      <c r="F22" s="20">
        <f>ROUND(80.3898095373965,2)</f>
        <v>80.39</v>
      </c>
      <c r="G22" s="20"/>
      <c r="H22" s="28"/>
    </row>
    <row r="23" spans="1:8" ht="12.75" customHeight="1">
      <c r="A23" s="44">
        <v>46559</v>
      </c>
      <c r="B23" s="45"/>
      <c r="C23" s="20">
        <f t="shared" si="3"/>
        <v>89.46</v>
      </c>
      <c r="D23" s="20">
        <f t="shared" si="4"/>
        <v>82.47</v>
      </c>
      <c r="E23" s="20">
        <f t="shared" si="5"/>
        <v>82.47</v>
      </c>
      <c r="F23" s="20">
        <f>ROUND(82.4747499730253,2)</f>
        <v>82.47</v>
      </c>
      <c r="G23" s="20"/>
      <c r="H23" s="28"/>
    </row>
    <row r="24" spans="1:8" ht="12.75" customHeight="1">
      <c r="A24" s="44">
        <v>46650</v>
      </c>
      <c r="B24" s="45"/>
      <c r="C24" s="20">
        <f t="shared" si="3"/>
        <v>89.46</v>
      </c>
      <c r="D24" s="20">
        <f t="shared" si="4"/>
        <v>88.27</v>
      </c>
      <c r="E24" s="20">
        <f t="shared" si="5"/>
        <v>88.27</v>
      </c>
      <c r="F24" s="20">
        <f>ROUND(88.2658989876084,2)</f>
        <v>88.27</v>
      </c>
      <c r="G24" s="20"/>
      <c r="H24" s="28"/>
    </row>
    <row r="25" spans="1:8" ht="12.75" customHeight="1">
      <c r="A25" s="44">
        <v>46741</v>
      </c>
      <c r="B25" s="45"/>
      <c r="C25" s="20">
        <f t="shared" si="3"/>
        <v>89.46</v>
      </c>
      <c r="D25" s="20">
        <f t="shared" si="4"/>
        <v>88.65</v>
      </c>
      <c r="E25" s="20">
        <f t="shared" si="5"/>
        <v>88.65</v>
      </c>
      <c r="F25" s="20">
        <f>ROUND(88.6531395386196,2)</f>
        <v>88.65</v>
      </c>
      <c r="G25" s="20"/>
      <c r="H25" s="28"/>
    </row>
    <row r="26" spans="1:8" ht="12.75" customHeight="1">
      <c r="A26" s="44">
        <v>46834</v>
      </c>
      <c r="B26" s="45"/>
      <c r="C26" s="20">
        <f t="shared" si="3"/>
        <v>89.46</v>
      </c>
      <c r="D26" s="20">
        <f t="shared" si="4"/>
        <v>81.67</v>
      </c>
      <c r="E26" s="20">
        <f t="shared" si="5"/>
        <v>81.67</v>
      </c>
      <c r="F26" s="20">
        <f>ROUND(81.6678886236476,2)</f>
        <v>81.67</v>
      </c>
      <c r="G26" s="20"/>
      <c r="H26" s="28"/>
    </row>
    <row r="27" spans="1:8" ht="12.75" customHeight="1">
      <c r="A27" s="44">
        <v>46924</v>
      </c>
      <c r="B27" s="45"/>
      <c r="C27" s="20">
        <f t="shared" si="3"/>
        <v>89.46</v>
      </c>
      <c r="D27" s="20">
        <f t="shared" si="4"/>
        <v>89.46</v>
      </c>
      <c r="E27" s="20">
        <f t="shared" si="5"/>
        <v>89.46</v>
      </c>
      <c r="F27" s="20">
        <f>ROUND(89.4633277421922,2)</f>
        <v>89.46</v>
      </c>
      <c r="G27" s="20"/>
      <c r="H27" s="28"/>
    </row>
    <row r="28" spans="1:8" ht="12.75" customHeight="1">
      <c r="A28" s="44">
        <v>47015</v>
      </c>
      <c r="B28" s="45"/>
      <c r="C28" s="20">
        <f t="shared" si="3"/>
        <v>89.46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44" t="s">
        <v>14</v>
      </c>
      <c r="B29" s="45"/>
      <c r="C29" s="21"/>
      <c r="D29" s="21"/>
      <c r="E29" s="21"/>
      <c r="F29" s="21"/>
      <c r="G29" s="20"/>
      <c r="H29" s="28"/>
    </row>
    <row r="30" spans="1:8" ht="12.75" customHeight="1">
      <c r="A30" s="44">
        <v>45688</v>
      </c>
      <c r="B30" s="45"/>
      <c r="C30" s="22">
        <f>ROUND(1.98,5)</f>
        <v>1.98</v>
      </c>
      <c r="D30" s="22">
        <f>F30</f>
        <v>1.98</v>
      </c>
      <c r="E30" s="22">
        <f>F30</f>
        <v>1.98</v>
      </c>
      <c r="F30" s="22">
        <f>ROUND(1.98,5)</f>
        <v>1.98</v>
      </c>
      <c r="G30" s="20"/>
      <c r="H30" s="28"/>
    </row>
    <row r="31" spans="1:8" ht="12.75" customHeight="1">
      <c r="A31" s="44" t="s">
        <v>15</v>
      </c>
      <c r="B31" s="45"/>
      <c r="C31" s="21"/>
      <c r="D31" s="21"/>
      <c r="E31" s="21"/>
      <c r="F31" s="21"/>
      <c r="G31" s="20"/>
      <c r="H31" s="28"/>
    </row>
    <row r="32" spans="1:8" ht="12.75" customHeight="1">
      <c r="A32" s="44">
        <v>50436</v>
      </c>
      <c r="B32" s="45"/>
      <c r="C32" s="22">
        <f>ROUND(3.96,5)</f>
        <v>3.96</v>
      </c>
      <c r="D32" s="22">
        <f>F32</f>
        <v>3.96</v>
      </c>
      <c r="E32" s="22">
        <f>F32</f>
        <v>3.96</v>
      </c>
      <c r="F32" s="22">
        <f>ROUND(3.96,5)</f>
        <v>3.96</v>
      </c>
      <c r="G32" s="20"/>
      <c r="H32" s="28"/>
    </row>
    <row r="33" spans="1:8" ht="12.75" customHeight="1">
      <c r="A33" s="44" t="s">
        <v>16</v>
      </c>
      <c r="B33" s="45"/>
      <c r="C33" s="21"/>
      <c r="D33" s="21"/>
      <c r="E33" s="21"/>
      <c r="F33" s="21"/>
      <c r="G33" s="20"/>
      <c r="H33" s="28"/>
    </row>
    <row r="34" spans="1:8" ht="12.75" customHeight="1">
      <c r="A34" s="44">
        <v>55153</v>
      </c>
      <c r="B34" s="45"/>
      <c r="C34" s="22">
        <f>ROUND(3.97,5)</f>
        <v>3.97</v>
      </c>
      <c r="D34" s="22">
        <f>F34</f>
        <v>3.97</v>
      </c>
      <c r="E34" s="22">
        <f>F34</f>
        <v>3.97</v>
      </c>
      <c r="F34" s="22">
        <f>ROUND(3.97,5)</f>
        <v>3.97</v>
      </c>
      <c r="G34" s="20"/>
      <c r="H34" s="28"/>
    </row>
    <row r="35" spans="1:8" ht="12.75" customHeight="1">
      <c r="A35" s="44" t="s">
        <v>17</v>
      </c>
      <c r="B35" s="45"/>
      <c r="C35" s="21"/>
      <c r="D35" s="21"/>
      <c r="E35" s="21"/>
      <c r="F35" s="21"/>
      <c r="G35" s="20"/>
      <c r="H35" s="28"/>
    </row>
    <row r="36" spans="1:8" ht="12.75" customHeight="1">
      <c r="A36" s="44">
        <v>46875</v>
      </c>
      <c r="B36" s="45"/>
      <c r="C36" s="22">
        <f>ROUND(3.61,5)</f>
        <v>3.61</v>
      </c>
      <c r="D36" s="22">
        <f>F36</f>
        <v>3.61</v>
      </c>
      <c r="E36" s="22">
        <f>F36</f>
        <v>3.61</v>
      </c>
      <c r="F36" s="22">
        <f>ROUND(3.61,5)</f>
        <v>3.61</v>
      </c>
      <c r="G36" s="20"/>
      <c r="H36" s="28"/>
    </row>
    <row r="37" spans="1:8" ht="12.75" customHeight="1">
      <c r="A37" s="44" t="s">
        <v>18</v>
      </c>
      <c r="B37" s="45"/>
      <c r="C37" s="21"/>
      <c r="D37" s="21"/>
      <c r="E37" s="21"/>
      <c r="F37" s="21"/>
      <c r="G37" s="20"/>
      <c r="H37" s="28"/>
    </row>
    <row r="38" spans="1:8" ht="12.75" customHeight="1">
      <c r="A38" s="44">
        <v>48837</v>
      </c>
      <c r="B38" s="45"/>
      <c r="C38" s="22">
        <f>ROUND(11.055,5)</f>
        <v>11.055</v>
      </c>
      <c r="D38" s="22">
        <f>F38</f>
        <v>11.055</v>
      </c>
      <c r="E38" s="22">
        <f>F38</f>
        <v>11.055</v>
      </c>
      <c r="F38" s="22">
        <f>ROUND(11.055,5)</f>
        <v>11.055</v>
      </c>
      <c r="G38" s="20"/>
      <c r="H38" s="28"/>
    </row>
    <row r="39" spans="1:8" ht="12.75" customHeight="1">
      <c r="A39" s="44" t="s">
        <v>19</v>
      </c>
      <c r="B39" s="45"/>
      <c r="C39" s="21"/>
      <c r="D39" s="21"/>
      <c r="E39" s="21"/>
      <c r="F39" s="21"/>
      <c r="G39" s="20"/>
      <c r="H39" s="28"/>
    </row>
    <row r="40" spans="1:8" ht="12.75" customHeight="1">
      <c r="A40" s="44">
        <v>44985</v>
      </c>
      <c r="B40" s="45"/>
      <c r="C40" s="22">
        <f>ROUND(4.95,5)</f>
        <v>4.95</v>
      </c>
      <c r="D40" s="22">
        <f>F40</f>
        <v>4.95</v>
      </c>
      <c r="E40" s="22">
        <f>F40</f>
        <v>4.95</v>
      </c>
      <c r="F40" s="22">
        <f>ROUND(4.95,5)</f>
        <v>4.95</v>
      </c>
      <c r="G40" s="20"/>
      <c r="H40" s="28"/>
    </row>
    <row r="41" spans="1:8" ht="12.75" customHeight="1">
      <c r="A41" s="44" t="s">
        <v>20</v>
      </c>
      <c r="B41" s="45"/>
      <c r="C41" s="21"/>
      <c r="D41" s="21"/>
      <c r="E41" s="21"/>
      <c r="F41" s="21"/>
      <c r="G41" s="20"/>
      <c r="H41" s="28"/>
    </row>
    <row r="42" spans="1:8" ht="12.75" customHeight="1">
      <c r="A42" s="44">
        <v>46377</v>
      </c>
      <c r="B42" s="45"/>
      <c r="C42" s="23">
        <f>ROUND(7.34,3)</f>
        <v>7.34</v>
      </c>
      <c r="D42" s="23">
        <f>F42</f>
        <v>7.34</v>
      </c>
      <c r="E42" s="23">
        <f>F42</f>
        <v>7.34</v>
      </c>
      <c r="F42" s="23">
        <f>ROUND(7.34,3)</f>
        <v>7.34</v>
      </c>
      <c r="G42" s="20"/>
      <c r="H42" s="28"/>
    </row>
    <row r="43" spans="1:8" ht="12.75" customHeight="1">
      <c r="A43" s="44" t="s">
        <v>21</v>
      </c>
      <c r="B43" s="45"/>
      <c r="C43" s="21"/>
      <c r="D43" s="21"/>
      <c r="E43" s="21"/>
      <c r="F43" s="21"/>
      <c r="G43" s="20"/>
      <c r="H43" s="28"/>
    </row>
    <row r="44" spans="1:8" ht="12.75" customHeight="1">
      <c r="A44" s="44">
        <v>45267</v>
      </c>
      <c r="B44" s="45"/>
      <c r="C44" s="23">
        <f>ROUND(1.2,3)</f>
        <v>1.2</v>
      </c>
      <c r="D44" s="23">
        <f>F44</f>
        <v>1.2</v>
      </c>
      <c r="E44" s="23">
        <f>F44</f>
        <v>1.2</v>
      </c>
      <c r="F44" s="23">
        <f>ROUND(1.2,3)</f>
        <v>1.2</v>
      </c>
      <c r="G44" s="20"/>
      <c r="H44" s="28"/>
    </row>
    <row r="45" spans="1:8" ht="12.75" customHeight="1">
      <c r="A45" s="44" t="s">
        <v>22</v>
      </c>
      <c r="B45" s="45"/>
      <c r="C45" s="21"/>
      <c r="D45" s="21"/>
      <c r="E45" s="21"/>
      <c r="F45" s="21"/>
      <c r="G45" s="20"/>
      <c r="H45" s="28"/>
    </row>
    <row r="46" spans="1:8" ht="12.75" customHeight="1">
      <c r="A46" s="44">
        <v>48920</v>
      </c>
      <c r="B46" s="45"/>
      <c r="C46" s="23">
        <f>ROUND(3.765,3)</f>
        <v>3.765</v>
      </c>
      <c r="D46" s="23">
        <f>F46</f>
        <v>3.765</v>
      </c>
      <c r="E46" s="23">
        <f>F46</f>
        <v>3.765</v>
      </c>
      <c r="F46" s="23">
        <f>ROUND(3.765,3)</f>
        <v>3.765</v>
      </c>
      <c r="G46" s="20"/>
      <c r="H46" s="28"/>
    </row>
    <row r="47" spans="1:8" ht="12.75" customHeight="1">
      <c r="A47" s="44" t="s">
        <v>23</v>
      </c>
      <c r="B47" s="45"/>
      <c r="C47" s="21"/>
      <c r="D47" s="21"/>
      <c r="E47" s="21"/>
      <c r="F47" s="21"/>
      <c r="G47" s="20"/>
      <c r="H47" s="28"/>
    </row>
    <row r="48" spans="1:8" ht="12.75" customHeight="1">
      <c r="A48" s="44">
        <v>49765</v>
      </c>
      <c r="B48" s="45"/>
      <c r="C48" s="23">
        <f>ROUND(10.105,3)</f>
        <v>10.105</v>
      </c>
      <c r="D48" s="23">
        <f>F48</f>
        <v>10.105</v>
      </c>
      <c r="E48" s="23">
        <f>F48</f>
        <v>10.105</v>
      </c>
      <c r="F48" s="23">
        <f>ROUND(10.105,3)</f>
        <v>10.105</v>
      </c>
      <c r="G48" s="20"/>
      <c r="H48" s="28"/>
    </row>
    <row r="49" spans="1:8" ht="12.75" customHeight="1">
      <c r="A49" s="44" t="s">
        <v>24</v>
      </c>
      <c r="B49" s="45"/>
      <c r="C49" s="21"/>
      <c r="D49" s="21"/>
      <c r="E49" s="21"/>
      <c r="F49" s="21"/>
      <c r="G49" s="20"/>
      <c r="H49" s="28"/>
    </row>
    <row r="50" spans="1:8" ht="12.75" customHeight="1">
      <c r="A50" s="44">
        <v>46843</v>
      </c>
      <c r="B50" s="45"/>
      <c r="C50" s="23">
        <f>ROUND(2.7,3)</f>
        <v>2.7</v>
      </c>
      <c r="D50" s="23">
        <f>F50</f>
        <v>2.7</v>
      </c>
      <c r="E50" s="23">
        <f>F50</f>
        <v>2.7</v>
      </c>
      <c r="F50" s="23">
        <f>ROUND(2.7,3)</f>
        <v>2.7</v>
      </c>
      <c r="G50" s="20"/>
      <c r="H50" s="28"/>
    </row>
    <row r="51" spans="1:8" ht="12.75" customHeight="1">
      <c r="A51" s="44" t="s">
        <v>25</v>
      </c>
      <c r="B51" s="45"/>
      <c r="C51" s="21"/>
      <c r="D51" s="21"/>
      <c r="E51" s="21"/>
      <c r="F51" s="21"/>
      <c r="G51" s="20"/>
      <c r="H51" s="28"/>
    </row>
    <row r="52" spans="1:8" ht="12.75" customHeight="1">
      <c r="A52" s="44">
        <v>44592</v>
      </c>
      <c r="B52" s="45"/>
      <c r="C52" s="23">
        <f>ROUND(0.5,3)</f>
        <v>0.5</v>
      </c>
      <c r="D52" s="23">
        <f>F52</f>
        <v>0.5</v>
      </c>
      <c r="E52" s="23">
        <f>F52</f>
        <v>0.5</v>
      </c>
      <c r="F52" s="23">
        <f>ROUND(0.5,3)</f>
        <v>0.5</v>
      </c>
      <c r="G52" s="20"/>
      <c r="H52" s="28"/>
    </row>
    <row r="53" spans="1:8" ht="12.75" customHeight="1">
      <c r="A53" s="44" t="s">
        <v>26</v>
      </c>
      <c r="B53" s="45"/>
      <c r="C53" s="21"/>
      <c r="D53" s="21"/>
      <c r="E53" s="21"/>
      <c r="F53" s="21"/>
      <c r="G53" s="20"/>
      <c r="H53" s="28"/>
    </row>
    <row r="54" spans="1:8" ht="12.75" customHeight="1">
      <c r="A54" s="44">
        <v>47907</v>
      </c>
      <c r="B54" s="45"/>
      <c r="C54" s="23">
        <f>ROUND(9.25,3)</f>
        <v>9.25</v>
      </c>
      <c r="D54" s="23">
        <f>F54</f>
        <v>9.25</v>
      </c>
      <c r="E54" s="23">
        <f>F54</f>
        <v>9.25</v>
      </c>
      <c r="F54" s="23">
        <f>ROUND(9.25,3)</f>
        <v>9.25</v>
      </c>
      <c r="G54" s="20"/>
      <c r="H54" s="28"/>
    </row>
    <row r="55" spans="1:8" ht="12.75" customHeight="1">
      <c r="A55" s="44" t="s">
        <v>27</v>
      </c>
      <c r="B55" s="45"/>
      <c r="C55" s="21"/>
      <c r="D55" s="21"/>
      <c r="E55" s="21"/>
      <c r="F55" s="21"/>
      <c r="G55" s="20"/>
      <c r="H55" s="28"/>
    </row>
    <row r="56" spans="1:8" ht="12.75" customHeight="1">
      <c r="A56" s="44">
        <v>44413</v>
      </c>
      <c r="B56" s="45"/>
      <c r="C56" s="22">
        <f>ROUND(1.98,5)</f>
        <v>1.98</v>
      </c>
      <c r="D56" s="22">
        <f>F56</f>
        <v>153.68602</v>
      </c>
      <c r="E56" s="22">
        <f>F56</f>
        <v>153.68602</v>
      </c>
      <c r="F56" s="22">
        <f>ROUND(153.68602,5)</f>
        <v>153.68602</v>
      </c>
      <c r="G56" s="20"/>
      <c r="H56" s="28"/>
    </row>
    <row r="57" spans="1:8" ht="12.75" customHeight="1">
      <c r="A57" s="44">
        <v>44504</v>
      </c>
      <c r="B57" s="45"/>
      <c r="C57" s="22">
        <f>ROUND(1.98,5)</f>
        <v>1.98</v>
      </c>
      <c r="D57" s="22">
        <f>F57</f>
        <v>155.40587</v>
      </c>
      <c r="E57" s="22">
        <f>F57</f>
        <v>155.40587</v>
      </c>
      <c r="F57" s="22">
        <f>ROUND(155.40587,5)</f>
        <v>155.40587</v>
      </c>
      <c r="G57" s="20"/>
      <c r="H57" s="28"/>
    </row>
    <row r="58" spans="1:8" ht="12.75" customHeight="1">
      <c r="A58" s="44">
        <v>44595</v>
      </c>
      <c r="B58" s="45"/>
      <c r="C58" s="22">
        <f>ROUND(1.98,5)</f>
        <v>1.98</v>
      </c>
      <c r="D58" s="22">
        <f>F58</f>
        <v>155.67357</v>
      </c>
      <c r="E58" s="22">
        <f>F58</f>
        <v>155.67357</v>
      </c>
      <c r="F58" s="22">
        <f>ROUND(155.67357,5)</f>
        <v>155.67357</v>
      </c>
      <c r="G58" s="20"/>
      <c r="H58" s="28"/>
    </row>
    <row r="59" spans="1:8" ht="12.75" customHeight="1">
      <c r="A59" s="44">
        <v>44686</v>
      </c>
      <c r="B59" s="45"/>
      <c r="C59" s="22">
        <f>ROUND(1.98,5)</f>
        <v>1.98</v>
      </c>
      <c r="D59" s="22">
        <f>F59</f>
        <v>157.55163</v>
      </c>
      <c r="E59" s="22">
        <f>F59</f>
        <v>157.55163</v>
      </c>
      <c r="F59" s="22">
        <f>ROUND(157.55163,5)</f>
        <v>157.55163</v>
      </c>
      <c r="G59" s="20"/>
      <c r="H59" s="28"/>
    </row>
    <row r="60" spans="1:8" ht="12.75" customHeight="1">
      <c r="A60" s="44">
        <v>44777</v>
      </c>
      <c r="B60" s="45"/>
      <c r="C60" s="22">
        <f>ROUND(1.98,5)</f>
        <v>1.98</v>
      </c>
      <c r="D60" s="22">
        <f>F60</f>
        <v>157.75804</v>
      </c>
      <c r="E60" s="22">
        <f>F60</f>
        <v>157.75804</v>
      </c>
      <c r="F60" s="22">
        <f>ROUND(157.75804,5)</f>
        <v>157.75804</v>
      </c>
      <c r="G60" s="20"/>
      <c r="H60" s="28"/>
    </row>
    <row r="61" spans="1:8" ht="12.75" customHeight="1">
      <c r="A61" s="44" t="s">
        <v>28</v>
      </c>
      <c r="B61" s="45"/>
      <c r="C61" s="21"/>
      <c r="D61" s="21"/>
      <c r="E61" s="21"/>
      <c r="F61" s="21"/>
      <c r="G61" s="20"/>
      <c r="H61" s="28"/>
    </row>
    <row r="62" spans="1:8" ht="12.75" customHeight="1">
      <c r="A62" s="44">
        <v>44413</v>
      </c>
      <c r="B62" s="45"/>
      <c r="C62" s="22">
        <f>ROUND(114.09025,5)</f>
        <v>114.09025</v>
      </c>
      <c r="D62" s="22">
        <f>F62</f>
        <v>114.96565</v>
      </c>
      <c r="E62" s="22">
        <f>F62</f>
        <v>114.96565</v>
      </c>
      <c r="F62" s="22">
        <f>ROUND(114.96565,5)</f>
        <v>114.96565</v>
      </c>
      <c r="G62" s="20"/>
      <c r="H62" s="28"/>
    </row>
    <row r="63" spans="1:8" ht="12.75" customHeight="1">
      <c r="A63" s="44">
        <v>44504</v>
      </c>
      <c r="B63" s="45"/>
      <c r="C63" s="22">
        <f>ROUND(114.09025,5)</f>
        <v>114.09025</v>
      </c>
      <c r="D63" s="22">
        <f>F63</f>
        <v>115.10139</v>
      </c>
      <c r="E63" s="22">
        <f>F63</f>
        <v>115.10139</v>
      </c>
      <c r="F63" s="22">
        <f>ROUND(115.10139,5)</f>
        <v>115.10139</v>
      </c>
      <c r="G63" s="20"/>
      <c r="H63" s="28"/>
    </row>
    <row r="64" spans="1:8" ht="12.75" customHeight="1">
      <c r="A64" s="44">
        <v>44595</v>
      </c>
      <c r="B64" s="45"/>
      <c r="C64" s="22">
        <f>ROUND(114.09025,5)</f>
        <v>114.09025</v>
      </c>
      <c r="D64" s="22">
        <f>F64</f>
        <v>116.45387</v>
      </c>
      <c r="E64" s="22">
        <f>F64</f>
        <v>116.45387</v>
      </c>
      <c r="F64" s="22">
        <f>ROUND(116.45387,5)</f>
        <v>116.45387</v>
      </c>
      <c r="G64" s="20"/>
      <c r="H64" s="28"/>
    </row>
    <row r="65" spans="1:8" ht="12.75" customHeight="1">
      <c r="A65" s="44">
        <v>44686</v>
      </c>
      <c r="B65" s="45"/>
      <c r="C65" s="22">
        <f>ROUND(114.09025,5)</f>
        <v>114.09025</v>
      </c>
      <c r="D65" s="22">
        <f>F65</f>
        <v>116.68331</v>
      </c>
      <c r="E65" s="22">
        <f>F65</f>
        <v>116.68331</v>
      </c>
      <c r="F65" s="22">
        <f>ROUND(116.68331,5)</f>
        <v>116.68331</v>
      </c>
      <c r="G65" s="20"/>
      <c r="H65" s="28"/>
    </row>
    <row r="66" spans="1:8" ht="12.75" customHeight="1">
      <c r="A66" s="44">
        <v>44777</v>
      </c>
      <c r="B66" s="45"/>
      <c r="C66" s="22">
        <f>ROUND(114.09025,5)</f>
        <v>114.09025</v>
      </c>
      <c r="D66" s="22">
        <f>F66</f>
        <v>118.00615</v>
      </c>
      <c r="E66" s="22">
        <f>F66</f>
        <v>118.00615</v>
      </c>
      <c r="F66" s="22">
        <f>ROUND(118.00615,5)</f>
        <v>118.00615</v>
      </c>
      <c r="G66" s="20"/>
      <c r="H66" s="28"/>
    </row>
    <row r="67" spans="1:8" ht="12.75" customHeight="1">
      <c r="A67" s="44" t="s">
        <v>29</v>
      </c>
      <c r="B67" s="45"/>
      <c r="C67" s="21"/>
      <c r="D67" s="21"/>
      <c r="E67" s="21"/>
      <c r="F67" s="21"/>
      <c r="G67" s="20"/>
      <c r="H67" s="28"/>
    </row>
    <row r="68" spans="1:8" ht="12.75" customHeight="1">
      <c r="A68" s="44">
        <v>44413</v>
      </c>
      <c r="B68" s="45"/>
      <c r="C68" s="22">
        <f>ROUND(8.875,5)</f>
        <v>8.875</v>
      </c>
      <c r="D68" s="22">
        <f>F68</f>
        <v>9.01546</v>
      </c>
      <c r="E68" s="22">
        <f>F68</f>
        <v>9.01546</v>
      </c>
      <c r="F68" s="22">
        <f>ROUND(9.01546,5)</f>
        <v>9.01546</v>
      </c>
      <c r="G68" s="20"/>
      <c r="H68" s="28"/>
    </row>
    <row r="69" spans="1:8" ht="12.75" customHeight="1">
      <c r="A69" s="44">
        <v>44504</v>
      </c>
      <c r="B69" s="45"/>
      <c r="C69" s="22">
        <f>ROUND(8.875,5)</f>
        <v>8.875</v>
      </c>
      <c r="D69" s="22">
        <f>F69</f>
        <v>9.20245</v>
      </c>
      <c r="E69" s="22">
        <f>F69</f>
        <v>9.20245</v>
      </c>
      <c r="F69" s="22">
        <f>ROUND(9.20245,5)</f>
        <v>9.20245</v>
      </c>
      <c r="G69" s="20"/>
      <c r="H69" s="28"/>
    </row>
    <row r="70" spans="1:8" ht="12.75" customHeight="1">
      <c r="A70" s="44">
        <v>44595</v>
      </c>
      <c r="B70" s="45"/>
      <c r="C70" s="22">
        <f>ROUND(8.875,5)</f>
        <v>8.875</v>
      </c>
      <c r="D70" s="22">
        <f>F70</f>
        <v>9.40038</v>
      </c>
      <c r="E70" s="22">
        <f>F70</f>
        <v>9.40038</v>
      </c>
      <c r="F70" s="22">
        <f>ROUND(9.40038,5)</f>
        <v>9.40038</v>
      </c>
      <c r="G70" s="20"/>
      <c r="H70" s="28"/>
    </row>
    <row r="71" spans="1:8" ht="12.75" customHeight="1">
      <c r="A71" s="44">
        <v>44686</v>
      </c>
      <c r="B71" s="45"/>
      <c r="C71" s="22">
        <f>ROUND(8.875,5)</f>
        <v>8.875</v>
      </c>
      <c r="D71" s="22">
        <f>F71</f>
        <v>9.60884</v>
      </c>
      <c r="E71" s="22">
        <f>F71</f>
        <v>9.60884</v>
      </c>
      <c r="F71" s="22">
        <f>ROUND(9.60884,5)</f>
        <v>9.60884</v>
      </c>
      <c r="G71" s="20"/>
      <c r="H71" s="28"/>
    </row>
    <row r="72" spans="1:8" ht="12.75" customHeight="1">
      <c r="A72" s="44">
        <v>44777</v>
      </c>
      <c r="B72" s="45"/>
      <c r="C72" s="22">
        <f>ROUND(8.875,5)</f>
        <v>8.875</v>
      </c>
      <c r="D72" s="22">
        <f>F72</f>
        <v>9.85503</v>
      </c>
      <c r="E72" s="22">
        <f>F72</f>
        <v>9.85503</v>
      </c>
      <c r="F72" s="22">
        <f>ROUND(9.85503,5)</f>
        <v>9.85503</v>
      </c>
      <c r="G72" s="20"/>
      <c r="H72" s="28"/>
    </row>
    <row r="73" spans="1:8" ht="12.75" customHeight="1">
      <c r="A73" s="44" t="s">
        <v>30</v>
      </c>
      <c r="B73" s="45"/>
      <c r="C73" s="21"/>
      <c r="D73" s="21"/>
      <c r="E73" s="21"/>
      <c r="F73" s="21"/>
      <c r="G73" s="20"/>
      <c r="H73" s="28"/>
    </row>
    <row r="74" spans="1:8" ht="12.75" customHeight="1">
      <c r="A74" s="44">
        <v>44413</v>
      </c>
      <c r="B74" s="45"/>
      <c r="C74" s="22">
        <f>ROUND(9.575,5)</f>
        <v>9.575</v>
      </c>
      <c r="D74" s="22">
        <f>F74</f>
        <v>9.71442</v>
      </c>
      <c r="E74" s="22">
        <f>F74</f>
        <v>9.71442</v>
      </c>
      <c r="F74" s="22">
        <f>ROUND(9.71442,5)</f>
        <v>9.71442</v>
      </c>
      <c r="G74" s="20"/>
      <c r="H74" s="28"/>
    </row>
    <row r="75" spans="1:8" ht="12.75" customHeight="1">
      <c r="A75" s="44">
        <v>44504</v>
      </c>
      <c r="B75" s="45"/>
      <c r="C75" s="22">
        <f>ROUND(9.575,5)</f>
        <v>9.575</v>
      </c>
      <c r="D75" s="22">
        <f>F75</f>
        <v>9.90882</v>
      </c>
      <c r="E75" s="22">
        <f>F75</f>
        <v>9.90882</v>
      </c>
      <c r="F75" s="22">
        <f>ROUND(9.90882,5)</f>
        <v>9.90882</v>
      </c>
      <c r="G75" s="20"/>
      <c r="H75" s="28"/>
    </row>
    <row r="76" spans="1:8" ht="12.75" customHeight="1">
      <c r="A76" s="44">
        <v>44595</v>
      </c>
      <c r="B76" s="45"/>
      <c r="C76" s="22">
        <f>ROUND(9.575,5)</f>
        <v>9.575</v>
      </c>
      <c r="D76" s="22">
        <f>F76</f>
        <v>10.11015</v>
      </c>
      <c r="E76" s="22">
        <f>F76</f>
        <v>10.11015</v>
      </c>
      <c r="F76" s="22">
        <f>ROUND(10.11015,5)</f>
        <v>10.11015</v>
      </c>
      <c r="G76" s="20"/>
      <c r="H76" s="28"/>
    </row>
    <row r="77" spans="1:8" ht="12.75" customHeight="1">
      <c r="A77" s="44">
        <v>44686</v>
      </c>
      <c r="B77" s="45"/>
      <c r="C77" s="22">
        <f>ROUND(9.575,5)</f>
        <v>9.575</v>
      </c>
      <c r="D77" s="22">
        <f>F77</f>
        <v>10.31777</v>
      </c>
      <c r="E77" s="22">
        <f>F77</f>
        <v>10.31777</v>
      </c>
      <c r="F77" s="22">
        <f>ROUND(10.31777,5)</f>
        <v>10.31777</v>
      </c>
      <c r="G77" s="20"/>
      <c r="H77" s="28"/>
    </row>
    <row r="78" spans="1:8" ht="12.75" customHeight="1">
      <c r="A78" s="44">
        <v>44777</v>
      </c>
      <c r="B78" s="45"/>
      <c r="C78" s="22">
        <f>ROUND(9.575,5)</f>
        <v>9.575</v>
      </c>
      <c r="D78" s="22">
        <f>F78</f>
        <v>10.55275</v>
      </c>
      <c r="E78" s="22">
        <f>F78</f>
        <v>10.55275</v>
      </c>
      <c r="F78" s="22">
        <f>ROUND(10.55275,5)</f>
        <v>10.55275</v>
      </c>
      <c r="G78" s="20"/>
      <c r="H78" s="28"/>
    </row>
    <row r="79" spans="1:8" ht="12.75" customHeight="1">
      <c r="A79" s="44" t="s">
        <v>31</v>
      </c>
      <c r="B79" s="45"/>
      <c r="C79" s="21"/>
      <c r="D79" s="21"/>
      <c r="E79" s="21"/>
      <c r="F79" s="21"/>
      <c r="G79" s="20"/>
      <c r="H79" s="28"/>
    </row>
    <row r="80" spans="1:8" ht="12.75" customHeight="1">
      <c r="A80" s="44">
        <v>44413</v>
      </c>
      <c r="B80" s="45"/>
      <c r="C80" s="22">
        <f>ROUND(107.94661,5)</f>
        <v>107.94661</v>
      </c>
      <c r="D80" s="22">
        <f>F80</f>
        <v>108.77492</v>
      </c>
      <c r="E80" s="22">
        <f>F80</f>
        <v>108.77492</v>
      </c>
      <c r="F80" s="22">
        <f>ROUND(108.77492,5)</f>
        <v>108.77492</v>
      </c>
      <c r="G80" s="20"/>
      <c r="H80" s="28"/>
    </row>
    <row r="81" spans="1:8" ht="12.75" customHeight="1">
      <c r="A81" s="44">
        <v>44504</v>
      </c>
      <c r="B81" s="45"/>
      <c r="C81" s="22">
        <f>ROUND(107.94661,5)</f>
        <v>107.94661</v>
      </c>
      <c r="D81" s="22">
        <f>F81</f>
        <v>108.76692</v>
      </c>
      <c r="E81" s="22">
        <f>F81</f>
        <v>108.76692</v>
      </c>
      <c r="F81" s="22">
        <f>ROUND(108.76692,5)</f>
        <v>108.76692</v>
      </c>
      <c r="G81" s="20"/>
      <c r="H81" s="28"/>
    </row>
    <row r="82" spans="1:8" ht="12.75" customHeight="1">
      <c r="A82" s="44">
        <v>44595</v>
      </c>
      <c r="B82" s="45"/>
      <c r="C82" s="22">
        <f>ROUND(107.94661,5)</f>
        <v>107.94661</v>
      </c>
      <c r="D82" s="22">
        <f>F82</f>
        <v>110.04499</v>
      </c>
      <c r="E82" s="22">
        <f>F82</f>
        <v>110.04499</v>
      </c>
      <c r="F82" s="22">
        <f>ROUND(110.04499,5)</f>
        <v>110.04499</v>
      </c>
      <c r="G82" s="20"/>
      <c r="H82" s="28"/>
    </row>
    <row r="83" spans="1:8" ht="12.75" customHeight="1">
      <c r="A83" s="44">
        <v>44686</v>
      </c>
      <c r="B83" s="45"/>
      <c r="C83" s="22">
        <f>ROUND(107.94661,5)</f>
        <v>107.94661</v>
      </c>
      <c r="D83" s="22">
        <f>F83</f>
        <v>110.11673</v>
      </c>
      <c r="E83" s="22">
        <f>F83</f>
        <v>110.11673</v>
      </c>
      <c r="F83" s="22">
        <f>ROUND(110.11673,5)</f>
        <v>110.11673</v>
      </c>
      <c r="G83" s="20"/>
      <c r="H83" s="28"/>
    </row>
    <row r="84" spans="1:8" ht="12.75" customHeight="1">
      <c r="A84" s="44">
        <v>44777</v>
      </c>
      <c r="B84" s="45"/>
      <c r="C84" s="22">
        <f>ROUND(107.94661,5)</f>
        <v>107.94661</v>
      </c>
      <c r="D84" s="22">
        <f>F84</f>
        <v>111.36514</v>
      </c>
      <c r="E84" s="22">
        <f>F84</f>
        <v>111.36514</v>
      </c>
      <c r="F84" s="22">
        <f>ROUND(111.36514,5)</f>
        <v>111.36514</v>
      </c>
      <c r="G84" s="20"/>
      <c r="H84" s="28"/>
    </row>
    <row r="85" spans="1:8" ht="12.75" customHeight="1">
      <c r="A85" s="44" t="s">
        <v>32</v>
      </c>
      <c r="B85" s="45"/>
      <c r="C85" s="21"/>
      <c r="D85" s="21"/>
      <c r="E85" s="21"/>
      <c r="F85" s="21"/>
      <c r="G85" s="20"/>
      <c r="H85" s="28"/>
    </row>
    <row r="86" spans="1:8" ht="12.75" customHeight="1">
      <c r="A86" s="44">
        <v>44413</v>
      </c>
      <c r="B86" s="45"/>
      <c r="C86" s="22">
        <f>ROUND(10.41,5)</f>
        <v>10.41</v>
      </c>
      <c r="D86" s="22">
        <f>F86</f>
        <v>10.55151</v>
      </c>
      <c r="E86" s="22">
        <f>F86</f>
        <v>10.55151</v>
      </c>
      <c r="F86" s="22">
        <f>ROUND(10.55151,5)</f>
        <v>10.55151</v>
      </c>
      <c r="G86" s="20"/>
      <c r="H86" s="28"/>
    </row>
    <row r="87" spans="1:8" ht="12.75" customHeight="1">
      <c r="A87" s="44">
        <v>44504</v>
      </c>
      <c r="B87" s="45"/>
      <c r="C87" s="22">
        <f>ROUND(10.41,5)</f>
        <v>10.41</v>
      </c>
      <c r="D87" s="22">
        <f>F87</f>
        <v>10.73909</v>
      </c>
      <c r="E87" s="22">
        <f>F87</f>
        <v>10.73909</v>
      </c>
      <c r="F87" s="22">
        <f>ROUND(10.73909,5)</f>
        <v>10.73909</v>
      </c>
      <c r="G87" s="20"/>
      <c r="H87" s="28"/>
    </row>
    <row r="88" spans="1:8" ht="12.75" customHeight="1">
      <c r="A88" s="44">
        <v>44595</v>
      </c>
      <c r="B88" s="45"/>
      <c r="C88" s="22">
        <f>ROUND(10.41,5)</f>
        <v>10.41</v>
      </c>
      <c r="D88" s="22">
        <f>F88</f>
        <v>10.93609</v>
      </c>
      <c r="E88" s="22">
        <f>F88</f>
        <v>10.93609</v>
      </c>
      <c r="F88" s="22">
        <f>ROUND(10.93609,5)</f>
        <v>10.93609</v>
      </c>
      <c r="G88" s="20"/>
      <c r="H88" s="28"/>
    </row>
    <row r="89" spans="1:8" ht="12.75" customHeight="1">
      <c r="A89" s="44">
        <v>44686</v>
      </c>
      <c r="B89" s="45"/>
      <c r="C89" s="22">
        <f>ROUND(10.41,5)</f>
        <v>10.41</v>
      </c>
      <c r="D89" s="22">
        <f>F89</f>
        <v>11.13906</v>
      </c>
      <c r="E89" s="22">
        <f>F89</f>
        <v>11.13906</v>
      </c>
      <c r="F89" s="22">
        <f>ROUND(11.13906,5)</f>
        <v>11.13906</v>
      </c>
      <c r="G89" s="20"/>
      <c r="H89" s="28"/>
    </row>
    <row r="90" spans="1:8" ht="12.75" customHeight="1">
      <c r="A90" s="44">
        <v>44777</v>
      </c>
      <c r="B90" s="45"/>
      <c r="C90" s="22">
        <f>ROUND(10.41,5)</f>
        <v>10.41</v>
      </c>
      <c r="D90" s="22">
        <f>F90</f>
        <v>11.37039</v>
      </c>
      <c r="E90" s="22">
        <f>F90</f>
        <v>11.37039</v>
      </c>
      <c r="F90" s="22">
        <f>ROUND(11.37039,5)</f>
        <v>11.37039</v>
      </c>
      <c r="G90" s="20"/>
      <c r="H90" s="28"/>
    </row>
    <row r="91" spans="1:8" ht="12.75" customHeight="1">
      <c r="A91" s="44" t="s">
        <v>33</v>
      </c>
      <c r="B91" s="45"/>
      <c r="C91" s="21"/>
      <c r="D91" s="21"/>
      <c r="E91" s="21"/>
      <c r="F91" s="21"/>
      <c r="G91" s="20"/>
      <c r="H91" s="28"/>
    </row>
    <row r="92" spans="1:8" ht="12.75" customHeight="1">
      <c r="A92" s="44">
        <v>44413</v>
      </c>
      <c r="B92" s="45"/>
      <c r="C92" s="22">
        <f>ROUND(3.96,5)</f>
        <v>3.96</v>
      </c>
      <c r="D92" s="22">
        <f>F92</f>
        <v>121.63026</v>
      </c>
      <c r="E92" s="22">
        <f>F92</f>
        <v>121.63026</v>
      </c>
      <c r="F92" s="22">
        <f>ROUND(121.63026,5)</f>
        <v>121.63026</v>
      </c>
      <c r="G92" s="20"/>
      <c r="H92" s="28"/>
    </row>
    <row r="93" spans="1:8" ht="12.75" customHeight="1">
      <c r="A93" s="44">
        <v>44504</v>
      </c>
      <c r="B93" s="45"/>
      <c r="C93" s="22">
        <f>ROUND(3.96,5)</f>
        <v>3.96</v>
      </c>
      <c r="D93" s="22">
        <f>F93</f>
        <v>122.99157</v>
      </c>
      <c r="E93" s="22">
        <f>F93</f>
        <v>122.99157</v>
      </c>
      <c r="F93" s="22">
        <f>ROUND(122.99157,5)</f>
        <v>122.99157</v>
      </c>
      <c r="G93" s="20"/>
      <c r="H93" s="28"/>
    </row>
    <row r="94" spans="1:8" ht="12.75" customHeight="1">
      <c r="A94" s="44">
        <v>44595</v>
      </c>
      <c r="B94" s="45"/>
      <c r="C94" s="22">
        <f>ROUND(3.96,5)</f>
        <v>3.96</v>
      </c>
      <c r="D94" s="22">
        <f>F94</f>
        <v>122.68365</v>
      </c>
      <c r="E94" s="22">
        <f>F94</f>
        <v>122.68365</v>
      </c>
      <c r="F94" s="22">
        <f>ROUND(122.68365,5)</f>
        <v>122.68365</v>
      </c>
      <c r="G94" s="20"/>
      <c r="H94" s="28"/>
    </row>
    <row r="95" spans="1:8" ht="12.75" customHeight="1">
      <c r="A95" s="44">
        <v>44686</v>
      </c>
      <c r="B95" s="45"/>
      <c r="C95" s="22">
        <f>ROUND(3.96,5)</f>
        <v>3.96</v>
      </c>
      <c r="D95" s="22">
        <f>F95</f>
        <v>124.16397</v>
      </c>
      <c r="E95" s="22">
        <f>F95</f>
        <v>124.16397</v>
      </c>
      <c r="F95" s="22">
        <f>ROUND(124.16397,5)</f>
        <v>124.16397</v>
      </c>
      <c r="G95" s="20"/>
      <c r="H95" s="28"/>
    </row>
    <row r="96" spans="1:8" ht="12.75" customHeight="1">
      <c r="A96" s="44">
        <v>44777</v>
      </c>
      <c r="B96" s="45"/>
      <c r="C96" s="22">
        <f>ROUND(3.96,5)</f>
        <v>3.96</v>
      </c>
      <c r="D96" s="22">
        <f>F96</f>
        <v>123.79413</v>
      </c>
      <c r="E96" s="22">
        <f>F96</f>
        <v>123.79413</v>
      </c>
      <c r="F96" s="22">
        <f>ROUND(123.79413,5)</f>
        <v>123.79413</v>
      </c>
      <c r="G96" s="20"/>
      <c r="H96" s="28"/>
    </row>
    <row r="97" spans="1:8" ht="12.75" customHeight="1">
      <c r="A97" s="44" t="s">
        <v>34</v>
      </c>
      <c r="B97" s="45"/>
      <c r="C97" s="21"/>
      <c r="D97" s="21"/>
      <c r="E97" s="21"/>
      <c r="F97" s="21"/>
      <c r="G97" s="20"/>
      <c r="H97" s="28"/>
    </row>
    <row r="98" spans="1:8" ht="12.75" customHeight="1">
      <c r="A98" s="44">
        <v>44413</v>
      </c>
      <c r="B98" s="45"/>
      <c r="C98" s="22">
        <f>ROUND(10.58,5)</f>
        <v>10.58</v>
      </c>
      <c r="D98" s="22">
        <f>F98</f>
        <v>10.71929</v>
      </c>
      <c r="E98" s="22">
        <f>F98</f>
        <v>10.71929</v>
      </c>
      <c r="F98" s="22">
        <f>ROUND(10.71929,5)</f>
        <v>10.71929</v>
      </c>
      <c r="G98" s="20"/>
      <c r="H98" s="28"/>
    </row>
    <row r="99" spans="1:8" ht="12.75" customHeight="1">
      <c r="A99" s="44">
        <v>44504</v>
      </c>
      <c r="B99" s="45"/>
      <c r="C99" s="22">
        <f>ROUND(10.58,5)</f>
        <v>10.58</v>
      </c>
      <c r="D99" s="22">
        <f>F99</f>
        <v>10.90372</v>
      </c>
      <c r="E99" s="22">
        <f>F99</f>
        <v>10.90372</v>
      </c>
      <c r="F99" s="22">
        <f>ROUND(10.90372,5)</f>
        <v>10.90372</v>
      </c>
      <c r="G99" s="20"/>
      <c r="H99" s="28"/>
    </row>
    <row r="100" spans="1:8" ht="12.75" customHeight="1">
      <c r="A100" s="44">
        <v>44595</v>
      </c>
      <c r="B100" s="45"/>
      <c r="C100" s="22">
        <f>ROUND(10.58,5)</f>
        <v>10.58</v>
      </c>
      <c r="D100" s="22">
        <f>F100</f>
        <v>11.09732</v>
      </c>
      <c r="E100" s="22">
        <f>F100</f>
        <v>11.09732</v>
      </c>
      <c r="F100" s="22">
        <f>ROUND(11.09732,5)</f>
        <v>11.09732</v>
      </c>
      <c r="G100" s="20"/>
      <c r="H100" s="28"/>
    </row>
    <row r="101" spans="1:8" ht="12.75" customHeight="1">
      <c r="A101" s="44">
        <v>44686</v>
      </c>
      <c r="B101" s="45"/>
      <c r="C101" s="22">
        <f>ROUND(10.58,5)</f>
        <v>10.58</v>
      </c>
      <c r="D101" s="22">
        <f>F101</f>
        <v>11.29625</v>
      </c>
      <c r="E101" s="22">
        <f>F101</f>
        <v>11.29625</v>
      </c>
      <c r="F101" s="22">
        <f>ROUND(11.29625,5)</f>
        <v>11.29625</v>
      </c>
      <c r="G101" s="20"/>
      <c r="H101" s="28"/>
    </row>
    <row r="102" spans="1:8" ht="12.75" customHeight="1">
      <c r="A102" s="44">
        <v>44777</v>
      </c>
      <c r="B102" s="45"/>
      <c r="C102" s="22">
        <f>ROUND(10.58,5)</f>
        <v>10.58</v>
      </c>
      <c r="D102" s="22">
        <f>F102</f>
        <v>11.52243</v>
      </c>
      <c r="E102" s="22">
        <f>F102</f>
        <v>11.52243</v>
      </c>
      <c r="F102" s="22">
        <f>ROUND(11.52243,5)</f>
        <v>11.52243</v>
      </c>
      <c r="G102" s="20"/>
      <c r="H102" s="28"/>
    </row>
    <row r="103" spans="1:8" ht="12.75" customHeight="1">
      <c r="A103" s="44" t="s">
        <v>35</v>
      </c>
      <c r="B103" s="45"/>
      <c r="C103" s="21"/>
      <c r="D103" s="21"/>
      <c r="E103" s="21"/>
      <c r="F103" s="21"/>
      <c r="G103" s="20"/>
      <c r="H103" s="28"/>
    </row>
    <row r="104" spans="1:8" ht="12.75" customHeight="1">
      <c r="A104" s="44">
        <v>44413</v>
      </c>
      <c r="B104" s="45"/>
      <c r="C104" s="22">
        <f>ROUND(10.63,5)</f>
        <v>10.63</v>
      </c>
      <c r="D104" s="22">
        <f>F104</f>
        <v>10.76301</v>
      </c>
      <c r="E104" s="22">
        <f>F104</f>
        <v>10.76301</v>
      </c>
      <c r="F104" s="22">
        <f>ROUND(10.76301,5)</f>
        <v>10.76301</v>
      </c>
      <c r="G104" s="20"/>
      <c r="H104" s="28"/>
    </row>
    <row r="105" spans="1:8" ht="12.75" customHeight="1">
      <c r="A105" s="44">
        <v>44504</v>
      </c>
      <c r="B105" s="45"/>
      <c r="C105" s="22">
        <f>ROUND(10.63,5)</f>
        <v>10.63</v>
      </c>
      <c r="D105" s="22">
        <f>F105</f>
        <v>10.93887</v>
      </c>
      <c r="E105" s="22">
        <f>F105</f>
        <v>10.93887</v>
      </c>
      <c r="F105" s="22">
        <f>ROUND(10.93887,5)</f>
        <v>10.93887</v>
      </c>
      <c r="G105" s="20"/>
      <c r="H105" s="28"/>
    </row>
    <row r="106" spans="1:8" ht="12.75" customHeight="1">
      <c r="A106" s="44">
        <v>44595</v>
      </c>
      <c r="B106" s="45"/>
      <c r="C106" s="22">
        <f>ROUND(10.63,5)</f>
        <v>10.63</v>
      </c>
      <c r="D106" s="22">
        <f>F106</f>
        <v>11.12319</v>
      </c>
      <c r="E106" s="22">
        <f>F106</f>
        <v>11.12319</v>
      </c>
      <c r="F106" s="22">
        <f>ROUND(11.12319,5)</f>
        <v>11.12319</v>
      </c>
      <c r="G106" s="20"/>
      <c r="H106" s="28"/>
    </row>
    <row r="107" spans="1:8" ht="12.75" customHeight="1">
      <c r="A107" s="44">
        <v>44686</v>
      </c>
      <c r="B107" s="45"/>
      <c r="C107" s="22">
        <f>ROUND(10.63,5)</f>
        <v>10.63</v>
      </c>
      <c r="D107" s="22">
        <f>F107</f>
        <v>11.3122</v>
      </c>
      <c r="E107" s="22">
        <f>F107</f>
        <v>11.3122</v>
      </c>
      <c r="F107" s="22">
        <f>ROUND(11.3122,5)</f>
        <v>11.3122</v>
      </c>
      <c r="G107" s="20"/>
      <c r="H107" s="28"/>
    </row>
    <row r="108" spans="1:8" ht="12.75" customHeight="1">
      <c r="A108" s="44">
        <v>44777</v>
      </c>
      <c r="B108" s="45"/>
      <c r="C108" s="22">
        <f>ROUND(10.63,5)</f>
        <v>10.63</v>
      </c>
      <c r="D108" s="22">
        <f>F108</f>
        <v>11.52671</v>
      </c>
      <c r="E108" s="22">
        <f>F108</f>
        <v>11.52671</v>
      </c>
      <c r="F108" s="22">
        <f>ROUND(11.52671,5)</f>
        <v>11.52671</v>
      </c>
      <c r="G108" s="20"/>
      <c r="H108" s="28"/>
    </row>
    <row r="109" spans="1:8" ht="12.75" customHeight="1">
      <c r="A109" s="44" t="s">
        <v>36</v>
      </c>
      <c r="B109" s="45"/>
      <c r="C109" s="21"/>
      <c r="D109" s="21"/>
      <c r="E109" s="21"/>
      <c r="F109" s="21"/>
      <c r="G109" s="20"/>
      <c r="H109" s="28"/>
    </row>
    <row r="110" spans="1:8" ht="12.75" customHeight="1">
      <c r="A110" s="44">
        <v>44413</v>
      </c>
      <c r="B110" s="45"/>
      <c r="C110" s="22">
        <f>ROUND(111.3101,5)</f>
        <v>111.3101</v>
      </c>
      <c r="D110" s="22">
        <f>F110</f>
        <v>112.16419</v>
      </c>
      <c r="E110" s="22">
        <f>F110</f>
        <v>112.16419</v>
      </c>
      <c r="F110" s="22">
        <f>ROUND(112.16419,5)</f>
        <v>112.16419</v>
      </c>
      <c r="G110" s="20"/>
      <c r="H110" s="28"/>
    </row>
    <row r="111" spans="1:8" ht="12.75" customHeight="1">
      <c r="A111" s="44">
        <v>44504</v>
      </c>
      <c r="B111" s="45"/>
      <c r="C111" s="22">
        <f>ROUND(111.3101,5)</f>
        <v>111.3101</v>
      </c>
      <c r="D111" s="22">
        <f>F111</f>
        <v>111.61106</v>
      </c>
      <c r="E111" s="22">
        <f>F111</f>
        <v>111.61106</v>
      </c>
      <c r="F111" s="22">
        <f>ROUND(111.61106,5)</f>
        <v>111.61106</v>
      </c>
      <c r="G111" s="20"/>
      <c r="H111" s="28"/>
    </row>
    <row r="112" spans="1:8" ht="12.75" customHeight="1">
      <c r="A112" s="44">
        <v>44595</v>
      </c>
      <c r="B112" s="45"/>
      <c r="C112" s="22">
        <f>ROUND(111.3101,5)</f>
        <v>111.3101</v>
      </c>
      <c r="D112" s="22">
        <f>F112</f>
        <v>112.92267</v>
      </c>
      <c r="E112" s="22">
        <f>F112</f>
        <v>112.92267</v>
      </c>
      <c r="F112" s="22">
        <f>ROUND(112.92267,5)</f>
        <v>112.92267</v>
      </c>
      <c r="G112" s="20"/>
      <c r="H112" s="28"/>
    </row>
    <row r="113" spans="1:8" ht="12.75" customHeight="1">
      <c r="A113" s="44">
        <v>44686</v>
      </c>
      <c r="B113" s="45"/>
      <c r="C113" s="22">
        <f>ROUND(111.3101,5)</f>
        <v>111.3101</v>
      </c>
      <c r="D113" s="22">
        <f>F113</f>
        <v>112.43826</v>
      </c>
      <c r="E113" s="22">
        <f>F113</f>
        <v>112.43826</v>
      </c>
      <c r="F113" s="22">
        <f>ROUND(112.43826,5)</f>
        <v>112.43826</v>
      </c>
      <c r="G113" s="20"/>
      <c r="H113" s="28"/>
    </row>
    <row r="114" spans="1:8" ht="12.75" customHeight="1">
      <c r="A114" s="44">
        <v>44777</v>
      </c>
      <c r="B114" s="45"/>
      <c r="C114" s="22">
        <f>ROUND(111.3101,5)</f>
        <v>111.3101</v>
      </c>
      <c r="D114" s="22">
        <f>F114</f>
        <v>113.71261</v>
      </c>
      <c r="E114" s="22">
        <f>F114</f>
        <v>113.71261</v>
      </c>
      <c r="F114" s="22">
        <f>ROUND(113.71261,5)</f>
        <v>113.71261</v>
      </c>
      <c r="G114" s="20"/>
      <c r="H114" s="28"/>
    </row>
    <row r="115" spans="1:8" ht="12.75" customHeight="1">
      <c r="A115" s="44" t="s">
        <v>37</v>
      </c>
      <c r="B115" s="45"/>
      <c r="C115" s="21"/>
      <c r="D115" s="21"/>
      <c r="E115" s="21"/>
      <c r="F115" s="21"/>
      <c r="G115" s="20"/>
      <c r="H115" s="28"/>
    </row>
    <row r="116" spans="1:8" ht="12.75" customHeight="1">
      <c r="A116" s="44">
        <v>44413</v>
      </c>
      <c r="B116" s="45"/>
      <c r="C116" s="22">
        <f>ROUND(3.97,5)</f>
        <v>3.97</v>
      </c>
      <c r="D116" s="22">
        <f>F116</f>
        <v>114.47982</v>
      </c>
      <c r="E116" s="22">
        <f>F116</f>
        <v>114.47982</v>
      </c>
      <c r="F116" s="22">
        <f>ROUND(114.47982,5)</f>
        <v>114.47982</v>
      </c>
      <c r="G116" s="20"/>
      <c r="H116" s="28"/>
    </row>
    <row r="117" spans="1:8" ht="12.75" customHeight="1">
      <c r="A117" s="44">
        <v>44504</v>
      </c>
      <c r="B117" s="45"/>
      <c r="C117" s="22">
        <f>ROUND(3.97,5)</f>
        <v>3.97</v>
      </c>
      <c r="D117" s="22">
        <f>F117</f>
        <v>115.76075</v>
      </c>
      <c r="E117" s="22">
        <f>F117</f>
        <v>115.76075</v>
      </c>
      <c r="F117" s="22">
        <f>ROUND(115.76075,5)</f>
        <v>115.76075</v>
      </c>
      <c r="G117" s="20"/>
      <c r="H117" s="28"/>
    </row>
    <row r="118" spans="1:8" ht="12.75" customHeight="1">
      <c r="A118" s="44">
        <v>44595</v>
      </c>
      <c r="B118" s="45"/>
      <c r="C118" s="22">
        <f>ROUND(3.97,5)</f>
        <v>3.97</v>
      </c>
      <c r="D118" s="22">
        <f>F118</f>
        <v>115.17226</v>
      </c>
      <c r="E118" s="22">
        <f>F118</f>
        <v>115.17226</v>
      </c>
      <c r="F118" s="22">
        <f>ROUND(115.17226,5)</f>
        <v>115.17226</v>
      </c>
      <c r="G118" s="20"/>
      <c r="H118" s="28"/>
    </row>
    <row r="119" spans="1:8" ht="12.75" customHeight="1">
      <c r="A119" s="44">
        <v>44686</v>
      </c>
      <c r="B119" s="45"/>
      <c r="C119" s="22">
        <f>ROUND(3.97,5)</f>
        <v>3.97</v>
      </c>
      <c r="D119" s="22">
        <f>F119</f>
        <v>116.56184</v>
      </c>
      <c r="E119" s="22">
        <f>F119</f>
        <v>116.56184</v>
      </c>
      <c r="F119" s="22">
        <f>ROUND(116.56184,5)</f>
        <v>116.56184</v>
      </c>
      <c r="G119" s="20"/>
      <c r="H119" s="28"/>
    </row>
    <row r="120" spans="1:8" ht="12.75" customHeight="1">
      <c r="A120" s="44">
        <v>44777</v>
      </c>
      <c r="B120" s="45"/>
      <c r="C120" s="22">
        <f>ROUND(3.97,5)</f>
        <v>3.97</v>
      </c>
      <c r="D120" s="22">
        <f>F120</f>
        <v>115.89283</v>
      </c>
      <c r="E120" s="22">
        <f>F120</f>
        <v>115.89283</v>
      </c>
      <c r="F120" s="22">
        <f>ROUND(115.89283,5)</f>
        <v>115.89283</v>
      </c>
      <c r="G120" s="20"/>
      <c r="H120" s="28"/>
    </row>
    <row r="121" spans="1:8" ht="12.75" customHeight="1">
      <c r="A121" s="44" t="s">
        <v>38</v>
      </c>
      <c r="B121" s="45"/>
      <c r="C121" s="21"/>
      <c r="D121" s="21"/>
      <c r="E121" s="21"/>
      <c r="F121" s="21"/>
      <c r="G121" s="20"/>
      <c r="H121" s="28"/>
    </row>
    <row r="122" spans="1:8" ht="12.75" customHeight="1">
      <c r="A122" s="44">
        <v>44413</v>
      </c>
      <c r="B122" s="45"/>
      <c r="C122" s="22">
        <f>ROUND(3.61,5)</f>
        <v>3.61</v>
      </c>
      <c r="D122" s="22">
        <f>F122</f>
        <v>146.94188</v>
      </c>
      <c r="E122" s="22">
        <f>F122</f>
        <v>146.94188</v>
      </c>
      <c r="F122" s="22">
        <f>ROUND(146.94188,5)</f>
        <v>146.94188</v>
      </c>
      <c r="G122" s="20"/>
      <c r="H122" s="28"/>
    </row>
    <row r="123" spans="1:8" ht="12.75" customHeight="1">
      <c r="A123" s="44">
        <v>44504</v>
      </c>
      <c r="B123" s="45"/>
      <c r="C123" s="22">
        <f>ROUND(3.61,5)</f>
        <v>3.61</v>
      </c>
      <c r="D123" s="22">
        <f>F123</f>
        <v>146.57809</v>
      </c>
      <c r="E123" s="22">
        <f>F123</f>
        <v>146.57809</v>
      </c>
      <c r="F123" s="22">
        <f>ROUND(146.57809,5)</f>
        <v>146.57809</v>
      </c>
      <c r="G123" s="20"/>
      <c r="H123" s="28"/>
    </row>
    <row r="124" spans="1:8" ht="12.75" customHeight="1">
      <c r="A124" s="44">
        <v>44595</v>
      </c>
      <c r="B124" s="45"/>
      <c r="C124" s="22">
        <f>ROUND(3.61,5)</f>
        <v>3.61</v>
      </c>
      <c r="D124" s="22">
        <f>F124</f>
        <v>148.30071</v>
      </c>
      <c r="E124" s="22">
        <f>F124</f>
        <v>148.30071</v>
      </c>
      <c r="F124" s="22">
        <f>ROUND(148.30071,5)</f>
        <v>148.30071</v>
      </c>
      <c r="G124" s="20"/>
      <c r="H124" s="28"/>
    </row>
    <row r="125" spans="1:8" ht="12.75" customHeight="1">
      <c r="A125" s="44">
        <v>44686</v>
      </c>
      <c r="B125" s="45"/>
      <c r="C125" s="22">
        <f>ROUND(3.61,5)</f>
        <v>3.61</v>
      </c>
      <c r="D125" s="22">
        <f>F125</f>
        <v>148.05855</v>
      </c>
      <c r="E125" s="22">
        <f>F125</f>
        <v>148.05855</v>
      </c>
      <c r="F125" s="22">
        <f>ROUND(148.05855,5)</f>
        <v>148.05855</v>
      </c>
      <c r="G125" s="20"/>
      <c r="H125" s="28"/>
    </row>
    <row r="126" spans="1:8" ht="12.75" customHeight="1">
      <c r="A126" s="44">
        <v>44777</v>
      </c>
      <c r="B126" s="45"/>
      <c r="C126" s="22">
        <f>ROUND(3.61,5)</f>
        <v>3.61</v>
      </c>
      <c r="D126" s="22">
        <f>F126</f>
        <v>149.73665</v>
      </c>
      <c r="E126" s="22">
        <f>F126</f>
        <v>149.73665</v>
      </c>
      <c r="F126" s="22">
        <f>ROUND(149.73665,5)</f>
        <v>149.73665</v>
      </c>
      <c r="G126" s="20"/>
      <c r="H126" s="28"/>
    </row>
    <row r="127" spans="1:8" ht="12.75" customHeight="1">
      <c r="A127" s="44" t="s">
        <v>39</v>
      </c>
      <c r="B127" s="45"/>
      <c r="C127" s="21"/>
      <c r="D127" s="21"/>
      <c r="E127" s="21"/>
      <c r="F127" s="21"/>
      <c r="G127" s="20"/>
      <c r="H127" s="28"/>
    </row>
    <row r="128" spans="1:8" ht="12.75" customHeight="1">
      <c r="A128" s="44">
        <v>44413</v>
      </c>
      <c r="B128" s="45"/>
      <c r="C128" s="22">
        <f>ROUND(11.055,5)</f>
        <v>11.055</v>
      </c>
      <c r="D128" s="22">
        <f>F128</f>
        <v>11.22076</v>
      </c>
      <c r="E128" s="22">
        <f>F128</f>
        <v>11.22076</v>
      </c>
      <c r="F128" s="22">
        <f>ROUND(11.22076,5)</f>
        <v>11.22076</v>
      </c>
      <c r="G128" s="20"/>
      <c r="H128" s="28"/>
    </row>
    <row r="129" spans="1:8" ht="12.75" customHeight="1">
      <c r="A129" s="44">
        <v>44504</v>
      </c>
      <c r="B129" s="45"/>
      <c r="C129" s="22">
        <f>ROUND(11.055,5)</f>
        <v>11.055</v>
      </c>
      <c r="D129" s="22">
        <f>F129</f>
        <v>11.45419</v>
      </c>
      <c r="E129" s="22">
        <f>F129</f>
        <v>11.45419</v>
      </c>
      <c r="F129" s="22">
        <f>ROUND(11.45419,5)</f>
        <v>11.45419</v>
      </c>
      <c r="G129" s="20"/>
      <c r="H129" s="28"/>
    </row>
    <row r="130" spans="1:8" ht="12.75" customHeight="1">
      <c r="A130" s="44">
        <v>44595</v>
      </c>
      <c r="B130" s="45"/>
      <c r="C130" s="22">
        <f>ROUND(11.055,5)</f>
        <v>11.055</v>
      </c>
      <c r="D130" s="22">
        <f>F130</f>
        <v>11.70024</v>
      </c>
      <c r="E130" s="22">
        <f>F130</f>
        <v>11.70024</v>
      </c>
      <c r="F130" s="22">
        <f>ROUND(11.70024,5)</f>
        <v>11.70024</v>
      </c>
      <c r="G130" s="20"/>
      <c r="H130" s="28"/>
    </row>
    <row r="131" spans="1:8" ht="12.75" customHeight="1">
      <c r="A131" s="44">
        <v>44686</v>
      </c>
      <c r="B131" s="45"/>
      <c r="C131" s="22">
        <f>ROUND(11.055,5)</f>
        <v>11.055</v>
      </c>
      <c r="D131" s="22">
        <f>F131</f>
        <v>11.94909</v>
      </c>
      <c r="E131" s="22">
        <f>F131</f>
        <v>11.94909</v>
      </c>
      <c r="F131" s="22">
        <f>ROUND(11.94909,5)</f>
        <v>11.94909</v>
      </c>
      <c r="G131" s="20"/>
      <c r="H131" s="28"/>
    </row>
    <row r="132" spans="1:8" ht="12.75" customHeight="1">
      <c r="A132" s="44">
        <v>44777</v>
      </c>
      <c r="B132" s="45"/>
      <c r="C132" s="22">
        <f>ROUND(11.055,5)</f>
        <v>11.055</v>
      </c>
      <c r="D132" s="22">
        <f>F132</f>
        <v>12.22689</v>
      </c>
      <c r="E132" s="22">
        <f>F132</f>
        <v>12.22689</v>
      </c>
      <c r="F132" s="22">
        <f>ROUND(12.22689,5)</f>
        <v>12.22689</v>
      </c>
      <c r="G132" s="20"/>
      <c r="H132" s="28"/>
    </row>
    <row r="133" spans="1:8" ht="12.75" customHeight="1">
      <c r="A133" s="44" t="s">
        <v>40</v>
      </c>
      <c r="B133" s="45"/>
      <c r="C133" s="21"/>
      <c r="D133" s="21"/>
      <c r="E133" s="21"/>
      <c r="F133" s="21"/>
      <c r="G133" s="20"/>
      <c r="H133" s="28"/>
    </row>
    <row r="134" spans="1:8" ht="12.75" customHeight="1">
      <c r="A134" s="44">
        <v>44413</v>
      </c>
      <c r="B134" s="45"/>
      <c r="C134" s="22">
        <f>ROUND(11.605,5)</f>
        <v>11.605</v>
      </c>
      <c r="D134" s="22">
        <f>F134</f>
        <v>11.76195</v>
      </c>
      <c r="E134" s="22">
        <f>F134</f>
        <v>11.76195</v>
      </c>
      <c r="F134" s="22">
        <f>ROUND(11.76195,5)</f>
        <v>11.76195</v>
      </c>
      <c r="G134" s="20"/>
      <c r="H134" s="28"/>
    </row>
    <row r="135" spans="1:8" ht="12.75" customHeight="1">
      <c r="A135" s="44">
        <v>44504</v>
      </c>
      <c r="B135" s="45"/>
      <c r="C135" s="22">
        <f>ROUND(11.605,5)</f>
        <v>11.605</v>
      </c>
      <c r="D135" s="22">
        <f>F135</f>
        <v>11.98421</v>
      </c>
      <c r="E135" s="22">
        <f>F135</f>
        <v>11.98421</v>
      </c>
      <c r="F135" s="22">
        <f>ROUND(11.98421,5)</f>
        <v>11.98421</v>
      </c>
      <c r="G135" s="20"/>
      <c r="H135" s="28"/>
    </row>
    <row r="136" spans="1:8" ht="12.75" customHeight="1">
      <c r="A136" s="44">
        <v>44595</v>
      </c>
      <c r="B136" s="45"/>
      <c r="C136" s="22">
        <f>ROUND(11.605,5)</f>
        <v>11.605</v>
      </c>
      <c r="D136" s="22">
        <f>F136</f>
        <v>12.21077</v>
      </c>
      <c r="E136" s="22">
        <f>F136</f>
        <v>12.21077</v>
      </c>
      <c r="F136" s="22">
        <f>ROUND(12.21077,5)</f>
        <v>12.21077</v>
      </c>
      <c r="G136" s="20"/>
      <c r="H136" s="28"/>
    </row>
    <row r="137" spans="1:8" ht="12.75" customHeight="1">
      <c r="A137" s="44">
        <v>44686</v>
      </c>
      <c r="B137" s="45"/>
      <c r="C137" s="22">
        <f>ROUND(11.605,5)</f>
        <v>11.605</v>
      </c>
      <c r="D137" s="22">
        <f>F137</f>
        <v>12.44807</v>
      </c>
      <c r="E137" s="22">
        <f>F137</f>
        <v>12.44807</v>
      </c>
      <c r="F137" s="22">
        <f>ROUND(12.44807,5)</f>
        <v>12.44807</v>
      </c>
      <c r="G137" s="20"/>
      <c r="H137" s="28"/>
    </row>
    <row r="138" spans="1:8" ht="12.75" customHeight="1">
      <c r="A138" s="44">
        <v>44777</v>
      </c>
      <c r="B138" s="45"/>
      <c r="C138" s="22">
        <f>ROUND(11.605,5)</f>
        <v>11.605</v>
      </c>
      <c r="D138" s="22">
        <f>F138</f>
        <v>12.70476</v>
      </c>
      <c r="E138" s="22">
        <f>F138</f>
        <v>12.70476</v>
      </c>
      <c r="F138" s="22">
        <f>ROUND(12.70476,5)</f>
        <v>12.70476</v>
      </c>
      <c r="G138" s="20"/>
      <c r="H138" s="28"/>
    </row>
    <row r="139" spans="1:8" ht="12.75" customHeight="1">
      <c r="A139" s="44" t="s">
        <v>41</v>
      </c>
      <c r="B139" s="45"/>
      <c r="C139" s="21"/>
      <c r="D139" s="21"/>
      <c r="E139" s="21"/>
      <c r="F139" s="21"/>
      <c r="G139" s="20"/>
      <c r="H139" s="28"/>
    </row>
    <row r="140" spans="1:8" ht="12.75" customHeight="1">
      <c r="A140" s="44">
        <v>44413</v>
      </c>
      <c r="B140" s="45"/>
      <c r="C140" s="22">
        <f>ROUND(4.95,5)</f>
        <v>4.95</v>
      </c>
      <c r="D140" s="22">
        <f>F140</f>
        <v>5.03279</v>
      </c>
      <c r="E140" s="22">
        <f>F140</f>
        <v>5.03279</v>
      </c>
      <c r="F140" s="22">
        <f>ROUND(5.03279,5)</f>
        <v>5.03279</v>
      </c>
      <c r="G140" s="20"/>
      <c r="H140" s="28"/>
    </row>
    <row r="141" spans="1:8" ht="12.75" customHeight="1">
      <c r="A141" s="44">
        <v>44504</v>
      </c>
      <c r="B141" s="45"/>
      <c r="C141" s="22">
        <f>ROUND(4.95,5)</f>
        <v>4.95</v>
      </c>
      <c r="D141" s="22">
        <f>F141</f>
        <v>5.14996</v>
      </c>
      <c r="E141" s="22">
        <f>F141</f>
        <v>5.14996</v>
      </c>
      <c r="F141" s="22">
        <f>ROUND(5.14996,5)</f>
        <v>5.14996</v>
      </c>
      <c r="G141" s="20"/>
      <c r="H141" s="28"/>
    </row>
    <row r="142" spans="1:8" ht="12.75" customHeight="1">
      <c r="A142" s="44">
        <v>44595</v>
      </c>
      <c r="B142" s="45"/>
      <c r="C142" s="22">
        <f>ROUND(4.95,5)</f>
        <v>4.95</v>
      </c>
      <c r="D142" s="22">
        <f>F142</f>
        <v>5.28663</v>
      </c>
      <c r="E142" s="22">
        <f>F142</f>
        <v>5.28663</v>
      </c>
      <c r="F142" s="22">
        <f>ROUND(5.28663,5)</f>
        <v>5.28663</v>
      </c>
      <c r="G142" s="20"/>
      <c r="H142" s="28"/>
    </row>
    <row r="143" spans="1:8" ht="12.75" customHeight="1">
      <c r="A143" s="44">
        <v>44686</v>
      </c>
      <c r="B143" s="45"/>
      <c r="C143" s="22">
        <f>ROUND(4.95,5)</f>
        <v>4.95</v>
      </c>
      <c r="D143" s="22">
        <f>F143</f>
        <v>5.44155</v>
      </c>
      <c r="E143" s="22">
        <f>F143</f>
        <v>5.44155</v>
      </c>
      <c r="F143" s="22">
        <f>ROUND(5.44155,5)</f>
        <v>5.44155</v>
      </c>
      <c r="G143" s="20"/>
      <c r="H143" s="28"/>
    </row>
    <row r="144" spans="1:8" ht="12.75" customHeight="1">
      <c r="A144" s="44">
        <v>44777</v>
      </c>
      <c r="B144" s="45"/>
      <c r="C144" s="22">
        <f>ROUND(4.95,5)</f>
        <v>4.95</v>
      </c>
      <c r="D144" s="22">
        <f>F144</f>
        <v>5.8979</v>
      </c>
      <c r="E144" s="22">
        <f>F144</f>
        <v>5.8979</v>
      </c>
      <c r="F144" s="22">
        <f>ROUND(5.8979,5)</f>
        <v>5.8979</v>
      </c>
      <c r="G144" s="20"/>
      <c r="H144" s="28"/>
    </row>
    <row r="145" spans="1:8" ht="12.75" customHeight="1">
      <c r="A145" s="44" t="s">
        <v>42</v>
      </c>
      <c r="B145" s="45"/>
      <c r="C145" s="21"/>
      <c r="D145" s="21"/>
      <c r="E145" s="21"/>
      <c r="F145" s="21"/>
      <c r="G145" s="20"/>
      <c r="H145" s="28"/>
    </row>
    <row r="146" spans="1:8" ht="12.75" customHeight="1">
      <c r="A146" s="44">
        <v>44413</v>
      </c>
      <c r="B146" s="45"/>
      <c r="C146" s="22">
        <f>ROUND(10.18,5)</f>
        <v>10.18</v>
      </c>
      <c r="D146" s="22">
        <f>F146</f>
        <v>10.32097</v>
      </c>
      <c r="E146" s="22">
        <f>F146</f>
        <v>10.32097</v>
      </c>
      <c r="F146" s="22">
        <f>ROUND(10.32097,5)</f>
        <v>10.32097</v>
      </c>
      <c r="G146" s="20"/>
      <c r="H146" s="28"/>
    </row>
    <row r="147" spans="1:8" ht="12.75" customHeight="1">
      <c r="A147" s="44">
        <v>44504</v>
      </c>
      <c r="B147" s="45"/>
      <c r="C147" s="22">
        <f>ROUND(10.18,5)</f>
        <v>10.18</v>
      </c>
      <c r="D147" s="22">
        <f>F147</f>
        <v>10.51752</v>
      </c>
      <c r="E147" s="22">
        <f>F147</f>
        <v>10.51752</v>
      </c>
      <c r="F147" s="22">
        <f>ROUND(10.51752,5)</f>
        <v>10.51752</v>
      </c>
      <c r="G147" s="20"/>
      <c r="H147" s="28"/>
    </row>
    <row r="148" spans="1:8" ht="12.75" customHeight="1">
      <c r="A148" s="44">
        <v>44595</v>
      </c>
      <c r="B148" s="45"/>
      <c r="C148" s="22">
        <f>ROUND(10.18,5)</f>
        <v>10.18</v>
      </c>
      <c r="D148" s="22">
        <f>F148</f>
        <v>10.72409</v>
      </c>
      <c r="E148" s="22">
        <f>F148</f>
        <v>10.72409</v>
      </c>
      <c r="F148" s="22">
        <f>ROUND(10.72409,5)</f>
        <v>10.72409</v>
      </c>
      <c r="G148" s="20"/>
      <c r="H148" s="28"/>
    </row>
    <row r="149" spans="1:8" ht="12.75" customHeight="1">
      <c r="A149" s="44">
        <v>44686</v>
      </c>
      <c r="B149" s="45"/>
      <c r="C149" s="22">
        <f>ROUND(10.18,5)</f>
        <v>10.18</v>
      </c>
      <c r="D149" s="22">
        <f>F149</f>
        <v>10.92866</v>
      </c>
      <c r="E149" s="22">
        <f>F149</f>
        <v>10.92866</v>
      </c>
      <c r="F149" s="22">
        <f>ROUND(10.92866,5)</f>
        <v>10.92866</v>
      </c>
      <c r="G149" s="20"/>
      <c r="H149" s="28"/>
    </row>
    <row r="150" spans="1:8" ht="12.75" customHeight="1">
      <c r="A150" s="44">
        <v>44777</v>
      </c>
      <c r="B150" s="45"/>
      <c r="C150" s="22">
        <f>ROUND(10.18,5)</f>
        <v>10.18</v>
      </c>
      <c r="D150" s="22">
        <f>F150</f>
        <v>11.1608</v>
      </c>
      <c r="E150" s="22">
        <f>F150</f>
        <v>11.1608</v>
      </c>
      <c r="F150" s="22">
        <f>ROUND(11.1608,5)</f>
        <v>11.1608</v>
      </c>
      <c r="G150" s="20"/>
      <c r="H150" s="28"/>
    </row>
    <row r="151" spans="1:8" ht="12.75" customHeight="1">
      <c r="A151" s="44" t="s">
        <v>43</v>
      </c>
      <c r="B151" s="45"/>
      <c r="C151" s="21"/>
      <c r="D151" s="21"/>
      <c r="E151" s="21"/>
      <c r="F151" s="21"/>
      <c r="G151" s="20"/>
      <c r="H151" s="28"/>
    </row>
    <row r="152" spans="1:8" ht="12.75" customHeight="1">
      <c r="A152" s="44">
        <v>44413</v>
      </c>
      <c r="B152" s="45"/>
      <c r="C152" s="22">
        <f>ROUND(7.34,5)</f>
        <v>7.34</v>
      </c>
      <c r="D152" s="22">
        <f>F152</f>
        <v>7.47158</v>
      </c>
      <c r="E152" s="22">
        <f>F152</f>
        <v>7.47158</v>
      </c>
      <c r="F152" s="22">
        <f>ROUND(7.47158,5)</f>
        <v>7.47158</v>
      </c>
      <c r="G152" s="20"/>
      <c r="H152" s="28"/>
    </row>
    <row r="153" spans="1:8" ht="12.75" customHeight="1">
      <c r="A153" s="44">
        <v>44504</v>
      </c>
      <c r="B153" s="45"/>
      <c r="C153" s="22">
        <f>ROUND(7.34,5)</f>
        <v>7.34</v>
      </c>
      <c r="D153" s="22">
        <f>F153</f>
        <v>7.65664</v>
      </c>
      <c r="E153" s="22">
        <f>F153</f>
        <v>7.65664</v>
      </c>
      <c r="F153" s="22">
        <f>ROUND(7.65664,5)</f>
        <v>7.65664</v>
      </c>
      <c r="G153" s="20"/>
      <c r="H153" s="28"/>
    </row>
    <row r="154" spans="1:8" ht="12.75" customHeight="1">
      <c r="A154" s="44">
        <v>44595</v>
      </c>
      <c r="B154" s="45"/>
      <c r="C154" s="22">
        <f>ROUND(7.34,5)</f>
        <v>7.34</v>
      </c>
      <c r="D154" s="22">
        <f>F154</f>
        <v>7.85297</v>
      </c>
      <c r="E154" s="22">
        <f>F154</f>
        <v>7.85297</v>
      </c>
      <c r="F154" s="22">
        <f>ROUND(7.85297,5)</f>
        <v>7.85297</v>
      </c>
      <c r="G154" s="20"/>
      <c r="H154" s="28"/>
    </row>
    <row r="155" spans="1:8" ht="12.75" customHeight="1">
      <c r="A155" s="44">
        <v>44686</v>
      </c>
      <c r="B155" s="45"/>
      <c r="C155" s="22">
        <f>ROUND(7.34,5)</f>
        <v>7.34</v>
      </c>
      <c r="D155" s="22">
        <f>F155</f>
        <v>8.06425</v>
      </c>
      <c r="E155" s="22">
        <f>F155</f>
        <v>8.06425</v>
      </c>
      <c r="F155" s="22">
        <f>ROUND(8.06425,5)</f>
        <v>8.06425</v>
      </c>
      <c r="G155" s="20"/>
      <c r="H155" s="28"/>
    </row>
    <row r="156" spans="1:8" ht="12.75" customHeight="1">
      <c r="A156" s="44">
        <v>44777</v>
      </c>
      <c r="B156" s="45"/>
      <c r="C156" s="22">
        <f>ROUND(7.34,5)</f>
        <v>7.34</v>
      </c>
      <c r="D156" s="22">
        <f>F156</f>
        <v>8.32733</v>
      </c>
      <c r="E156" s="22">
        <f>F156</f>
        <v>8.32733</v>
      </c>
      <c r="F156" s="22">
        <f>ROUND(8.32733,5)</f>
        <v>8.32733</v>
      </c>
      <c r="G156" s="20"/>
      <c r="H156" s="28"/>
    </row>
    <row r="157" spans="1:8" ht="12.75" customHeight="1">
      <c r="A157" s="44" t="s">
        <v>44</v>
      </c>
      <c r="B157" s="45"/>
      <c r="C157" s="21"/>
      <c r="D157" s="21"/>
      <c r="E157" s="21"/>
      <c r="F157" s="21"/>
      <c r="G157" s="20"/>
      <c r="H157" s="28"/>
    </row>
    <row r="158" spans="1:8" ht="12.75" customHeight="1">
      <c r="A158" s="44">
        <v>44413</v>
      </c>
      <c r="B158" s="45"/>
      <c r="C158" s="22">
        <f>ROUND(1.2,5)</f>
        <v>1.2</v>
      </c>
      <c r="D158" s="22">
        <f>F158</f>
        <v>321.07894</v>
      </c>
      <c r="E158" s="22">
        <f>F158</f>
        <v>321.07894</v>
      </c>
      <c r="F158" s="22">
        <f>ROUND(321.07894,5)</f>
        <v>321.07894</v>
      </c>
      <c r="G158" s="20"/>
      <c r="H158" s="28"/>
    </row>
    <row r="159" spans="1:8" ht="12.75" customHeight="1">
      <c r="A159" s="44">
        <v>44504</v>
      </c>
      <c r="B159" s="45"/>
      <c r="C159" s="22">
        <f>ROUND(1.2,5)</f>
        <v>1.2</v>
      </c>
      <c r="D159" s="22">
        <f>F159</f>
        <v>324.67166</v>
      </c>
      <c r="E159" s="22">
        <f>F159</f>
        <v>324.67166</v>
      </c>
      <c r="F159" s="22">
        <f>ROUND(324.67166,5)</f>
        <v>324.67166</v>
      </c>
      <c r="G159" s="20"/>
      <c r="H159" s="28"/>
    </row>
    <row r="160" spans="1:8" ht="12.75" customHeight="1">
      <c r="A160" s="44">
        <v>44595</v>
      </c>
      <c r="B160" s="45"/>
      <c r="C160" s="22">
        <f>ROUND(1.2,5)</f>
        <v>1.2</v>
      </c>
      <c r="D160" s="22">
        <f>F160</f>
        <v>320.3823</v>
      </c>
      <c r="E160" s="22">
        <f>F160</f>
        <v>320.3823</v>
      </c>
      <c r="F160" s="22">
        <f>ROUND(320.3823,5)</f>
        <v>320.3823</v>
      </c>
      <c r="G160" s="20"/>
      <c r="H160" s="28"/>
    </row>
    <row r="161" spans="1:8" ht="12.75" customHeight="1">
      <c r="A161" s="44">
        <v>44686</v>
      </c>
      <c r="B161" s="45"/>
      <c r="C161" s="22">
        <f>ROUND(1.2,5)</f>
        <v>1.2</v>
      </c>
      <c r="D161" s="22">
        <f>F161</f>
        <v>324.24823</v>
      </c>
      <c r="E161" s="22">
        <f>F161</f>
        <v>324.24823</v>
      </c>
      <c r="F161" s="22">
        <f>ROUND(324.24823,5)</f>
        <v>324.24823</v>
      </c>
      <c r="G161" s="20"/>
      <c r="H161" s="28"/>
    </row>
    <row r="162" spans="1:8" ht="12.75" customHeight="1">
      <c r="A162" s="44">
        <v>44777</v>
      </c>
      <c r="B162" s="45"/>
      <c r="C162" s="22">
        <f>ROUND(1.2,5)</f>
        <v>1.2</v>
      </c>
      <c r="D162" s="22">
        <f>F162</f>
        <v>319.67752</v>
      </c>
      <c r="E162" s="22">
        <f>F162</f>
        <v>319.67752</v>
      </c>
      <c r="F162" s="22">
        <f>ROUND(319.67752,5)</f>
        <v>319.67752</v>
      </c>
      <c r="G162" s="20"/>
      <c r="H162" s="28"/>
    </row>
    <row r="163" spans="1:8" ht="12.75" customHeight="1">
      <c r="A163" s="44" t="s">
        <v>45</v>
      </c>
      <c r="B163" s="45"/>
      <c r="C163" s="21"/>
      <c r="D163" s="21"/>
      <c r="E163" s="21"/>
      <c r="F163" s="21"/>
      <c r="G163" s="20"/>
      <c r="H163" s="28"/>
    </row>
    <row r="164" spans="1:8" ht="12.75" customHeight="1">
      <c r="A164" s="44">
        <v>44413</v>
      </c>
      <c r="B164" s="45"/>
      <c r="C164" s="22">
        <f>ROUND(3.765,5)</f>
        <v>3.765</v>
      </c>
      <c r="D164" s="22">
        <f>F164</f>
        <v>238.2441</v>
      </c>
      <c r="E164" s="22">
        <f>F164</f>
        <v>238.2441</v>
      </c>
      <c r="F164" s="22">
        <f>ROUND(238.2441,5)</f>
        <v>238.2441</v>
      </c>
      <c r="G164" s="20"/>
      <c r="H164" s="28"/>
    </row>
    <row r="165" spans="1:8" ht="12.75" customHeight="1">
      <c r="A165" s="44">
        <v>44504</v>
      </c>
      <c r="B165" s="45"/>
      <c r="C165" s="22">
        <f>ROUND(3.765,5)</f>
        <v>3.765</v>
      </c>
      <c r="D165" s="22">
        <f>F165</f>
        <v>240.90983</v>
      </c>
      <c r="E165" s="22">
        <f>F165</f>
        <v>240.90983</v>
      </c>
      <c r="F165" s="22">
        <f>ROUND(240.90983,5)</f>
        <v>240.90983</v>
      </c>
      <c r="G165" s="20"/>
      <c r="H165" s="28"/>
    </row>
    <row r="166" spans="1:8" ht="12.75" customHeight="1">
      <c r="A166" s="44">
        <v>44595</v>
      </c>
      <c r="B166" s="45"/>
      <c r="C166" s="22">
        <f>ROUND(3.765,5)</f>
        <v>3.765</v>
      </c>
      <c r="D166" s="22">
        <f>F166</f>
        <v>239.4359</v>
      </c>
      <c r="E166" s="22">
        <f>F166</f>
        <v>239.4359</v>
      </c>
      <c r="F166" s="22">
        <f>ROUND(239.4359,5)</f>
        <v>239.4359</v>
      </c>
      <c r="G166" s="20"/>
      <c r="H166" s="28"/>
    </row>
    <row r="167" spans="1:8" ht="12.75" customHeight="1">
      <c r="A167" s="44">
        <v>44686</v>
      </c>
      <c r="B167" s="45"/>
      <c r="C167" s="22">
        <f>ROUND(3.765,5)</f>
        <v>3.765</v>
      </c>
      <c r="D167" s="22">
        <f>F167</f>
        <v>242.32458</v>
      </c>
      <c r="E167" s="22">
        <f>F167</f>
        <v>242.32458</v>
      </c>
      <c r="F167" s="22">
        <f>ROUND(242.32458,5)</f>
        <v>242.32458</v>
      </c>
      <c r="G167" s="20"/>
      <c r="H167" s="28"/>
    </row>
    <row r="168" spans="1:8" ht="12.75" customHeight="1">
      <c r="A168" s="44">
        <v>44777</v>
      </c>
      <c r="B168" s="45"/>
      <c r="C168" s="22">
        <f>ROUND(3.765,5)</f>
        <v>3.765</v>
      </c>
      <c r="D168" s="22">
        <f>F168</f>
        <v>240.69207</v>
      </c>
      <c r="E168" s="22">
        <f>F168</f>
        <v>240.69207</v>
      </c>
      <c r="F168" s="22">
        <f>ROUND(240.69207,5)</f>
        <v>240.69207</v>
      </c>
      <c r="G168" s="20"/>
      <c r="H168" s="28"/>
    </row>
    <row r="169" spans="1:8" ht="12.75" customHeight="1">
      <c r="A169" s="44" t="s">
        <v>46</v>
      </c>
      <c r="B169" s="45"/>
      <c r="C169" s="21"/>
      <c r="D169" s="21"/>
      <c r="E169" s="21"/>
      <c r="F169" s="21"/>
      <c r="G169" s="20"/>
      <c r="H169" s="28"/>
    </row>
    <row r="170" spans="1:8" ht="12.75" customHeight="1">
      <c r="A170" s="44">
        <v>44413</v>
      </c>
      <c r="B170" s="45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44" t="s">
        <v>47</v>
      </c>
      <c r="B171" s="45"/>
      <c r="C171" s="21"/>
      <c r="D171" s="21"/>
      <c r="E171" s="21"/>
      <c r="F171" s="21"/>
      <c r="G171" s="20"/>
      <c r="H171" s="28"/>
    </row>
    <row r="172" spans="1:8" ht="12.75" customHeight="1">
      <c r="A172" s="44">
        <v>44413</v>
      </c>
      <c r="B172" s="45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44">
        <v>44504</v>
      </c>
      <c r="B173" s="45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44">
        <v>44595</v>
      </c>
      <c r="B174" s="45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44">
        <v>44686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44777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 t="s">
        <v>48</v>
      </c>
      <c r="B177" s="45"/>
      <c r="C177" s="21"/>
      <c r="D177" s="21"/>
      <c r="E177" s="21"/>
      <c r="F177" s="21"/>
      <c r="G177" s="20"/>
      <c r="H177" s="28"/>
    </row>
    <row r="178" spans="1:8" ht="12.75" customHeight="1">
      <c r="A178" s="44">
        <v>44413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44504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>
        <v>44595</v>
      </c>
      <c r="B180" s="45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4">
        <v>44686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44777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 t="s">
        <v>49</v>
      </c>
      <c r="B183" s="45"/>
      <c r="C183" s="21"/>
      <c r="D183" s="21"/>
      <c r="E183" s="21"/>
      <c r="F183" s="21"/>
      <c r="G183" s="20"/>
      <c r="H183" s="28"/>
    </row>
    <row r="184" spans="1:8" ht="12.75" customHeight="1">
      <c r="A184" s="44">
        <v>44413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44504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>
        <v>44595</v>
      </c>
      <c r="B186" s="45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4">
        <v>44686</v>
      </c>
      <c r="B187" s="45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4">
        <v>44777</v>
      </c>
      <c r="B188" s="45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 t="s">
        <v>50</v>
      </c>
      <c r="B189" s="45"/>
      <c r="C189" s="21"/>
      <c r="D189" s="21"/>
      <c r="E189" s="21"/>
      <c r="F189" s="21"/>
      <c r="G189" s="20"/>
      <c r="H189" s="28"/>
    </row>
    <row r="190" spans="1:8" ht="12.75" customHeight="1">
      <c r="A190" s="44">
        <v>44413</v>
      </c>
      <c r="B190" s="45"/>
      <c r="C190" s="22">
        <f>ROUND(10.105,5)</f>
        <v>10.105</v>
      </c>
      <c r="D190" s="22">
        <f>F190</f>
        <v>10.22905</v>
      </c>
      <c r="E190" s="22">
        <f>F190</f>
        <v>10.22905</v>
      </c>
      <c r="F190" s="22">
        <f>ROUND(10.22905,5)</f>
        <v>10.22905</v>
      </c>
      <c r="G190" s="20"/>
      <c r="H190" s="28"/>
    </row>
    <row r="191" spans="1:8" ht="12.75" customHeight="1">
      <c r="A191" s="44">
        <v>44504</v>
      </c>
      <c r="B191" s="45"/>
      <c r="C191" s="22">
        <f>ROUND(10.105,5)</f>
        <v>10.105</v>
      </c>
      <c r="D191" s="22">
        <f>F191</f>
        <v>10.4009</v>
      </c>
      <c r="E191" s="22">
        <f>F191</f>
        <v>10.4009</v>
      </c>
      <c r="F191" s="22">
        <f>ROUND(10.4009,5)</f>
        <v>10.4009</v>
      </c>
      <c r="G191" s="20"/>
      <c r="H191" s="28"/>
    </row>
    <row r="192" spans="1:8" ht="12.75" customHeight="1">
      <c r="A192" s="44">
        <v>44595</v>
      </c>
      <c r="B192" s="45"/>
      <c r="C192" s="22">
        <f>ROUND(10.105,5)</f>
        <v>10.105</v>
      </c>
      <c r="D192" s="22">
        <f>F192</f>
        <v>10.5772</v>
      </c>
      <c r="E192" s="22">
        <f>F192</f>
        <v>10.5772</v>
      </c>
      <c r="F192" s="22">
        <f>ROUND(10.5772,5)</f>
        <v>10.5772</v>
      </c>
      <c r="G192" s="20"/>
      <c r="H192" s="28"/>
    </row>
    <row r="193" spans="1:8" ht="12.75" customHeight="1">
      <c r="A193" s="44">
        <v>44686</v>
      </c>
      <c r="B193" s="45"/>
      <c r="C193" s="22">
        <f>ROUND(10.105,5)</f>
        <v>10.105</v>
      </c>
      <c r="D193" s="22">
        <f>F193</f>
        <v>10.75705</v>
      </c>
      <c r="E193" s="22">
        <f>F193</f>
        <v>10.75705</v>
      </c>
      <c r="F193" s="22">
        <f>ROUND(10.75705,5)</f>
        <v>10.75705</v>
      </c>
      <c r="G193" s="20"/>
      <c r="H193" s="28"/>
    </row>
    <row r="194" spans="1:8" ht="12.75" customHeight="1">
      <c r="A194" s="44">
        <v>44777</v>
      </c>
      <c r="B194" s="45"/>
      <c r="C194" s="22">
        <f>ROUND(10.105,5)</f>
        <v>10.105</v>
      </c>
      <c r="D194" s="22">
        <f>F194</f>
        <v>10.95702</v>
      </c>
      <c r="E194" s="22">
        <f>F194</f>
        <v>10.95702</v>
      </c>
      <c r="F194" s="22">
        <f>ROUND(10.95702,5)</f>
        <v>10.95702</v>
      </c>
      <c r="G194" s="20"/>
      <c r="H194" s="28"/>
    </row>
    <row r="195" spans="1:8" ht="12.75" customHeight="1">
      <c r="A195" s="44" t="s">
        <v>51</v>
      </c>
      <c r="B195" s="45"/>
      <c r="C195" s="21"/>
      <c r="D195" s="21"/>
      <c r="E195" s="21"/>
      <c r="F195" s="21"/>
      <c r="G195" s="20"/>
      <c r="H195" s="28"/>
    </row>
    <row r="196" spans="1:8" ht="12.75" customHeight="1">
      <c r="A196" s="44">
        <v>44413</v>
      </c>
      <c r="B196" s="45"/>
      <c r="C196" s="22">
        <f>ROUND(2.7,5)</f>
        <v>2.7</v>
      </c>
      <c r="D196" s="22">
        <f>F196</f>
        <v>211.3193</v>
      </c>
      <c r="E196" s="22">
        <f>F196</f>
        <v>211.3193</v>
      </c>
      <c r="F196" s="22">
        <f>ROUND(211.3193,5)</f>
        <v>211.3193</v>
      </c>
      <c r="G196" s="20"/>
      <c r="H196" s="28"/>
    </row>
    <row r="197" spans="1:8" ht="12.75" customHeight="1">
      <c r="A197" s="44">
        <v>44504</v>
      </c>
      <c r="B197" s="45"/>
      <c r="C197" s="22">
        <f>ROUND(2.7,5)</f>
        <v>2.7</v>
      </c>
      <c r="D197" s="22">
        <f>F197</f>
        <v>210.94286</v>
      </c>
      <c r="E197" s="22">
        <f>F197</f>
        <v>210.94286</v>
      </c>
      <c r="F197" s="22">
        <f>ROUND(210.94286,5)</f>
        <v>210.94286</v>
      </c>
      <c r="G197" s="20"/>
      <c r="H197" s="28"/>
    </row>
    <row r="198" spans="1:8" ht="12.75" customHeight="1">
      <c r="A198" s="44">
        <v>44595</v>
      </c>
      <c r="B198" s="45"/>
      <c r="C198" s="22">
        <f>ROUND(2.7,5)</f>
        <v>2.7</v>
      </c>
      <c r="D198" s="22">
        <f>F198</f>
        <v>213.42173</v>
      </c>
      <c r="E198" s="22">
        <f>F198</f>
        <v>213.42173</v>
      </c>
      <c r="F198" s="22">
        <f>ROUND(213.42173,5)</f>
        <v>213.42173</v>
      </c>
      <c r="G198" s="20"/>
      <c r="H198" s="28"/>
    </row>
    <row r="199" spans="1:8" ht="12.75" customHeight="1">
      <c r="A199" s="44">
        <v>44686</v>
      </c>
      <c r="B199" s="45"/>
      <c r="C199" s="22">
        <f>ROUND(2.7,5)</f>
        <v>2.7</v>
      </c>
      <c r="D199" s="22">
        <f>F199</f>
        <v>213.19679</v>
      </c>
      <c r="E199" s="22">
        <f>F199</f>
        <v>213.19679</v>
      </c>
      <c r="F199" s="22">
        <f>ROUND(213.19679,5)</f>
        <v>213.19679</v>
      </c>
      <c r="G199" s="20"/>
      <c r="H199" s="28"/>
    </row>
    <row r="200" spans="1:8" ht="12.75" customHeight="1">
      <c r="A200" s="44">
        <v>44777</v>
      </c>
      <c r="B200" s="45"/>
      <c r="C200" s="22">
        <f>ROUND(2.7,5)</f>
        <v>2.7</v>
      </c>
      <c r="D200" s="22">
        <f>F200</f>
        <v>215.61347</v>
      </c>
      <c r="E200" s="22">
        <f>F200</f>
        <v>215.61347</v>
      </c>
      <c r="F200" s="22">
        <f>ROUND(215.61347,5)</f>
        <v>215.61347</v>
      </c>
      <c r="G200" s="20"/>
      <c r="H200" s="28"/>
    </row>
    <row r="201" spans="1:8" ht="12.75" customHeight="1">
      <c r="A201" s="44" t="s">
        <v>52</v>
      </c>
      <c r="B201" s="45"/>
      <c r="C201" s="21"/>
      <c r="D201" s="21"/>
      <c r="E201" s="21"/>
      <c r="F201" s="21"/>
      <c r="G201" s="20"/>
      <c r="H201" s="28"/>
    </row>
    <row r="202" spans="1:8" ht="12.75" customHeight="1">
      <c r="A202" s="44">
        <v>44413</v>
      </c>
      <c r="B202" s="45"/>
      <c r="C202" s="22">
        <f>ROUND(0.5,5)</f>
        <v>0.5</v>
      </c>
      <c r="D202" s="22">
        <f>F202</f>
        <v>172.48518</v>
      </c>
      <c r="E202" s="22">
        <f>F202</f>
        <v>172.48518</v>
      </c>
      <c r="F202" s="22">
        <f>ROUND(172.48518,5)</f>
        <v>172.48518</v>
      </c>
      <c r="G202" s="20"/>
      <c r="H202" s="28"/>
    </row>
    <row r="203" spans="1:8" ht="12.75" customHeight="1">
      <c r="A203" s="44">
        <v>44504</v>
      </c>
      <c r="B203" s="45"/>
      <c r="C203" s="22">
        <f>ROUND(0.5,5)</f>
        <v>0.5</v>
      </c>
      <c r="D203" s="22">
        <f>F203</f>
        <v>174.41556</v>
      </c>
      <c r="E203" s="22">
        <f>F203</f>
        <v>174.41556</v>
      </c>
      <c r="F203" s="22">
        <f>ROUND(174.41556,5)</f>
        <v>174.41556</v>
      </c>
      <c r="G203" s="20"/>
      <c r="H203" s="28"/>
    </row>
    <row r="204" spans="1:8" ht="12.75" customHeight="1">
      <c r="A204" s="44">
        <v>44595</v>
      </c>
      <c r="B204" s="45"/>
      <c r="C204" s="22">
        <f>ROUND(0.5,5)</f>
        <v>0.5</v>
      </c>
      <c r="D204" s="22">
        <f>F204</f>
        <v>0</v>
      </c>
      <c r="E204" s="22">
        <f>F204</f>
        <v>0</v>
      </c>
      <c r="F204" s="22">
        <f>ROUND(0,5)</f>
        <v>0</v>
      </c>
      <c r="G204" s="20"/>
      <c r="H204" s="28"/>
    </row>
    <row r="205" spans="1:8" ht="12.75" customHeight="1">
      <c r="A205" s="44">
        <v>44686</v>
      </c>
      <c r="B205" s="45"/>
      <c r="C205" s="22">
        <f>ROUND(0.5,5)</f>
        <v>0.5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44">
        <v>44777</v>
      </c>
      <c r="B206" s="45"/>
      <c r="C206" s="22">
        <f>ROUND(0.5,5)</f>
        <v>0.5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44" t="s">
        <v>53</v>
      </c>
      <c r="B207" s="45"/>
      <c r="C207" s="21"/>
      <c r="D207" s="21"/>
      <c r="E207" s="21"/>
      <c r="F207" s="21"/>
      <c r="G207" s="20"/>
      <c r="H207" s="28"/>
    </row>
    <row r="208" spans="1:8" ht="12.75" customHeight="1">
      <c r="A208" s="44">
        <v>44413</v>
      </c>
      <c r="B208" s="45"/>
      <c r="C208" s="22">
        <f>ROUND(9.25,5)</f>
        <v>9.25</v>
      </c>
      <c r="D208" s="22">
        <f>F208</f>
        <v>9.38375</v>
      </c>
      <c r="E208" s="22">
        <f>F208</f>
        <v>9.38375</v>
      </c>
      <c r="F208" s="22">
        <f>ROUND(9.38375,5)</f>
        <v>9.38375</v>
      </c>
      <c r="G208" s="20"/>
      <c r="H208" s="28"/>
    </row>
    <row r="209" spans="1:8" ht="12.75" customHeight="1">
      <c r="A209" s="44">
        <v>44504</v>
      </c>
      <c r="B209" s="45"/>
      <c r="C209" s="22">
        <f>ROUND(9.25,5)</f>
        <v>9.25</v>
      </c>
      <c r="D209" s="22">
        <f>F209</f>
        <v>9.57132</v>
      </c>
      <c r="E209" s="22">
        <f>F209</f>
        <v>9.57132</v>
      </c>
      <c r="F209" s="22">
        <f>ROUND(9.57132,5)</f>
        <v>9.57132</v>
      </c>
      <c r="G209" s="20"/>
      <c r="H209" s="28"/>
    </row>
    <row r="210" spans="1:8" ht="12.75" customHeight="1">
      <c r="A210" s="44">
        <v>44595</v>
      </c>
      <c r="B210" s="45"/>
      <c r="C210" s="22">
        <f>ROUND(9.25,5)</f>
        <v>9.25</v>
      </c>
      <c r="D210" s="22">
        <f>F210</f>
        <v>9.76905</v>
      </c>
      <c r="E210" s="22">
        <f>F210</f>
        <v>9.76905</v>
      </c>
      <c r="F210" s="22">
        <f>ROUND(9.76905,5)</f>
        <v>9.76905</v>
      </c>
      <c r="G210" s="20"/>
      <c r="H210" s="28"/>
    </row>
    <row r="211" spans="1:8" ht="12.75" customHeight="1">
      <c r="A211" s="44">
        <v>44686</v>
      </c>
      <c r="B211" s="45"/>
      <c r="C211" s="22">
        <f>ROUND(9.25,5)</f>
        <v>9.25</v>
      </c>
      <c r="D211" s="22">
        <f>F211</f>
        <v>9.96633</v>
      </c>
      <c r="E211" s="22">
        <f>F211</f>
        <v>9.96633</v>
      </c>
      <c r="F211" s="22">
        <f>ROUND(9.96633,5)</f>
        <v>9.96633</v>
      </c>
      <c r="G211" s="20"/>
      <c r="H211" s="28"/>
    </row>
    <row r="212" spans="1:8" ht="12.75" customHeight="1">
      <c r="A212" s="44">
        <v>44777</v>
      </c>
      <c r="B212" s="45"/>
      <c r="C212" s="22">
        <f>ROUND(9.25,5)</f>
        <v>9.25</v>
      </c>
      <c r="D212" s="22">
        <f>F212</f>
        <v>10.19436</v>
      </c>
      <c r="E212" s="22">
        <f>F212</f>
        <v>10.19436</v>
      </c>
      <c r="F212" s="22">
        <f>ROUND(10.19436,5)</f>
        <v>10.19436</v>
      </c>
      <c r="G212" s="20"/>
      <c r="H212" s="28"/>
    </row>
    <row r="213" spans="1:8" ht="12.75" customHeight="1">
      <c r="A213" s="44" t="s">
        <v>54</v>
      </c>
      <c r="B213" s="45"/>
      <c r="C213" s="21"/>
      <c r="D213" s="21"/>
      <c r="E213" s="21"/>
      <c r="F213" s="21"/>
      <c r="G213" s="20"/>
      <c r="H213" s="28"/>
    </row>
    <row r="214" spans="1:8" ht="12.75" customHeight="1">
      <c r="A214" s="44">
        <v>44413</v>
      </c>
      <c r="B214" s="45"/>
      <c r="C214" s="22">
        <f>ROUND(10.535,5)</f>
        <v>10.535</v>
      </c>
      <c r="D214" s="22">
        <f>F214</f>
        <v>10.65886</v>
      </c>
      <c r="E214" s="22">
        <f>F214</f>
        <v>10.65886</v>
      </c>
      <c r="F214" s="22">
        <f>ROUND(10.65886,5)</f>
        <v>10.65886</v>
      </c>
      <c r="G214" s="20"/>
      <c r="H214" s="28"/>
    </row>
    <row r="215" spans="1:8" ht="12.75" customHeight="1">
      <c r="A215" s="44">
        <v>44504</v>
      </c>
      <c r="B215" s="45"/>
      <c r="C215" s="22">
        <f>ROUND(10.535,5)</f>
        <v>10.535</v>
      </c>
      <c r="D215" s="22">
        <f>F215</f>
        <v>10.83059</v>
      </c>
      <c r="E215" s="22">
        <f>F215</f>
        <v>10.83059</v>
      </c>
      <c r="F215" s="22">
        <f>ROUND(10.83059,5)</f>
        <v>10.83059</v>
      </c>
      <c r="G215" s="20"/>
      <c r="H215" s="28"/>
    </row>
    <row r="216" spans="1:8" ht="12.75" customHeight="1">
      <c r="A216" s="44">
        <v>44595</v>
      </c>
      <c r="B216" s="45"/>
      <c r="C216" s="22">
        <f>ROUND(10.535,5)</f>
        <v>10.535</v>
      </c>
      <c r="D216" s="22">
        <f>F216</f>
        <v>11.0097</v>
      </c>
      <c r="E216" s="22">
        <f>F216</f>
        <v>11.0097</v>
      </c>
      <c r="F216" s="22">
        <f>ROUND(11.0097,5)</f>
        <v>11.0097</v>
      </c>
      <c r="G216" s="20"/>
      <c r="H216" s="28"/>
    </row>
    <row r="217" spans="1:8" ht="12.75" customHeight="1">
      <c r="A217" s="44">
        <v>44686</v>
      </c>
      <c r="B217" s="45"/>
      <c r="C217" s="22">
        <f>ROUND(10.535,5)</f>
        <v>10.535</v>
      </c>
      <c r="D217" s="22">
        <f>F217</f>
        <v>11.18574</v>
      </c>
      <c r="E217" s="22">
        <f>F217</f>
        <v>11.18574</v>
      </c>
      <c r="F217" s="22">
        <f>ROUND(11.18574,5)</f>
        <v>11.18574</v>
      </c>
      <c r="G217" s="20"/>
      <c r="H217" s="28"/>
    </row>
    <row r="218" spans="1:8" ht="12.75" customHeight="1">
      <c r="A218" s="44">
        <v>44777</v>
      </c>
      <c r="B218" s="45"/>
      <c r="C218" s="22">
        <f>ROUND(10.535,5)</f>
        <v>10.535</v>
      </c>
      <c r="D218" s="22">
        <f>F218</f>
        <v>11.38315</v>
      </c>
      <c r="E218" s="22">
        <f>F218</f>
        <v>11.38315</v>
      </c>
      <c r="F218" s="22">
        <f>ROUND(11.38315,5)</f>
        <v>11.38315</v>
      </c>
      <c r="G218" s="20"/>
      <c r="H218" s="28"/>
    </row>
    <row r="219" spans="1:8" ht="12.75" customHeight="1">
      <c r="A219" s="44" t="s">
        <v>55</v>
      </c>
      <c r="B219" s="45"/>
      <c r="C219" s="21"/>
      <c r="D219" s="21"/>
      <c r="E219" s="21"/>
      <c r="F219" s="21"/>
      <c r="G219" s="20"/>
      <c r="H219" s="28"/>
    </row>
    <row r="220" spans="1:8" ht="12.75" customHeight="1">
      <c r="A220" s="44">
        <v>44413</v>
      </c>
      <c r="B220" s="45"/>
      <c r="C220" s="22">
        <f>ROUND(10.535,5)</f>
        <v>10.535</v>
      </c>
      <c r="D220" s="22">
        <f>F220</f>
        <v>10.65835</v>
      </c>
      <c r="E220" s="22">
        <f>F220</f>
        <v>10.65835</v>
      </c>
      <c r="F220" s="22">
        <f>ROUND(10.65835,5)</f>
        <v>10.65835</v>
      </c>
      <c r="G220" s="20"/>
      <c r="H220" s="28"/>
    </row>
    <row r="221" spans="1:8" ht="12.75" customHeight="1">
      <c r="A221" s="44">
        <v>44504</v>
      </c>
      <c r="B221" s="45"/>
      <c r="C221" s="22">
        <f>ROUND(10.535,5)</f>
        <v>10.535</v>
      </c>
      <c r="D221" s="22">
        <f>F221</f>
        <v>10.82931</v>
      </c>
      <c r="E221" s="22">
        <f>F221</f>
        <v>10.82931</v>
      </c>
      <c r="F221" s="22">
        <f>ROUND(10.82931,5)</f>
        <v>10.82931</v>
      </c>
      <c r="G221" s="20"/>
      <c r="H221" s="28"/>
    </row>
    <row r="222" spans="1:8" ht="12.75" customHeight="1">
      <c r="A222" s="44">
        <v>44595</v>
      </c>
      <c r="B222" s="45"/>
      <c r="C222" s="22">
        <f>ROUND(10.535,5)</f>
        <v>10.535</v>
      </c>
      <c r="D222" s="22">
        <f>F222</f>
        <v>11.00794</v>
      </c>
      <c r="E222" s="22">
        <f>F222</f>
        <v>11.00794</v>
      </c>
      <c r="F222" s="22">
        <f>ROUND(11.00794,5)</f>
        <v>11.00794</v>
      </c>
      <c r="G222" s="20"/>
      <c r="H222" s="28"/>
    </row>
    <row r="223" spans="1:8" ht="12.75" customHeight="1">
      <c r="A223" s="44">
        <v>44686</v>
      </c>
      <c r="B223" s="45"/>
      <c r="C223" s="22">
        <f>ROUND(10.535,5)</f>
        <v>10.535</v>
      </c>
      <c r="D223" s="22">
        <f>F223</f>
        <v>11.18348</v>
      </c>
      <c r="E223" s="22">
        <f>F223</f>
        <v>11.18348</v>
      </c>
      <c r="F223" s="22">
        <f>ROUND(11.18348,5)</f>
        <v>11.18348</v>
      </c>
      <c r="G223" s="20"/>
      <c r="H223" s="28"/>
    </row>
    <row r="224" spans="1:8" ht="12.75" customHeight="1">
      <c r="A224" s="44">
        <v>44777</v>
      </c>
      <c r="B224" s="45"/>
      <c r="C224" s="22">
        <f>ROUND(10.535,5)</f>
        <v>10.535</v>
      </c>
      <c r="D224" s="22">
        <f>F224</f>
        <v>11.38081</v>
      </c>
      <c r="E224" s="22">
        <f>F224</f>
        <v>11.38081</v>
      </c>
      <c r="F224" s="22">
        <f>ROUND(11.38081,5)</f>
        <v>11.38081</v>
      </c>
      <c r="G224" s="20"/>
      <c r="H224" s="28"/>
    </row>
    <row r="225" spans="1:8" ht="12.75" customHeight="1">
      <c r="A225" s="44" t="s">
        <v>56</v>
      </c>
      <c r="B225" s="45"/>
      <c r="C225" s="21"/>
      <c r="D225" s="21"/>
      <c r="E225" s="21"/>
      <c r="F225" s="21"/>
      <c r="G225" s="20"/>
      <c r="H225" s="28"/>
    </row>
    <row r="226" spans="1:8" ht="12.75" customHeight="1">
      <c r="A226" s="44">
        <v>44413</v>
      </c>
      <c r="B226" s="45"/>
      <c r="C226" s="23">
        <f>ROUND(839.513,3)</f>
        <v>839.513</v>
      </c>
      <c r="D226" s="23">
        <f>F226</f>
        <v>845.708</v>
      </c>
      <c r="E226" s="23">
        <f>F226</f>
        <v>845.708</v>
      </c>
      <c r="F226" s="23">
        <f>ROUND(845.708,3)</f>
        <v>845.708</v>
      </c>
      <c r="G226" s="20"/>
      <c r="H226" s="28"/>
    </row>
    <row r="227" spans="1:8" ht="12.75" customHeight="1">
      <c r="A227" s="44">
        <v>44504</v>
      </c>
      <c r="B227" s="45"/>
      <c r="C227" s="23">
        <f>ROUND(839.513,3)</f>
        <v>839.513</v>
      </c>
      <c r="D227" s="23">
        <f>F227</f>
        <v>855.064</v>
      </c>
      <c r="E227" s="23">
        <f>F227</f>
        <v>855.064</v>
      </c>
      <c r="F227" s="23">
        <f>ROUND(855.064,3)</f>
        <v>855.064</v>
      </c>
      <c r="G227" s="20"/>
      <c r="H227" s="28"/>
    </row>
    <row r="228" spans="1:8" ht="12.75" customHeight="1">
      <c r="A228" s="44">
        <v>44595</v>
      </c>
      <c r="B228" s="45"/>
      <c r="C228" s="23">
        <f>ROUND(839.513,3)</f>
        <v>839.513</v>
      </c>
      <c r="D228" s="23">
        <f>F228</f>
        <v>864.904</v>
      </c>
      <c r="E228" s="23">
        <f>F228</f>
        <v>864.904</v>
      </c>
      <c r="F228" s="23">
        <f>ROUND(864.904,3)</f>
        <v>864.904</v>
      </c>
      <c r="G228" s="20"/>
      <c r="H228" s="28"/>
    </row>
    <row r="229" spans="1:8" ht="12.75" customHeight="1">
      <c r="A229" s="44">
        <v>44686</v>
      </c>
      <c r="B229" s="45"/>
      <c r="C229" s="23">
        <f>ROUND(839.513,3)</f>
        <v>839.513</v>
      </c>
      <c r="D229" s="23">
        <f>F229</f>
        <v>875.132</v>
      </c>
      <c r="E229" s="23">
        <f>F229</f>
        <v>875.132</v>
      </c>
      <c r="F229" s="23">
        <f>ROUND(875.132,3)</f>
        <v>875.132</v>
      </c>
      <c r="G229" s="20"/>
      <c r="H229" s="28"/>
    </row>
    <row r="230" spans="1:8" ht="12.75" customHeight="1">
      <c r="A230" s="44" t="s">
        <v>57</v>
      </c>
      <c r="B230" s="45"/>
      <c r="C230" s="21"/>
      <c r="D230" s="21"/>
      <c r="E230" s="21"/>
      <c r="F230" s="21"/>
      <c r="G230" s="20"/>
      <c r="H230" s="28"/>
    </row>
    <row r="231" spans="1:8" ht="12.75" customHeight="1">
      <c r="A231" s="44">
        <v>44413</v>
      </c>
      <c r="B231" s="45"/>
      <c r="C231" s="23">
        <f>ROUND(788.031,3)</f>
        <v>788.031</v>
      </c>
      <c r="D231" s="23">
        <f>F231</f>
        <v>793.846</v>
      </c>
      <c r="E231" s="23">
        <f>F231</f>
        <v>793.846</v>
      </c>
      <c r="F231" s="23">
        <f>ROUND(793.846,3)</f>
        <v>793.846</v>
      </c>
      <c r="G231" s="20"/>
      <c r="H231" s="28"/>
    </row>
    <row r="232" spans="1:8" ht="12.75" customHeight="1">
      <c r="A232" s="44">
        <v>44504</v>
      </c>
      <c r="B232" s="45"/>
      <c r="C232" s="23">
        <f>ROUND(788.031,3)</f>
        <v>788.031</v>
      </c>
      <c r="D232" s="23">
        <f>F232</f>
        <v>802.628</v>
      </c>
      <c r="E232" s="23">
        <f>F232</f>
        <v>802.628</v>
      </c>
      <c r="F232" s="23">
        <f>ROUND(802.628,3)</f>
        <v>802.628</v>
      </c>
      <c r="G232" s="20"/>
      <c r="H232" s="28"/>
    </row>
    <row r="233" spans="1:8" ht="12.75" customHeight="1">
      <c r="A233" s="44">
        <v>44595</v>
      </c>
      <c r="B233" s="45"/>
      <c r="C233" s="23">
        <f>ROUND(788.031,3)</f>
        <v>788.031</v>
      </c>
      <c r="D233" s="23">
        <f>F233</f>
        <v>811.865</v>
      </c>
      <c r="E233" s="23">
        <f>F233</f>
        <v>811.865</v>
      </c>
      <c r="F233" s="23">
        <f>ROUND(811.865,3)</f>
        <v>811.865</v>
      </c>
      <c r="G233" s="20"/>
      <c r="H233" s="28"/>
    </row>
    <row r="234" spans="1:8" ht="12.75" customHeight="1">
      <c r="A234" s="44">
        <v>44686</v>
      </c>
      <c r="B234" s="45"/>
      <c r="C234" s="23">
        <f>ROUND(788.031,3)</f>
        <v>788.031</v>
      </c>
      <c r="D234" s="23">
        <f>F234</f>
        <v>821.466</v>
      </c>
      <c r="E234" s="23">
        <f>F234</f>
        <v>821.466</v>
      </c>
      <c r="F234" s="23">
        <f>ROUND(821.466,3)</f>
        <v>821.466</v>
      </c>
      <c r="G234" s="20"/>
      <c r="H234" s="28"/>
    </row>
    <row r="235" spans="1:8" ht="12.75" customHeight="1">
      <c r="A235" s="44" t="s">
        <v>58</v>
      </c>
      <c r="B235" s="45"/>
      <c r="C235" s="21"/>
      <c r="D235" s="21"/>
      <c r="E235" s="21"/>
      <c r="F235" s="21"/>
      <c r="G235" s="20"/>
      <c r="H235" s="28"/>
    </row>
    <row r="236" spans="1:8" ht="12.75" customHeight="1">
      <c r="A236" s="44">
        <v>44413</v>
      </c>
      <c r="B236" s="45"/>
      <c r="C236" s="23">
        <f>ROUND(898.428,3)</f>
        <v>898.428</v>
      </c>
      <c r="D236" s="23">
        <f>F236</f>
        <v>905.058</v>
      </c>
      <c r="E236" s="23">
        <f>F236</f>
        <v>905.058</v>
      </c>
      <c r="F236" s="23">
        <f>ROUND(905.058,3)</f>
        <v>905.058</v>
      </c>
      <c r="G236" s="20"/>
      <c r="H236" s="28"/>
    </row>
    <row r="237" spans="1:8" ht="12.75" customHeight="1">
      <c r="A237" s="44">
        <v>44504</v>
      </c>
      <c r="B237" s="45"/>
      <c r="C237" s="23">
        <f>ROUND(898.428,3)</f>
        <v>898.428</v>
      </c>
      <c r="D237" s="23">
        <f>F237</f>
        <v>915.07</v>
      </c>
      <c r="E237" s="23">
        <f>F237</f>
        <v>915.07</v>
      </c>
      <c r="F237" s="23">
        <f>ROUND(915.07,3)</f>
        <v>915.07</v>
      </c>
      <c r="G237" s="20"/>
      <c r="H237" s="28"/>
    </row>
    <row r="238" spans="1:8" ht="12.75" customHeight="1">
      <c r="A238" s="44">
        <v>44595</v>
      </c>
      <c r="B238" s="45"/>
      <c r="C238" s="23">
        <f>ROUND(898.428,3)</f>
        <v>898.428</v>
      </c>
      <c r="D238" s="23">
        <f>F238</f>
        <v>925.601</v>
      </c>
      <c r="E238" s="23">
        <f>F238</f>
        <v>925.601</v>
      </c>
      <c r="F238" s="23">
        <f>ROUND(925.601,3)</f>
        <v>925.601</v>
      </c>
      <c r="G238" s="20"/>
      <c r="H238" s="28"/>
    </row>
    <row r="239" spans="1:8" ht="12.75" customHeight="1">
      <c r="A239" s="44">
        <v>44686</v>
      </c>
      <c r="B239" s="45"/>
      <c r="C239" s="23">
        <f>ROUND(898.428,3)</f>
        <v>898.428</v>
      </c>
      <c r="D239" s="23">
        <f>F239</f>
        <v>936.547</v>
      </c>
      <c r="E239" s="23">
        <f>F239</f>
        <v>936.547</v>
      </c>
      <c r="F239" s="23">
        <f>ROUND(936.547,3)</f>
        <v>936.547</v>
      </c>
      <c r="G239" s="20"/>
      <c r="H239" s="28"/>
    </row>
    <row r="240" spans="1:8" ht="12.75" customHeight="1">
      <c r="A240" s="44" t="s">
        <v>59</v>
      </c>
      <c r="B240" s="45"/>
      <c r="C240" s="21"/>
      <c r="D240" s="21"/>
      <c r="E240" s="21"/>
      <c r="F240" s="21"/>
      <c r="G240" s="20"/>
      <c r="H240" s="28"/>
    </row>
    <row r="241" spans="1:8" ht="12.75" customHeight="1">
      <c r="A241" s="44">
        <v>44413</v>
      </c>
      <c r="B241" s="45"/>
      <c r="C241" s="23">
        <f>ROUND(790.153,3)</f>
        <v>790.153</v>
      </c>
      <c r="D241" s="23">
        <f>F241</f>
        <v>795.984</v>
      </c>
      <c r="E241" s="23">
        <f>F241</f>
        <v>795.984</v>
      </c>
      <c r="F241" s="23">
        <f>ROUND(795.984,3)</f>
        <v>795.984</v>
      </c>
      <c r="G241" s="20"/>
      <c r="H241" s="28"/>
    </row>
    <row r="242" spans="1:8" ht="12.75" customHeight="1">
      <c r="A242" s="44">
        <v>44504</v>
      </c>
      <c r="B242" s="45"/>
      <c r="C242" s="23">
        <f>ROUND(790.153,3)</f>
        <v>790.153</v>
      </c>
      <c r="D242" s="23">
        <f>F242</f>
        <v>804.789</v>
      </c>
      <c r="E242" s="23">
        <f>F242</f>
        <v>804.789</v>
      </c>
      <c r="F242" s="23">
        <f>ROUND(804.789,3)</f>
        <v>804.789</v>
      </c>
      <c r="G242" s="20"/>
      <c r="H242" s="28"/>
    </row>
    <row r="243" spans="1:8" ht="12.75" customHeight="1">
      <c r="A243" s="44">
        <v>44595</v>
      </c>
      <c r="B243" s="45"/>
      <c r="C243" s="23">
        <f>ROUND(790.153,3)</f>
        <v>790.153</v>
      </c>
      <c r="D243" s="23">
        <f>F243</f>
        <v>814.051</v>
      </c>
      <c r="E243" s="23">
        <f>F243</f>
        <v>814.051</v>
      </c>
      <c r="F243" s="23">
        <f>ROUND(814.051,3)</f>
        <v>814.051</v>
      </c>
      <c r="G243" s="20"/>
      <c r="H243" s="28"/>
    </row>
    <row r="244" spans="1:8" ht="12.75" customHeight="1">
      <c r="A244" s="44">
        <v>44686</v>
      </c>
      <c r="B244" s="45"/>
      <c r="C244" s="23">
        <f>ROUND(790.153,3)</f>
        <v>790.153</v>
      </c>
      <c r="D244" s="23">
        <f>F244</f>
        <v>823.678</v>
      </c>
      <c r="E244" s="23">
        <f>F244</f>
        <v>823.678</v>
      </c>
      <c r="F244" s="23">
        <f>ROUND(823.678,3)</f>
        <v>823.678</v>
      </c>
      <c r="G244" s="20"/>
      <c r="H244" s="28"/>
    </row>
    <row r="245" spans="1:8" ht="12.75" customHeight="1">
      <c r="A245" s="44" t="s">
        <v>60</v>
      </c>
      <c r="B245" s="45"/>
      <c r="C245" s="21"/>
      <c r="D245" s="21"/>
      <c r="E245" s="21"/>
      <c r="F245" s="21"/>
      <c r="G245" s="20"/>
      <c r="H245" s="28"/>
    </row>
    <row r="246" spans="1:8" ht="12.75" customHeight="1">
      <c r="A246" s="44">
        <v>44413</v>
      </c>
      <c r="B246" s="45"/>
      <c r="C246" s="23">
        <f>ROUND(293.53771437278,3)</f>
        <v>293.538</v>
      </c>
      <c r="D246" s="23">
        <f>F246</f>
        <v>295.755</v>
      </c>
      <c r="E246" s="23">
        <f>F246</f>
        <v>295.755</v>
      </c>
      <c r="F246" s="23">
        <f>ROUND(295.755,3)</f>
        <v>295.755</v>
      </c>
      <c r="G246" s="20"/>
      <c r="H246" s="28"/>
    </row>
    <row r="247" spans="1:8" ht="12.75" customHeight="1">
      <c r="A247" s="44">
        <v>44504</v>
      </c>
      <c r="B247" s="45"/>
      <c r="C247" s="23">
        <f>ROUND(293.53771437278,3)</f>
        <v>293.538</v>
      </c>
      <c r="D247" s="23">
        <f>F247</f>
        <v>299.1</v>
      </c>
      <c r="E247" s="23">
        <f>F247</f>
        <v>299.1</v>
      </c>
      <c r="F247" s="23">
        <f>ROUND(299.1,3)</f>
        <v>299.1</v>
      </c>
      <c r="G247" s="20"/>
      <c r="H247" s="28"/>
    </row>
    <row r="248" spans="1:8" ht="12.75" customHeight="1">
      <c r="A248" s="44">
        <v>44595</v>
      </c>
      <c r="B248" s="45"/>
      <c r="C248" s="23">
        <f>ROUND(293.53771437278,3)</f>
        <v>293.538</v>
      </c>
      <c r="D248" s="23">
        <f>F248</f>
        <v>302.614</v>
      </c>
      <c r="E248" s="23">
        <f>F248</f>
        <v>302.614</v>
      </c>
      <c r="F248" s="23">
        <f>ROUND(302.614,3)</f>
        <v>302.614</v>
      </c>
      <c r="G248" s="20"/>
      <c r="H248" s="28"/>
    </row>
    <row r="249" spans="1:8" ht="12.75" customHeight="1">
      <c r="A249" s="44">
        <v>44686</v>
      </c>
      <c r="B249" s="45"/>
      <c r="C249" s="23">
        <f>ROUND(293.53771437278,3)</f>
        <v>293.538</v>
      </c>
      <c r="D249" s="23">
        <f>F249</f>
        <v>306.263</v>
      </c>
      <c r="E249" s="23">
        <f>F249</f>
        <v>306.263</v>
      </c>
      <c r="F249" s="23">
        <f>ROUND(306.263,3)</f>
        <v>306.263</v>
      </c>
      <c r="G249" s="20"/>
      <c r="H249" s="28"/>
    </row>
    <row r="250" spans="1:8" ht="12.75" customHeight="1">
      <c r="A250" s="44" t="s">
        <v>61</v>
      </c>
      <c r="B250" s="45"/>
      <c r="C250" s="21"/>
      <c r="D250" s="21"/>
      <c r="E250" s="21"/>
      <c r="F250" s="21"/>
      <c r="G250" s="20"/>
      <c r="H250" s="28"/>
    </row>
    <row r="251" spans="1:8" ht="12.75" customHeight="1">
      <c r="A251" s="44">
        <v>44413</v>
      </c>
      <c r="B251" s="45"/>
      <c r="C251" s="23">
        <f>ROUND(780.346,3)</f>
        <v>780.346</v>
      </c>
      <c r="D251" s="23">
        <f>F251</f>
        <v>786.105</v>
      </c>
      <c r="E251" s="23">
        <f>F251</f>
        <v>786.105</v>
      </c>
      <c r="F251" s="23">
        <f>ROUND(786.105,3)</f>
        <v>786.105</v>
      </c>
      <c r="G251" s="20"/>
      <c r="H251" s="28"/>
    </row>
    <row r="252" spans="1:8" ht="12.75" customHeight="1">
      <c r="A252" s="44">
        <v>44504</v>
      </c>
      <c r="B252" s="45"/>
      <c r="C252" s="23">
        <f>ROUND(780.346,3)</f>
        <v>780.346</v>
      </c>
      <c r="D252" s="23">
        <f>F252</f>
        <v>794.801</v>
      </c>
      <c r="E252" s="23">
        <f>F252</f>
        <v>794.801</v>
      </c>
      <c r="F252" s="23">
        <f>ROUND(794.801,3)</f>
        <v>794.801</v>
      </c>
      <c r="G252" s="20"/>
      <c r="H252" s="28"/>
    </row>
    <row r="253" spans="1:8" ht="12.75" customHeight="1">
      <c r="A253" s="44">
        <v>44595</v>
      </c>
      <c r="B253" s="45"/>
      <c r="C253" s="23">
        <f>ROUND(780.346,3)</f>
        <v>780.346</v>
      </c>
      <c r="D253" s="23">
        <f>F253</f>
        <v>803.947</v>
      </c>
      <c r="E253" s="23">
        <f>F253</f>
        <v>803.947</v>
      </c>
      <c r="F253" s="23">
        <f>ROUND(803.947,3)</f>
        <v>803.947</v>
      </c>
      <c r="G253" s="20"/>
      <c r="H253" s="28"/>
    </row>
    <row r="254" spans="1:8" ht="12.75" customHeight="1">
      <c r="A254" s="44">
        <v>44686</v>
      </c>
      <c r="B254" s="45"/>
      <c r="C254" s="23">
        <f>ROUND(780.346,3)</f>
        <v>780.346</v>
      </c>
      <c r="D254" s="23">
        <f>F254</f>
        <v>813.455</v>
      </c>
      <c r="E254" s="23">
        <f>F254</f>
        <v>813.455</v>
      </c>
      <c r="F254" s="23">
        <f>ROUND(813.455,3)</f>
        <v>813.455</v>
      </c>
      <c r="G254" s="20"/>
      <c r="H254" s="28"/>
    </row>
    <row r="255" spans="1:8" ht="12.75" customHeight="1">
      <c r="A255" s="46" t="s">
        <v>80</v>
      </c>
      <c r="B255" s="47"/>
      <c r="C255" s="30"/>
      <c r="D255" s="30"/>
      <c r="E255" s="30"/>
      <c r="F255" s="30"/>
      <c r="G255" s="31"/>
      <c r="H255" s="32"/>
    </row>
    <row r="256" spans="1:8" ht="12.75" customHeight="1">
      <c r="A256" s="34">
        <v>44362</v>
      </c>
      <c r="B256" s="35"/>
      <c r="C256" s="33">
        <v>3.683</v>
      </c>
      <c r="D256" s="33">
        <v>3.712</v>
      </c>
      <c r="E256" s="33">
        <v>3.678</v>
      </c>
      <c r="F256" s="33">
        <v>3.6950000000000003</v>
      </c>
      <c r="G256" s="31"/>
      <c r="H256" s="32"/>
    </row>
    <row r="257" spans="1:8" ht="12.75" customHeight="1">
      <c r="A257" s="34">
        <v>44398</v>
      </c>
      <c r="B257" s="35">
        <v>44180</v>
      </c>
      <c r="C257" s="33">
        <v>3.683</v>
      </c>
      <c r="D257" s="33">
        <v>3.772</v>
      </c>
      <c r="E257" s="33">
        <v>3.718</v>
      </c>
      <c r="F257" s="33">
        <v>3.745</v>
      </c>
      <c r="G257" s="31"/>
      <c r="H257" s="32"/>
    </row>
    <row r="258" spans="1:8" ht="12.75" customHeight="1">
      <c r="A258" s="34">
        <v>44426</v>
      </c>
      <c r="B258" s="35">
        <v>44216</v>
      </c>
      <c r="C258" s="33">
        <v>3.683</v>
      </c>
      <c r="D258" s="33">
        <v>3.812</v>
      </c>
      <c r="E258" s="33">
        <v>3.748</v>
      </c>
      <c r="F258" s="33">
        <v>3.7800000000000002</v>
      </c>
      <c r="G258" s="31"/>
      <c r="H258" s="32"/>
    </row>
    <row r="259" spans="1:8" ht="12.75" customHeight="1">
      <c r="A259" s="34">
        <v>44454</v>
      </c>
      <c r="B259" s="35">
        <v>44244</v>
      </c>
      <c r="C259" s="33">
        <v>3.683</v>
      </c>
      <c r="D259" s="33">
        <v>3.822</v>
      </c>
      <c r="E259" s="33">
        <v>3.788</v>
      </c>
      <c r="F259" s="33">
        <v>3.8049999999999997</v>
      </c>
      <c r="G259" s="31"/>
      <c r="H259" s="32"/>
    </row>
    <row r="260" spans="1:8" ht="12.75" customHeight="1">
      <c r="A260" s="34">
        <v>44489</v>
      </c>
      <c r="B260" s="35">
        <v>44272</v>
      </c>
      <c r="C260" s="33">
        <v>3.683</v>
      </c>
      <c r="D260" s="33">
        <v>3.932</v>
      </c>
      <c r="E260" s="33">
        <v>3.868</v>
      </c>
      <c r="F260" s="33">
        <v>3.9</v>
      </c>
      <c r="G260" s="31"/>
      <c r="H260" s="32"/>
    </row>
    <row r="261" spans="1:8" ht="12.75" customHeight="1">
      <c r="A261" s="34">
        <v>44517</v>
      </c>
      <c r="B261" s="35">
        <v>44307</v>
      </c>
      <c r="C261" s="33">
        <v>3.683</v>
      </c>
      <c r="D261" s="33">
        <v>3.962</v>
      </c>
      <c r="E261" s="33">
        <v>3.898</v>
      </c>
      <c r="F261" s="33">
        <v>3.93</v>
      </c>
      <c r="G261" s="31"/>
      <c r="H261" s="32"/>
    </row>
    <row r="262" spans="1:8" ht="12.75" customHeight="1">
      <c r="A262" s="34">
        <v>44545</v>
      </c>
      <c r="B262" s="35">
        <v>44362</v>
      </c>
      <c r="C262" s="33">
        <v>3.683</v>
      </c>
      <c r="D262" s="33">
        <v>4.092</v>
      </c>
      <c r="E262" s="33">
        <v>4.048</v>
      </c>
      <c r="F262" s="33">
        <v>4.07</v>
      </c>
      <c r="G262" s="31"/>
      <c r="H262" s="32"/>
    </row>
    <row r="263" spans="1:8" ht="12.75" customHeight="1">
      <c r="A263" s="34">
        <v>44636</v>
      </c>
      <c r="B263" s="35">
        <v>44454</v>
      </c>
      <c r="C263" s="33">
        <v>3.683</v>
      </c>
      <c r="D263" s="33">
        <v>4.352</v>
      </c>
      <c r="E263" s="33">
        <v>4.298</v>
      </c>
      <c r="F263" s="33">
        <v>4.325</v>
      </c>
      <c r="G263" s="31"/>
      <c r="H263" s="32"/>
    </row>
    <row r="264" spans="1:8" ht="12.75" customHeight="1">
      <c r="A264" s="34">
        <v>44727</v>
      </c>
      <c r="B264" s="35">
        <v>44545</v>
      </c>
      <c r="C264" s="33">
        <v>3.683</v>
      </c>
      <c r="D264" s="33">
        <v>4.692</v>
      </c>
      <c r="E264" s="33">
        <v>4.628</v>
      </c>
      <c r="F264" s="33">
        <v>4.66</v>
      </c>
      <c r="G264" s="31"/>
      <c r="H264" s="32"/>
    </row>
    <row r="265" spans="1:8" ht="12.75" customHeight="1">
      <c r="A265" s="34">
        <v>44825</v>
      </c>
      <c r="B265" s="35">
        <v>44636</v>
      </c>
      <c r="C265" s="33">
        <v>3.683</v>
      </c>
      <c r="D265" s="33">
        <v>4.942</v>
      </c>
      <c r="E265" s="33">
        <v>4.858</v>
      </c>
      <c r="F265" s="33">
        <v>4.9</v>
      </c>
      <c r="G265" s="31"/>
      <c r="H265" s="32"/>
    </row>
    <row r="266" spans="1:8" ht="12.75" customHeight="1">
      <c r="A266" s="34">
        <v>44916</v>
      </c>
      <c r="B266" s="35">
        <v>44727</v>
      </c>
      <c r="C266" s="33">
        <v>3.683</v>
      </c>
      <c r="D266" s="33">
        <v>5.272</v>
      </c>
      <c r="E266" s="33">
        <v>5.178</v>
      </c>
      <c r="F266" s="33">
        <v>5.225</v>
      </c>
      <c r="G266" s="31"/>
      <c r="H266" s="32"/>
    </row>
    <row r="267" spans="1:8" ht="12.75" customHeight="1">
      <c r="A267" s="34">
        <v>45000</v>
      </c>
      <c r="B267" s="35">
        <v>44825</v>
      </c>
      <c r="C267" s="33">
        <v>3.683</v>
      </c>
      <c r="D267" s="33">
        <v>5.502</v>
      </c>
      <c r="E267" s="33">
        <v>5.368</v>
      </c>
      <c r="F267" s="33">
        <v>5.4350000000000005</v>
      </c>
      <c r="G267" s="31"/>
      <c r="H267" s="32"/>
    </row>
    <row r="268" spans="1:8" ht="12.75" customHeight="1">
      <c r="A268" s="44" t="s">
        <v>12</v>
      </c>
      <c r="B268" s="45"/>
      <c r="C268" s="21"/>
      <c r="D268" s="21"/>
      <c r="E268" s="21"/>
      <c r="F268" s="21"/>
      <c r="G268" s="20"/>
      <c r="H268" s="28"/>
    </row>
    <row r="269" spans="1:8" ht="12.75" customHeight="1">
      <c r="A269" s="44">
        <v>45007</v>
      </c>
      <c r="B269" s="45"/>
      <c r="C269" s="20">
        <f>ROUND(92.3022713035839,2)</f>
        <v>92.3</v>
      </c>
      <c r="D269" s="20">
        <f>F269</f>
        <v>86.65</v>
      </c>
      <c r="E269" s="20">
        <f>F269</f>
        <v>86.65</v>
      </c>
      <c r="F269" s="20">
        <f>ROUND(86.6502746331784,2)</f>
        <v>86.65</v>
      </c>
      <c r="G269" s="20"/>
      <c r="H269" s="28"/>
    </row>
    <row r="270" spans="1:8" ht="12.75" customHeight="1">
      <c r="A270" s="44" t="s">
        <v>13</v>
      </c>
      <c r="B270" s="45"/>
      <c r="C270" s="21"/>
      <c r="D270" s="21"/>
      <c r="E270" s="21"/>
      <c r="F270" s="21"/>
      <c r="G270" s="20"/>
      <c r="H270" s="28"/>
    </row>
    <row r="271" spans="1:8" ht="12.75" customHeight="1">
      <c r="A271" s="44">
        <v>46834</v>
      </c>
      <c r="B271" s="45"/>
      <c r="C271" s="20">
        <f>ROUND(89.4633277421922,2)</f>
        <v>89.46</v>
      </c>
      <c r="D271" s="20">
        <f>F271</f>
        <v>81.67</v>
      </c>
      <c r="E271" s="20">
        <f>F271</f>
        <v>81.67</v>
      </c>
      <c r="F271" s="20">
        <f>ROUND(81.6678886236476,2)</f>
        <v>81.67</v>
      </c>
      <c r="G271" s="20"/>
      <c r="H271" s="28"/>
    </row>
    <row r="272" spans="1:8" ht="12.75" customHeight="1">
      <c r="A272" s="44" t="s">
        <v>62</v>
      </c>
      <c r="B272" s="45"/>
      <c r="C272" s="21"/>
      <c r="D272" s="21"/>
      <c r="E272" s="21"/>
      <c r="F272" s="21"/>
      <c r="G272" s="20"/>
      <c r="H272" s="28"/>
    </row>
    <row r="273" spans="1:8" ht="12.75" customHeight="1">
      <c r="A273" s="44">
        <v>44362</v>
      </c>
      <c r="B273" s="45"/>
      <c r="C273" s="22">
        <f>ROUND(92.3022713035839,5)</f>
        <v>92.30227</v>
      </c>
      <c r="D273" s="22">
        <f>F273</f>
        <v>90.43205</v>
      </c>
      <c r="E273" s="22">
        <f>F273</f>
        <v>90.43205</v>
      </c>
      <c r="F273" s="22">
        <f>ROUND(90.4320506791917,5)</f>
        <v>90.43205</v>
      </c>
      <c r="G273" s="20"/>
      <c r="H273" s="28"/>
    </row>
    <row r="274" spans="1:8" ht="12.75" customHeight="1">
      <c r="A274" s="44" t="s">
        <v>63</v>
      </c>
      <c r="B274" s="45"/>
      <c r="C274" s="21"/>
      <c r="D274" s="21"/>
      <c r="E274" s="21"/>
      <c r="F274" s="21"/>
      <c r="G274" s="20"/>
      <c r="H274" s="28"/>
    </row>
    <row r="275" spans="1:8" ht="12.75" customHeight="1">
      <c r="A275" s="44">
        <v>44460</v>
      </c>
      <c r="B275" s="45"/>
      <c r="C275" s="22">
        <f>ROUND(92.3022713035839,5)</f>
        <v>92.30227</v>
      </c>
      <c r="D275" s="22">
        <f>F275</f>
        <v>89.41782</v>
      </c>
      <c r="E275" s="22">
        <f>F275</f>
        <v>89.41782</v>
      </c>
      <c r="F275" s="22">
        <f>ROUND(89.4178190681677,5)</f>
        <v>89.41782</v>
      </c>
      <c r="G275" s="20"/>
      <c r="H275" s="28"/>
    </row>
    <row r="276" spans="1:8" ht="12.75" customHeight="1">
      <c r="A276" s="44" t="s">
        <v>64</v>
      </c>
      <c r="B276" s="45"/>
      <c r="C276" s="21"/>
      <c r="D276" s="21"/>
      <c r="E276" s="21"/>
      <c r="F276" s="21"/>
      <c r="G276" s="20"/>
      <c r="H276" s="28"/>
    </row>
    <row r="277" spans="1:8" ht="12.75" customHeight="1">
      <c r="A277" s="44">
        <v>44551</v>
      </c>
      <c r="B277" s="45"/>
      <c r="C277" s="22">
        <f>ROUND(92.3022713035839,5)</f>
        <v>92.30227</v>
      </c>
      <c r="D277" s="22">
        <f>F277</f>
        <v>90.70043</v>
      </c>
      <c r="E277" s="22">
        <f>F277</f>
        <v>90.70043</v>
      </c>
      <c r="F277" s="22">
        <f>ROUND(90.7004311819533,5)</f>
        <v>90.70043</v>
      </c>
      <c r="G277" s="20"/>
      <c r="H277" s="28"/>
    </row>
    <row r="278" spans="1:8" ht="12.75" customHeight="1">
      <c r="A278" s="44" t="s">
        <v>65</v>
      </c>
      <c r="B278" s="45"/>
      <c r="C278" s="21"/>
      <c r="D278" s="21"/>
      <c r="E278" s="21"/>
      <c r="F278" s="21"/>
      <c r="G278" s="20"/>
      <c r="H278" s="28"/>
    </row>
    <row r="279" spans="1:8" ht="12.75" customHeight="1">
      <c r="A279" s="44">
        <v>44635</v>
      </c>
      <c r="B279" s="45"/>
      <c r="C279" s="22">
        <f>ROUND(92.3022713035839,5)</f>
        <v>92.30227</v>
      </c>
      <c r="D279" s="22">
        <f>F279</f>
        <v>90.14173</v>
      </c>
      <c r="E279" s="22">
        <f>F279</f>
        <v>90.14173</v>
      </c>
      <c r="F279" s="22">
        <f>ROUND(90.1417334642969,5)</f>
        <v>90.14173</v>
      </c>
      <c r="G279" s="20"/>
      <c r="H279" s="28"/>
    </row>
    <row r="280" spans="1:8" ht="12.75" customHeight="1">
      <c r="A280" s="44" t="s">
        <v>66</v>
      </c>
      <c r="B280" s="45"/>
      <c r="C280" s="21"/>
      <c r="D280" s="21"/>
      <c r="E280" s="21"/>
      <c r="F280" s="21"/>
      <c r="G280" s="20"/>
      <c r="H280" s="28"/>
    </row>
    <row r="281" spans="1:8" ht="12.75" customHeight="1">
      <c r="A281" s="44">
        <v>44733</v>
      </c>
      <c r="B281" s="45"/>
      <c r="C281" s="22">
        <f>ROUND(92.3022713035839,5)</f>
        <v>92.30227</v>
      </c>
      <c r="D281" s="22">
        <f>F281</f>
        <v>90.33632</v>
      </c>
      <c r="E281" s="22">
        <f>F281</f>
        <v>90.33632</v>
      </c>
      <c r="F281" s="22">
        <f>ROUND(90.3363220167161,5)</f>
        <v>90.33632</v>
      </c>
      <c r="G281" s="20"/>
      <c r="H281" s="28"/>
    </row>
    <row r="282" spans="1:8" ht="12.75" customHeight="1">
      <c r="A282" s="44" t="s">
        <v>67</v>
      </c>
      <c r="B282" s="45"/>
      <c r="C282" s="21"/>
      <c r="D282" s="21"/>
      <c r="E282" s="21"/>
      <c r="F282" s="21"/>
      <c r="G282" s="20"/>
      <c r="H282" s="28"/>
    </row>
    <row r="283" spans="1:8" ht="12.75" customHeight="1">
      <c r="A283" s="44">
        <v>44824</v>
      </c>
      <c r="B283" s="45"/>
      <c r="C283" s="22">
        <f>ROUND(92.3022713035839,5)</f>
        <v>92.30227</v>
      </c>
      <c r="D283" s="22">
        <f>F283</f>
        <v>93.55326</v>
      </c>
      <c r="E283" s="22">
        <f>F283</f>
        <v>93.55326</v>
      </c>
      <c r="F283" s="22">
        <f>ROUND(93.5532586461868,5)</f>
        <v>93.55326</v>
      </c>
      <c r="G283" s="20"/>
      <c r="H283" s="28"/>
    </row>
    <row r="284" spans="1:8" ht="12.75" customHeight="1">
      <c r="A284" s="44" t="s">
        <v>68</v>
      </c>
      <c r="B284" s="45"/>
      <c r="C284" s="21"/>
      <c r="D284" s="21"/>
      <c r="E284" s="21"/>
      <c r="F284" s="21"/>
      <c r="G284" s="20"/>
      <c r="H284" s="28"/>
    </row>
    <row r="285" spans="1:8" ht="12.75" customHeight="1">
      <c r="A285" s="44">
        <v>45097</v>
      </c>
      <c r="B285" s="45"/>
      <c r="C285" s="20">
        <f>ROUND(92.3022713035839,2)</f>
        <v>92.3</v>
      </c>
      <c r="D285" s="20">
        <f>F285</f>
        <v>92.3</v>
      </c>
      <c r="E285" s="20">
        <f>F285</f>
        <v>92.3</v>
      </c>
      <c r="F285" s="20">
        <f>ROUND(92.3022713035839,2)</f>
        <v>92.3</v>
      </c>
      <c r="G285" s="20"/>
      <c r="H285" s="28"/>
    </row>
    <row r="286" spans="1:8" ht="12.75" customHeight="1">
      <c r="A286" s="44" t="s">
        <v>69</v>
      </c>
      <c r="B286" s="45"/>
      <c r="C286" s="21"/>
      <c r="D286" s="21"/>
      <c r="E286" s="21"/>
      <c r="F286" s="21"/>
      <c r="G286" s="20"/>
      <c r="H286" s="28"/>
    </row>
    <row r="287" spans="1:8" ht="12.75" customHeight="1">
      <c r="A287" s="44">
        <v>45188</v>
      </c>
      <c r="B287" s="45"/>
      <c r="C287" s="20">
        <f>ROUND(92.3022713035839,2)</f>
        <v>92.3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44" t="s">
        <v>70</v>
      </c>
      <c r="B288" s="45"/>
      <c r="C288" s="21"/>
      <c r="D288" s="21"/>
      <c r="E288" s="21"/>
      <c r="F288" s="21"/>
      <c r="G288" s="20"/>
      <c r="H288" s="28"/>
    </row>
    <row r="289" spans="1:8" ht="12.75" customHeight="1">
      <c r="A289" s="44">
        <v>46008</v>
      </c>
      <c r="B289" s="45"/>
      <c r="C289" s="22">
        <f>ROUND(89.4633277421922,5)</f>
        <v>89.46333</v>
      </c>
      <c r="D289" s="22">
        <f>F289</f>
        <v>80.72949</v>
      </c>
      <c r="E289" s="22">
        <f>F289</f>
        <v>80.72949</v>
      </c>
      <c r="F289" s="22">
        <f>ROUND(80.7294924951108,5)</f>
        <v>80.72949</v>
      </c>
      <c r="G289" s="20"/>
      <c r="H289" s="28"/>
    </row>
    <row r="290" spans="1:8" ht="12.75" customHeight="1">
      <c r="A290" s="44" t="s">
        <v>71</v>
      </c>
      <c r="B290" s="45"/>
      <c r="C290" s="21"/>
      <c r="D290" s="21"/>
      <c r="E290" s="21"/>
      <c r="F290" s="21"/>
      <c r="G290" s="20"/>
      <c r="H290" s="28"/>
    </row>
    <row r="291" spans="1:8" ht="12.75" customHeight="1">
      <c r="A291" s="44">
        <v>46097</v>
      </c>
      <c r="B291" s="45"/>
      <c r="C291" s="22">
        <f>ROUND(89.4633277421922,5)</f>
        <v>89.46333</v>
      </c>
      <c r="D291" s="22">
        <f>F291</f>
        <v>77.30628</v>
      </c>
      <c r="E291" s="22">
        <f>F291</f>
        <v>77.30628</v>
      </c>
      <c r="F291" s="22">
        <f>ROUND(77.3062814955951,5)</f>
        <v>77.30628</v>
      </c>
      <c r="G291" s="20"/>
      <c r="H291" s="28"/>
    </row>
    <row r="292" spans="1:8" ht="12.75" customHeight="1">
      <c r="A292" s="44" t="s">
        <v>72</v>
      </c>
      <c r="B292" s="45"/>
      <c r="C292" s="21"/>
      <c r="D292" s="21"/>
      <c r="E292" s="21"/>
      <c r="F292" s="21"/>
      <c r="G292" s="20"/>
      <c r="H292" s="28"/>
    </row>
    <row r="293" spans="1:8" ht="12.75" customHeight="1">
      <c r="A293" s="44">
        <v>46188</v>
      </c>
      <c r="B293" s="45"/>
      <c r="C293" s="22">
        <f>ROUND(89.4633277421922,5)</f>
        <v>89.46333</v>
      </c>
      <c r="D293" s="22">
        <f>F293</f>
        <v>75.75919</v>
      </c>
      <c r="E293" s="22">
        <f>F293</f>
        <v>75.75919</v>
      </c>
      <c r="F293" s="22">
        <f>ROUND(75.7591933956228,5)</f>
        <v>75.75919</v>
      </c>
      <c r="G293" s="20"/>
      <c r="H293" s="28"/>
    </row>
    <row r="294" spans="1:8" ht="12.75" customHeight="1">
      <c r="A294" s="44" t="s">
        <v>73</v>
      </c>
      <c r="B294" s="45"/>
      <c r="C294" s="21"/>
      <c r="D294" s="21"/>
      <c r="E294" s="21"/>
      <c r="F294" s="21"/>
      <c r="G294" s="20"/>
      <c r="H294" s="28"/>
    </row>
    <row r="295" spans="1:8" ht="12.75" customHeight="1">
      <c r="A295" s="44">
        <v>46286</v>
      </c>
      <c r="B295" s="45"/>
      <c r="C295" s="22">
        <f>ROUND(89.4633277421922,5)</f>
        <v>89.46333</v>
      </c>
      <c r="D295" s="22">
        <f>F295</f>
        <v>77.82232</v>
      </c>
      <c r="E295" s="22">
        <f>F295</f>
        <v>77.82232</v>
      </c>
      <c r="F295" s="22">
        <f>ROUND(77.822319298732,5)</f>
        <v>77.82232</v>
      </c>
      <c r="G295" s="20"/>
      <c r="H295" s="28"/>
    </row>
    <row r="296" spans="1:8" ht="12.75" customHeight="1">
      <c r="A296" s="44" t="s">
        <v>74</v>
      </c>
      <c r="B296" s="45"/>
      <c r="C296" s="21"/>
      <c r="D296" s="21"/>
      <c r="E296" s="21"/>
      <c r="F296" s="21"/>
      <c r="G296" s="20"/>
      <c r="H296" s="28"/>
    </row>
    <row r="297" spans="1:8" ht="12.75" customHeight="1">
      <c r="A297" s="44">
        <v>46377</v>
      </c>
      <c r="B297" s="45"/>
      <c r="C297" s="22">
        <f>ROUND(89.4633277421922,5)</f>
        <v>89.46333</v>
      </c>
      <c r="D297" s="22">
        <f>F297</f>
        <v>81.86426</v>
      </c>
      <c r="E297" s="22">
        <f>F297</f>
        <v>81.86426</v>
      </c>
      <c r="F297" s="22">
        <f>ROUND(81.8642575720321,5)</f>
        <v>81.86426</v>
      </c>
      <c r="G297" s="20"/>
      <c r="H297" s="28"/>
    </row>
    <row r="298" spans="1:8" ht="12.75" customHeight="1">
      <c r="A298" s="44" t="s">
        <v>75</v>
      </c>
      <c r="B298" s="45"/>
      <c r="C298" s="21"/>
      <c r="D298" s="21"/>
      <c r="E298" s="21"/>
      <c r="F298" s="21"/>
      <c r="G298" s="20"/>
      <c r="H298" s="28"/>
    </row>
    <row r="299" spans="1:8" ht="12.75" customHeight="1">
      <c r="A299" s="44">
        <v>46461</v>
      </c>
      <c r="B299" s="45"/>
      <c r="C299" s="22">
        <f>ROUND(89.4633277421922,5)</f>
        <v>89.46333</v>
      </c>
      <c r="D299" s="22">
        <f>F299</f>
        <v>80.38981</v>
      </c>
      <c r="E299" s="22">
        <f>F299</f>
        <v>80.38981</v>
      </c>
      <c r="F299" s="22">
        <f>ROUND(80.3898095373965,5)</f>
        <v>80.38981</v>
      </c>
      <c r="G299" s="20"/>
      <c r="H299" s="28"/>
    </row>
    <row r="300" spans="1:8" ht="12.75" customHeight="1">
      <c r="A300" s="44" t="s">
        <v>76</v>
      </c>
      <c r="B300" s="45"/>
      <c r="C300" s="21"/>
      <c r="D300" s="21"/>
      <c r="E300" s="21"/>
      <c r="F300" s="21"/>
      <c r="G300" s="20"/>
      <c r="H300" s="28"/>
    </row>
    <row r="301" spans="1:8" ht="12.75" customHeight="1">
      <c r="A301" s="44">
        <v>46559</v>
      </c>
      <c r="B301" s="45"/>
      <c r="C301" s="22">
        <f>ROUND(89.4633277421922,5)</f>
        <v>89.46333</v>
      </c>
      <c r="D301" s="22">
        <f>F301</f>
        <v>82.47475</v>
      </c>
      <c r="E301" s="22">
        <f>F301</f>
        <v>82.47475</v>
      </c>
      <c r="F301" s="22">
        <f>ROUND(82.4747499730253,5)</f>
        <v>82.47475</v>
      </c>
      <c r="G301" s="20"/>
      <c r="H301" s="28"/>
    </row>
    <row r="302" spans="1:8" ht="12.75" customHeight="1">
      <c r="A302" s="44" t="s">
        <v>77</v>
      </c>
      <c r="B302" s="45"/>
      <c r="C302" s="21"/>
      <c r="D302" s="21"/>
      <c r="E302" s="21"/>
      <c r="F302" s="21"/>
      <c r="G302" s="20"/>
      <c r="H302" s="28"/>
    </row>
    <row r="303" spans="1:8" ht="12.75" customHeight="1">
      <c r="A303" s="44">
        <v>46650</v>
      </c>
      <c r="B303" s="45"/>
      <c r="C303" s="22">
        <f>ROUND(89.4633277421922,5)</f>
        <v>89.46333</v>
      </c>
      <c r="D303" s="22">
        <f>F303</f>
        <v>88.2659</v>
      </c>
      <c r="E303" s="22">
        <f>F303</f>
        <v>88.2659</v>
      </c>
      <c r="F303" s="22">
        <f>ROUND(88.2658989876084,5)</f>
        <v>88.2659</v>
      </c>
      <c r="G303" s="20"/>
      <c r="H303" s="28"/>
    </row>
    <row r="304" spans="1:8" ht="12.75" customHeight="1">
      <c r="A304" s="44" t="s">
        <v>78</v>
      </c>
      <c r="B304" s="45"/>
      <c r="C304" s="21"/>
      <c r="D304" s="21"/>
      <c r="E304" s="21"/>
      <c r="F304" s="21"/>
      <c r="G304" s="20"/>
      <c r="H304" s="28"/>
    </row>
    <row r="305" spans="1:8" ht="12.75" customHeight="1">
      <c r="A305" s="44">
        <v>46924</v>
      </c>
      <c r="B305" s="45"/>
      <c r="C305" s="20">
        <f>ROUND(89.4633277421922,2)</f>
        <v>89.46</v>
      </c>
      <c r="D305" s="20">
        <f>F305</f>
        <v>89.46</v>
      </c>
      <c r="E305" s="20">
        <f>F305</f>
        <v>89.46</v>
      </c>
      <c r="F305" s="20">
        <f>ROUND(89.4633277421922,2)</f>
        <v>89.46</v>
      </c>
      <c r="G305" s="20"/>
      <c r="H305" s="28"/>
    </row>
    <row r="306" spans="1:8" ht="12.75" customHeight="1">
      <c r="A306" s="44" t="s">
        <v>79</v>
      </c>
      <c r="B306" s="45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ROUND(89.4633277421922,2)</f>
        <v>89.46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2021-06-02T16:25:30Z</dcterms:modified>
  <cp:category/>
  <cp:version/>
  <cp:contentType/>
  <cp:contentStatus/>
</cp:coreProperties>
</file>