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<sst xmlns="http://schemas.openxmlformats.org/spreadsheetml/2006/main" count="108" uniqueCount="108">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</sst>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42548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ROUND(1.74,5)</f>
        <v>1.74</v>
      </c>
      <c r="D6" s="25">
        <f>F6</f>
        <v>1.74</v>
      </c>
      <c r="E6" s="25">
        <f>F6</f>
        <v>1.74</v>
      </c>
      <c r="F6" s="25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ROUND(1.79,5)</f>
        <v>1.79</v>
      </c>
      <c r="D8" s="25">
        <f>F8</f>
        <v>1.79</v>
      </c>
      <c r="E8" s="25">
        <f>F8</f>
        <v>1.79</v>
      </c>
      <c r="F8" s="25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ROUND(2.195,5)</f>
        <v>2.195</v>
      </c>
      <c r="D12" s="25">
        <f>F12</f>
        <v>2.195</v>
      </c>
      <c r="E12" s="25">
        <f>F12</f>
        <v>2.195</v>
      </c>
      <c r="F12" s="25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ROUND(10.6,5)</f>
        <v>10.6</v>
      </c>
      <c r="D14" s="25">
        <f>F14</f>
        <v>10.6</v>
      </c>
      <c r="E14" s="25">
        <f>F14</f>
        <v>10.6</v>
      </c>
      <c r="F14" s="25">
        <f>ROUND(10.6,5)</f>
        <v>10.6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ROUND(8.81,5)</f>
        <v>8.81</v>
      </c>
      <c r="D16" s="25">
        <f>F16</f>
        <v>8.81</v>
      </c>
      <c r="E16" s="25">
        <f>F16</f>
        <v>8.81</v>
      </c>
      <c r="F16" s="25">
        <f>ROUND(8.81,5)</f>
        <v>8.81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ROUND(9.11,3)</f>
        <v>9.11</v>
      </c>
      <c r="D18" s="27">
        <f>F18</f>
        <v>9.11</v>
      </c>
      <c r="E18" s="27">
        <f>F18</f>
        <v>9.11</v>
      </c>
      <c r="F18" s="27">
        <f>ROUND(9.11,3)</f>
        <v>9.11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ROUND(7.765,3)</f>
        <v>7.765</v>
      </c>
      <c r="D24" s="27">
        <f>F24</f>
        <v>7.765</v>
      </c>
      <c r="E24" s="27">
        <f>F24</f>
        <v>7.765</v>
      </c>
      <c r="F24" s="27">
        <f>ROUND(7.765,3)</f>
        <v>7.765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ROUND(8.15,3)</f>
        <v>8.15</v>
      </c>
      <c r="D26" s="27">
        <f>F26</f>
        <v>8.15</v>
      </c>
      <c r="E26" s="27">
        <f>F26</f>
        <v>8.15</v>
      </c>
      <c r="F26" s="27">
        <f>ROUND(8.15,3)</f>
        <v>8.15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ROUND(8.42,3)</f>
        <v>8.42</v>
      </c>
      <c r="D28" s="27">
        <f>F28</f>
        <v>8.42</v>
      </c>
      <c r="E28" s="27">
        <f>F28</f>
        <v>8.42</v>
      </c>
      <c r="F28" s="27">
        <f>ROUND(8.42,3)</f>
        <v>8.42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ROUND(8.575,3)</f>
        <v>8.575</v>
      </c>
      <c r="D30" s="27">
        <f>F30</f>
        <v>8.575</v>
      </c>
      <c r="E30" s="27">
        <f>F30</f>
        <v>8.575</v>
      </c>
      <c r="F30" s="27">
        <f>ROUND(8.575,3)</f>
        <v>8.575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ROUND(9.63,3)</f>
        <v>9.63</v>
      </c>
      <c r="D32" s="27">
        <f>F32</f>
        <v>9.63</v>
      </c>
      <c r="E32" s="27">
        <f>F32</f>
        <v>9.63</v>
      </c>
      <c r="F32" s="27">
        <f>ROUND(9.63,3)</f>
        <v>9.63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ROUND(1.2,5)</f>
        <v>1.2</v>
      </c>
      <c r="D36" s="25">
        <f>F36</f>
        <v>1.2</v>
      </c>
      <c r="E36" s="25">
        <f>F36</f>
        <v>1.2</v>
      </c>
      <c r="F36" s="25">
        <f>ROUND(1.2,5)</f>
        <v>1.2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ROUND(9.515,3)</f>
        <v>9.515</v>
      </c>
      <c r="D40" s="27">
        <f>F40</f>
        <v>9.515</v>
      </c>
      <c r="E40" s="27">
        <f>F40</f>
        <v>9.515</v>
      </c>
      <c r="F40" s="27">
        <f>ROUND(9.515,3)</f>
        <v>9.515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ROUND(1.74,5)</f>
        <v>1.74</v>
      </c>
      <c r="D42" s="25">
        <f>F42</f>
        <v>127.55028</v>
      </c>
      <c r="E42" s="25">
        <f>F42</f>
        <v>127.55028</v>
      </c>
      <c r="F42" s="25">
        <f>ROUND(127.55028,5)</f>
        <v>127.55028</v>
      </c>
      <c r="G42" s="24"/>
      <c r="H42" s="36"/>
    </row>
    <row r="43" spans="1:8" ht="12.75" customHeight="1">
      <c r="A43" s="22">
        <v>42677</v>
      </c>
      <c r="B43" s="22"/>
      <c r="C43" s="25">
        <f>ROUND(1.74,5)</f>
        <v>1.74</v>
      </c>
      <c r="D43" s="25">
        <f>F43</f>
        <v>129.98167</v>
      </c>
      <c r="E43" s="25">
        <f>F43</f>
        <v>129.98167</v>
      </c>
      <c r="F43" s="25">
        <f>ROUND(129.98167,5)</f>
        <v>129.98167</v>
      </c>
      <c r="G43" s="24"/>
      <c r="H43" s="36"/>
    </row>
    <row r="44" spans="1:8" ht="12.75" customHeight="1">
      <c r="A44" s="22">
        <v>42768</v>
      </c>
      <c r="B44" s="22"/>
      <c r="C44" s="25">
        <f>ROUND(1.74,5)</f>
        <v>1.74</v>
      </c>
      <c r="D44" s="25">
        <f>F44</f>
        <v>131.3005</v>
      </c>
      <c r="E44" s="25">
        <f>F44</f>
        <v>131.3005</v>
      </c>
      <c r="F44" s="25">
        <f>ROUND(131.3005,5)</f>
        <v>131.3005</v>
      </c>
      <c r="G44" s="24"/>
      <c r="H44" s="36"/>
    </row>
    <row r="45" spans="1:8" ht="12.75" customHeight="1">
      <c r="A45" s="22">
        <v>42859</v>
      </c>
      <c r="B45" s="22"/>
      <c r="C45" s="25">
        <f>ROUND(1.74,5)</f>
        <v>1.74</v>
      </c>
      <c r="D45" s="25">
        <f>F45</f>
        <v>134.06677</v>
      </c>
      <c r="E45" s="25">
        <f>F45</f>
        <v>134.06677</v>
      </c>
      <c r="F45" s="25">
        <f>ROUND(134.06677,5)</f>
        <v>134.06677</v>
      </c>
      <c r="G45" s="24"/>
      <c r="H45" s="36"/>
    </row>
    <row r="46" spans="1:8" ht="12.75" customHeight="1">
      <c r="A46" s="22">
        <v>42950</v>
      </c>
      <c r="B46" s="22"/>
      <c r="C46" s="25">
        <f>ROUND(1.74,5)</f>
        <v>1.74</v>
      </c>
      <c r="D46" s="25">
        <f>F46</f>
        <v>136.81065</v>
      </c>
      <c r="E46" s="25">
        <f>F46</f>
        <v>136.81065</v>
      </c>
      <c r="F46" s="25">
        <f>ROUND(136.81065,5)</f>
        <v>136.81065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ROUND(9.465,5)</f>
        <v>9.465</v>
      </c>
      <c r="D48" s="25">
        <f>F48</f>
        <v>9.49241</v>
      </c>
      <c r="E48" s="25">
        <f>F48</f>
        <v>9.49241</v>
      </c>
      <c r="F48" s="25">
        <f>ROUND(9.49241,5)</f>
        <v>9.49241</v>
      </c>
      <c r="G48" s="24"/>
      <c r="H48" s="36"/>
    </row>
    <row r="49" spans="1:8" ht="12.75" customHeight="1">
      <c r="A49" s="22">
        <v>42677</v>
      </c>
      <c r="B49" s="22"/>
      <c r="C49" s="25">
        <f>ROUND(9.465,5)</f>
        <v>9.465</v>
      </c>
      <c r="D49" s="25">
        <f>F49</f>
        <v>9.54362</v>
      </c>
      <c r="E49" s="25">
        <f>F49</f>
        <v>9.54362</v>
      </c>
      <c r="F49" s="25">
        <f>ROUND(9.54362,5)</f>
        <v>9.54362</v>
      </c>
      <c r="G49" s="24"/>
      <c r="H49" s="36"/>
    </row>
    <row r="50" spans="1:8" ht="12.75" customHeight="1">
      <c r="A50" s="22">
        <v>42768</v>
      </c>
      <c r="B50" s="22"/>
      <c r="C50" s="25">
        <f>ROUND(9.465,5)</f>
        <v>9.465</v>
      </c>
      <c r="D50" s="25">
        <f>F50</f>
        <v>9.5884</v>
      </c>
      <c r="E50" s="25">
        <f>F50</f>
        <v>9.5884</v>
      </c>
      <c r="F50" s="25">
        <f>ROUND(9.5884,5)</f>
        <v>9.5884</v>
      </c>
      <c r="G50" s="24"/>
      <c r="H50" s="36"/>
    </row>
    <row r="51" spans="1:8" ht="12.75" customHeight="1">
      <c r="A51" s="22">
        <v>42859</v>
      </c>
      <c r="B51" s="22"/>
      <c r="C51" s="25">
        <f>ROUND(9.465,5)</f>
        <v>9.465</v>
      </c>
      <c r="D51" s="25">
        <f>F51</f>
        <v>9.62542</v>
      </c>
      <c r="E51" s="25">
        <f>F51</f>
        <v>9.62542</v>
      </c>
      <c r="F51" s="25">
        <f>ROUND(9.62542,5)</f>
        <v>9.62542</v>
      </c>
      <c r="G51" s="24"/>
      <c r="H51" s="36"/>
    </row>
    <row r="52" spans="1:8" ht="12.75" customHeight="1">
      <c r="A52" s="22">
        <v>42950</v>
      </c>
      <c r="B52" s="22"/>
      <c r="C52" s="25">
        <f>ROUND(9.465,5)</f>
        <v>9.465</v>
      </c>
      <c r="D52" s="25">
        <f>F52</f>
        <v>9.6676</v>
      </c>
      <c r="E52" s="25">
        <f>F52</f>
        <v>9.6676</v>
      </c>
      <c r="F52" s="25">
        <f>ROUND(9.6676,5)</f>
        <v>9.6676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ROUND(9.595,5)</f>
        <v>9.595</v>
      </c>
      <c r="D54" s="25">
        <f>F54</f>
        <v>9.62211</v>
      </c>
      <c r="E54" s="25">
        <f>F54</f>
        <v>9.62211</v>
      </c>
      <c r="F54" s="25">
        <f>ROUND(9.62211,5)</f>
        <v>9.62211</v>
      </c>
      <c r="G54" s="24"/>
      <c r="H54" s="36"/>
    </row>
    <row r="55" spans="1:8" ht="12.75" customHeight="1">
      <c r="A55" s="22">
        <v>42677</v>
      </c>
      <c r="B55" s="22"/>
      <c r="C55" s="25">
        <f>ROUND(9.595,5)</f>
        <v>9.595</v>
      </c>
      <c r="D55" s="25">
        <f>F55</f>
        <v>9.67701</v>
      </c>
      <c r="E55" s="25">
        <f>F55</f>
        <v>9.67701</v>
      </c>
      <c r="F55" s="25">
        <f>ROUND(9.67701,5)</f>
        <v>9.67701</v>
      </c>
      <c r="G55" s="24"/>
      <c r="H55" s="36"/>
    </row>
    <row r="56" spans="1:8" ht="12.75" customHeight="1">
      <c r="A56" s="22">
        <v>42768</v>
      </c>
      <c r="B56" s="22"/>
      <c r="C56" s="25">
        <f>ROUND(9.595,5)</f>
        <v>9.595</v>
      </c>
      <c r="D56" s="25">
        <f>F56</f>
        <v>9.72547</v>
      </c>
      <c r="E56" s="25">
        <f>F56</f>
        <v>9.72547</v>
      </c>
      <c r="F56" s="25">
        <f>ROUND(9.72547,5)</f>
        <v>9.72547</v>
      </c>
      <c r="G56" s="24"/>
      <c r="H56" s="36"/>
    </row>
    <row r="57" spans="1:8" ht="12.75" customHeight="1">
      <c r="A57" s="22">
        <v>42859</v>
      </c>
      <c r="B57" s="22"/>
      <c r="C57" s="25">
        <f>ROUND(9.595,5)</f>
        <v>9.595</v>
      </c>
      <c r="D57" s="25">
        <f>F57</f>
        <v>9.76254</v>
      </c>
      <c r="E57" s="25">
        <f>F57</f>
        <v>9.76254</v>
      </c>
      <c r="F57" s="25">
        <f>ROUND(9.76254,5)</f>
        <v>9.76254</v>
      </c>
      <c r="G57" s="24"/>
      <c r="H57" s="36"/>
    </row>
    <row r="58" spans="1:8" ht="12.75" customHeight="1">
      <c r="A58" s="22">
        <v>42950</v>
      </c>
      <c r="B58" s="22"/>
      <c r="C58" s="25">
        <f>ROUND(9.595,5)</f>
        <v>9.595</v>
      </c>
      <c r="D58" s="25">
        <f>F58</f>
        <v>9.80283</v>
      </c>
      <c r="E58" s="25">
        <f>F58</f>
        <v>9.80283</v>
      </c>
      <c r="F58" s="25">
        <f>ROUND(9.80283,5)</f>
        <v>9.80283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ROUND(107.93167,5)</f>
        <v>107.93167</v>
      </c>
      <c r="D60" s="25">
        <f>F60</f>
        <v>108.83753</v>
      </c>
      <c r="E60" s="25">
        <f>F60</f>
        <v>108.83753</v>
      </c>
      <c r="F60" s="25">
        <f>ROUND(108.83753,5)</f>
        <v>108.83753</v>
      </c>
      <c r="G60" s="24"/>
      <c r="H60" s="36"/>
    </row>
    <row r="61" spans="1:8" ht="12.75" customHeight="1">
      <c r="A61" s="22">
        <v>42677</v>
      </c>
      <c r="B61" s="22"/>
      <c r="C61" s="25">
        <f>ROUND(107.93167,5)</f>
        <v>107.93167</v>
      </c>
      <c r="D61" s="25">
        <f>F61</f>
        <v>109.893</v>
      </c>
      <c r="E61" s="25">
        <f>F61</f>
        <v>109.893</v>
      </c>
      <c r="F61" s="25">
        <f>ROUND(109.893,5)</f>
        <v>109.893</v>
      </c>
      <c r="G61" s="24"/>
      <c r="H61" s="36"/>
    </row>
    <row r="62" spans="1:8" ht="12.75" customHeight="1">
      <c r="A62" s="22">
        <v>42768</v>
      </c>
      <c r="B62" s="22"/>
      <c r="C62" s="25">
        <f>ROUND(107.93167,5)</f>
        <v>107.93167</v>
      </c>
      <c r="D62" s="25">
        <f>F62</f>
        <v>112.09788</v>
      </c>
      <c r="E62" s="25">
        <f>F62</f>
        <v>112.09788</v>
      </c>
      <c r="F62" s="25">
        <f>ROUND(112.09788,5)</f>
        <v>112.09788</v>
      </c>
      <c r="G62" s="24"/>
      <c r="H62" s="36"/>
    </row>
    <row r="63" spans="1:8" ht="12.75" customHeight="1">
      <c r="A63" s="22">
        <v>42859</v>
      </c>
      <c r="B63" s="22"/>
      <c r="C63" s="25">
        <f>ROUND(107.93167,5)</f>
        <v>107.93167</v>
      </c>
      <c r="D63" s="25">
        <f>F63</f>
        <v>113.41328</v>
      </c>
      <c r="E63" s="25">
        <f>F63</f>
        <v>113.41328</v>
      </c>
      <c r="F63" s="25">
        <f>ROUND(113.41328,5)</f>
        <v>113.41328</v>
      </c>
      <c r="G63" s="24"/>
      <c r="H63" s="36"/>
    </row>
    <row r="64" spans="1:8" ht="12.75" customHeight="1">
      <c r="A64" s="22">
        <v>42950</v>
      </c>
      <c r="B64" s="22"/>
      <c r="C64" s="25">
        <f>ROUND(107.93167,5)</f>
        <v>107.93167</v>
      </c>
      <c r="D64" s="25">
        <f>F64</f>
        <v>115.73441</v>
      </c>
      <c r="E64" s="25">
        <f>F64</f>
        <v>115.73441</v>
      </c>
      <c r="F64" s="25">
        <f>ROUND(115.73441,5)</f>
        <v>115.73441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ROUND(9.75,5)</f>
        <v>9.75</v>
      </c>
      <c r="D66" s="25">
        <f>F66</f>
        <v>9.77728</v>
      </c>
      <c r="E66" s="25">
        <f>F66</f>
        <v>9.77728</v>
      </c>
      <c r="F66" s="25">
        <f>ROUND(9.77728,5)</f>
        <v>9.77728</v>
      </c>
      <c r="G66" s="24"/>
      <c r="H66" s="36"/>
    </row>
    <row r="67" spans="1:8" ht="12.75" customHeight="1">
      <c r="A67" s="22">
        <v>42677</v>
      </c>
      <c r="B67" s="22"/>
      <c r="C67" s="25">
        <f>ROUND(9.75,5)</f>
        <v>9.75</v>
      </c>
      <c r="D67" s="25">
        <f>F67</f>
        <v>9.82902</v>
      </c>
      <c r="E67" s="25">
        <f>F67</f>
        <v>9.82902</v>
      </c>
      <c r="F67" s="25">
        <f>ROUND(9.82902,5)</f>
        <v>9.82902</v>
      </c>
      <c r="G67" s="24"/>
      <c r="H67" s="36"/>
    </row>
    <row r="68" spans="1:8" ht="12.75" customHeight="1">
      <c r="A68" s="22">
        <v>42768</v>
      </c>
      <c r="B68" s="22"/>
      <c r="C68" s="25">
        <f>ROUND(9.75,5)</f>
        <v>9.75</v>
      </c>
      <c r="D68" s="25">
        <f>F68</f>
        <v>9.8754</v>
      </c>
      <c r="E68" s="25">
        <f>F68</f>
        <v>9.8754</v>
      </c>
      <c r="F68" s="25">
        <f>ROUND(9.8754,5)</f>
        <v>9.8754</v>
      </c>
      <c r="G68" s="24"/>
      <c r="H68" s="36"/>
    </row>
    <row r="69" spans="1:8" ht="12.75" customHeight="1">
      <c r="A69" s="22">
        <v>42859</v>
      </c>
      <c r="B69" s="22"/>
      <c r="C69" s="25">
        <f>ROUND(9.75,5)</f>
        <v>9.75</v>
      </c>
      <c r="D69" s="25">
        <f>F69</f>
        <v>9.91494</v>
      </c>
      <c r="E69" s="25">
        <f>F69</f>
        <v>9.91494</v>
      </c>
      <c r="F69" s="25">
        <f>ROUND(9.91494,5)</f>
        <v>9.91494</v>
      </c>
      <c r="G69" s="24"/>
      <c r="H69" s="36"/>
    </row>
    <row r="70" spans="1:8" ht="12.75" customHeight="1">
      <c r="A70" s="22">
        <v>42950</v>
      </c>
      <c r="B70" s="22"/>
      <c r="C70" s="25">
        <f>ROUND(9.75,5)</f>
        <v>9.75</v>
      </c>
      <c r="D70" s="25">
        <f>F70</f>
        <v>9.95903</v>
      </c>
      <c r="E70" s="25">
        <f>F70</f>
        <v>9.95903</v>
      </c>
      <c r="F70" s="25">
        <f>ROUND(9.95903,5)</f>
        <v>9.95903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ROUND(1.79,5)</f>
        <v>1.79</v>
      </c>
      <c r="D72" s="25">
        <f>F72</f>
        <v>135.21026</v>
      </c>
      <c r="E72" s="25">
        <f>F72</f>
        <v>135.21026</v>
      </c>
      <c r="F72" s="25">
        <f>ROUND(135.21026,5)</f>
        <v>135.21026</v>
      </c>
      <c r="G72" s="24"/>
      <c r="H72" s="36"/>
    </row>
    <row r="73" spans="1:8" ht="12.75" customHeight="1">
      <c r="A73" s="22">
        <v>42677</v>
      </c>
      <c r="B73" s="22"/>
      <c r="C73" s="25">
        <f>ROUND(1.79,5)</f>
        <v>1.79</v>
      </c>
      <c r="D73" s="25">
        <f>F73</f>
        <v>137.78775</v>
      </c>
      <c r="E73" s="25">
        <f>F73</f>
        <v>137.78775</v>
      </c>
      <c r="F73" s="25">
        <f>ROUND(137.78775,5)</f>
        <v>137.78775</v>
      </c>
      <c r="G73" s="24"/>
      <c r="H73" s="36"/>
    </row>
    <row r="74" spans="1:8" ht="12.75" customHeight="1">
      <c r="A74" s="22">
        <v>42768</v>
      </c>
      <c r="B74" s="22"/>
      <c r="C74" s="25">
        <f>ROUND(1.79,5)</f>
        <v>1.79</v>
      </c>
      <c r="D74" s="25">
        <f>F74</f>
        <v>139.10192</v>
      </c>
      <c r="E74" s="25">
        <f>F74</f>
        <v>139.10192</v>
      </c>
      <c r="F74" s="25">
        <f>ROUND(139.10192,5)</f>
        <v>139.10192</v>
      </c>
      <c r="G74" s="24"/>
      <c r="H74" s="36"/>
    </row>
    <row r="75" spans="1:8" ht="12.75" customHeight="1">
      <c r="A75" s="22">
        <v>42859</v>
      </c>
      <c r="B75" s="22"/>
      <c r="C75" s="25">
        <f>ROUND(1.79,5)</f>
        <v>1.79</v>
      </c>
      <c r="D75" s="25">
        <f>F75</f>
        <v>142.03271</v>
      </c>
      <c r="E75" s="25">
        <f>F75</f>
        <v>142.03271</v>
      </c>
      <c r="F75" s="25">
        <f>ROUND(142.03271,5)</f>
        <v>142.03271</v>
      </c>
      <c r="G75" s="24"/>
      <c r="H75" s="36"/>
    </row>
    <row r="76" spans="1:8" ht="12.75" customHeight="1">
      <c r="A76" s="22">
        <v>42950</v>
      </c>
      <c r="B76" s="22"/>
      <c r="C76" s="25">
        <f>ROUND(1.79,5)</f>
        <v>1.79</v>
      </c>
      <c r="D76" s="25">
        <f>F76</f>
        <v>144.9396</v>
      </c>
      <c r="E76" s="25">
        <f>F76</f>
        <v>144.9396</v>
      </c>
      <c r="F76" s="25">
        <f>ROUND(144.9396,5)</f>
        <v>144.9396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ROUND(9.815,5)</f>
        <v>9.815</v>
      </c>
      <c r="D78" s="25">
        <f>F78</f>
        <v>9.84242</v>
      </c>
      <c r="E78" s="25">
        <f>F78</f>
        <v>9.84242</v>
      </c>
      <c r="F78" s="25">
        <f>ROUND(9.84242,5)</f>
        <v>9.84242</v>
      </c>
      <c r="G78" s="24"/>
      <c r="H78" s="36"/>
    </row>
    <row r="79" spans="1:8" ht="12.75" customHeight="1">
      <c r="A79" s="22">
        <v>42677</v>
      </c>
      <c r="B79" s="22"/>
      <c r="C79" s="25">
        <f>ROUND(9.815,5)</f>
        <v>9.815</v>
      </c>
      <c r="D79" s="25">
        <f>F79</f>
        <v>9.8946</v>
      </c>
      <c r="E79" s="25">
        <f>F79</f>
        <v>9.8946</v>
      </c>
      <c r="F79" s="25">
        <f>ROUND(9.8946,5)</f>
        <v>9.8946</v>
      </c>
      <c r="G79" s="24"/>
      <c r="H79" s="36"/>
    </row>
    <row r="80" spans="1:8" ht="12.75" customHeight="1">
      <c r="A80" s="22">
        <v>42768</v>
      </c>
      <c r="B80" s="22"/>
      <c r="C80" s="25">
        <f>ROUND(9.815,5)</f>
        <v>9.815</v>
      </c>
      <c r="D80" s="25">
        <f>F80</f>
        <v>9.94161</v>
      </c>
      <c r="E80" s="25">
        <f>F80</f>
        <v>9.94161</v>
      </c>
      <c r="F80" s="25">
        <f>ROUND(9.94161,5)</f>
        <v>9.94161</v>
      </c>
      <c r="G80" s="24"/>
      <c r="H80" s="36"/>
    </row>
    <row r="81" spans="1:8" ht="12.75" customHeight="1">
      <c r="A81" s="22">
        <v>42859</v>
      </c>
      <c r="B81" s="22"/>
      <c r="C81" s="25">
        <f>ROUND(9.815,5)</f>
        <v>9.815</v>
      </c>
      <c r="D81" s="25">
        <f>F81</f>
        <v>9.98192</v>
      </c>
      <c r="E81" s="25">
        <f>F81</f>
        <v>9.98192</v>
      </c>
      <c r="F81" s="25">
        <f>ROUND(9.98192,5)</f>
        <v>9.98192</v>
      </c>
      <c r="G81" s="24"/>
      <c r="H81" s="36"/>
    </row>
    <row r="82" spans="1:8" ht="12.75" customHeight="1">
      <c r="A82" s="22">
        <v>42950</v>
      </c>
      <c r="B82" s="22"/>
      <c r="C82" s="25">
        <f>ROUND(9.815,5)</f>
        <v>9.815</v>
      </c>
      <c r="D82" s="25">
        <f>F82</f>
        <v>10.02671</v>
      </c>
      <c r="E82" s="25">
        <f>F82</f>
        <v>10.02671</v>
      </c>
      <c r="F82" s="25">
        <f>ROUND(10.02671,5)</f>
        <v>10.02671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ROUND(9.83,5)</f>
        <v>9.83</v>
      </c>
      <c r="D84" s="25">
        <f>F84</f>
        <v>9.8566</v>
      </c>
      <c r="E84" s="25">
        <f>F84</f>
        <v>9.8566</v>
      </c>
      <c r="F84" s="25">
        <f>ROUND(9.8566,5)</f>
        <v>9.8566</v>
      </c>
      <c r="G84" s="24"/>
      <c r="H84" s="36"/>
    </row>
    <row r="85" spans="1:8" ht="12.75" customHeight="1">
      <c r="A85" s="22">
        <v>42677</v>
      </c>
      <c r="B85" s="22"/>
      <c r="C85" s="25">
        <f>ROUND(9.83,5)</f>
        <v>9.83</v>
      </c>
      <c r="D85" s="25">
        <f>F85</f>
        <v>9.90719</v>
      </c>
      <c r="E85" s="25">
        <f>F85</f>
        <v>9.90719</v>
      </c>
      <c r="F85" s="25">
        <f>ROUND(9.90719,5)</f>
        <v>9.90719</v>
      </c>
      <c r="G85" s="24"/>
      <c r="H85" s="36"/>
    </row>
    <row r="86" spans="1:8" ht="12.75" customHeight="1">
      <c r="A86" s="22">
        <v>42768</v>
      </c>
      <c r="B86" s="22"/>
      <c r="C86" s="25">
        <f>ROUND(9.83,5)</f>
        <v>9.83</v>
      </c>
      <c r="D86" s="25">
        <f>F86</f>
        <v>9.95274</v>
      </c>
      <c r="E86" s="25">
        <f>F86</f>
        <v>9.95274</v>
      </c>
      <c r="F86" s="25">
        <f>ROUND(9.95274,5)</f>
        <v>9.95274</v>
      </c>
      <c r="G86" s="24"/>
      <c r="H86" s="36"/>
    </row>
    <row r="87" spans="1:8" ht="12.75" customHeight="1">
      <c r="A87" s="22">
        <v>42859</v>
      </c>
      <c r="B87" s="22"/>
      <c r="C87" s="25">
        <f>ROUND(9.83,5)</f>
        <v>9.83</v>
      </c>
      <c r="D87" s="25">
        <f>F87</f>
        <v>9.99179</v>
      </c>
      <c r="E87" s="25">
        <f>F87</f>
        <v>9.99179</v>
      </c>
      <c r="F87" s="25">
        <f>ROUND(9.99179,5)</f>
        <v>9.99179</v>
      </c>
      <c r="G87" s="24"/>
      <c r="H87" s="36"/>
    </row>
    <row r="88" spans="1:8" ht="12.75" customHeight="1">
      <c r="A88" s="22">
        <v>42950</v>
      </c>
      <c r="B88" s="22"/>
      <c r="C88" s="25">
        <f>ROUND(9.83,5)</f>
        <v>9.83</v>
      </c>
      <c r="D88" s="25">
        <f>F88</f>
        <v>10.03508</v>
      </c>
      <c r="E88" s="25">
        <f>F88</f>
        <v>10.03508</v>
      </c>
      <c r="F88" s="25">
        <f>ROUND(10.03508,5)</f>
        <v>10.03508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ROUND(133.91402,5)</f>
        <v>133.91402</v>
      </c>
      <c r="D90" s="25">
        <f>F90</f>
        <v>135.0378</v>
      </c>
      <c r="E90" s="25">
        <f>F90</f>
        <v>135.0378</v>
      </c>
      <c r="F90" s="25">
        <f>ROUND(135.0378,5)</f>
        <v>135.0378</v>
      </c>
      <c r="G90" s="24"/>
      <c r="H90" s="36"/>
    </row>
    <row r="91" spans="1:8" ht="12.75" customHeight="1">
      <c r="A91" s="22">
        <v>42677</v>
      </c>
      <c r="B91" s="22"/>
      <c r="C91" s="25">
        <f>ROUND(133.91402,5)</f>
        <v>133.91402</v>
      </c>
      <c r="D91" s="25">
        <f>F91</f>
        <v>136.10622</v>
      </c>
      <c r="E91" s="25">
        <f>F91</f>
        <v>136.10622</v>
      </c>
      <c r="F91" s="25">
        <f>ROUND(136.10622,5)</f>
        <v>136.10622</v>
      </c>
      <c r="G91" s="24"/>
      <c r="H91" s="36"/>
    </row>
    <row r="92" spans="1:8" ht="12.75" customHeight="1">
      <c r="A92" s="22">
        <v>42768</v>
      </c>
      <c r="B92" s="22"/>
      <c r="C92" s="25">
        <f>ROUND(133.91402,5)</f>
        <v>133.91402</v>
      </c>
      <c r="D92" s="25">
        <f>F92</f>
        <v>138.83748</v>
      </c>
      <c r="E92" s="25">
        <f>F92</f>
        <v>138.83748</v>
      </c>
      <c r="F92" s="25">
        <f>ROUND(138.83748,5)</f>
        <v>138.83748</v>
      </c>
      <c r="G92" s="24"/>
      <c r="H92" s="36"/>
    </row>
    <row r="93" spans="1:8" ht="12.75" customHeight="1">
      <c r="A93" s="22">
        <v>42859</v>
      </c>
      <c r="B93" s="22"/>
      <c r="C93" s="25">
        <f>ROUND(133.91402,5)</f>
        <v>133.91402</v>
      </c>
      <c r="D93" s="25">
        <f>F93</f>
        <v>140.22764</v>
      </c>
      <c r="E93" s="25">
        <f>F93</f>
        <v>140.22764</v>
      </c>
      <c r="F93" s="25">
        <f>ROUND(140.22764,5)</f>
        <v>140.22764</v>
      </c>
      <c r="G93" s="24"/>
      <c r="H93" s="36"/>
    </row>
    <row r="94" spans="1:8" ht="12.75" customHeight="1">
      <c r="A94" s="22">
        <v>42950</v>
      </c>
      <c r="B94" s="22"/>
      <c r="C94" s="25">
        <f>ROUND(133.91402,5)</f>
        <v>133.91402</v>
      </c>
      <c r="D94" s="25">
        <f>F94</f>
        <v>143.09739</v>
      </c>
      <c r="E94" s="25">
        <f>F94</f>
        <v>143.09739</v>
      </c>
      <c r="F94" s="25">
        <f>ROUND(143.09739,5)</f>
        <v>143.09739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144.338</v>
      </c>
      <c r="E96" s="25">
        <f>F96</f>
        <v>144.338</v>
      </c>
      <c r="F96" s="25">
        <f>ROUND(144.338,5)</f>
        <v>144.338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147.08928</v>
      </c>
      <c r="E97" s="25">
        <f>F97</f>
        <v>147.08928</v>
      </c>
      <c r="F97" s="25">
        <f>ROUND(147.08928,5)</f>
        <v>147.08928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148.42311</v>
      </c>
      <c r="E98" s="25">
        <f>F98</f>
        <v>148.42311</v>
      </c>
      <c r="F98" s="25">
        <f>ROUND(148.42311,5)</f>
        <v>148.42311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151.55012</v>
      </c>
      <c r="E99" s="25">
        <f>F99</f>
        <v>151.55012</v>
      </c>
      <c r="F99" s="25">
        <f>ROUND(151.55012,5)</f>
        <v>151.55012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154.65188</v>
      </c>
      <c r="E100" s="25">
        <f>F100</f>
        <v>154.65188</v>
      </c>
      <c r="F100" s="25">
        <f>ROUND(154.65188,5)</f>
        <v>154.65188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ROUND(2.195,5)</f>
        <v>2.195</v>
      </c>
      <c r="D102" s="25">
        <f>F102</f>
        <v>132.49116</v>
      </c>
      <c r="E102" s="25">
        <f>F102</f>
        <v>132.49116</v>
      </c>
      <c r="F102" s="25">
        <f>ROUND(132.49116,5)</f>
        <v>132.49116</v>
      </c>
      <c r="G102" s="24"/>
      <c r="H102" s="36"/>
    </row>
    <row r="103" spans="1:8" ht="12.75" customHeight="1">
      <c r="A103" s="22">
        <v>42677</v>
      </c>
      <c r="B103" s="22"/>
      <c r="C103" s="25">
        <f>ROUND(2.195,5)</f>
        <v>2.195</v>
      </c>
      <c r="D103" s="25">
        <f>F103</f>
        <v>133.35219</v>
      </c>
      <c r="E103" s="25">
        <f>F103</f>
        <v>133.35219</v>
      </c>
      <c r="F103" s="25">
        <f>ROUND(133.35219,5)</f>
        <v>133.35219</v>
      </c>
      <c r="G103" s="24"/>
      <c r="H103" s="36"/>
    </row>
    <row r="104" spans="1:8" ht="12.75" customHeight="1">
      <c r="A104" s="22">
        <v>42768</v>
      </c>
      <c r="B104" s="22"/>
      <c r="C104" s="25">
        <f>ROUND(2.195,5)</f>
        <v>2.195</v>
      </c>
      <c r="D104" s="25">
        <f>F104</f>
        <v>136.02816</v>
      </c>
      <c r="E104" s="25">
        <f>F104</f>
        <v>136.02816</v>
      </c>
      <c r="F104" s="25">
        <f>ROUND(136.02816,5)</f>
        <v>136.02816</v>
      </c>
      <c r="G104" s="24"/>
      <c r="H104" s="36"/>
    </row>
    <row r="105" spans="1:8" ht="12.75" customHeight="1">
      <c r="A105" s="22">
        <v>42859</v>
      </c>
      <c r="B105" s="22"/>
      <c r="C105" s="25">
        <f>ROUND(2.195,5)</f>
        <v>2.195</v>
      </c>
      <c r="D105" s="25">
        <f>F105</f>
        <v>138.89375</v>
      </c>
      <c r="E105" s="25">
        <f>F105</f>
        <v>138.89375</v>
      </c>
      <c r="F105" s="25">
        <f>ROUND(138.89375,5)</f>
        <v>138.89375</v>
      </c>
      <c r="G105" s="24"/>
      <c r="H105" s="36"/>
    </row>
    <row r="106" spans="1:8" ht="12.75" customHeight="1">
      <c r="A106" s="22">
        <v>42950</v>
      </c>
      <c r="B106" s="22"/>
      <c r="C106" s="25">
        <f>ROUND(2.195,5)</f>
        <v>2.195</v>
      </c>
      <c r="D106" s="25">
        <f>F106</f>
        <v>141.73654</v>
      </c>
      <c r="E106" s="25">
        <f>F106</f>
        <v>141.73654</v>
      </c>
      <c r="F106" s="25">
        <f>ROUND(141.73654,5)</f>
        <v>141.73654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ROUND(10.6,5)</f>
        <v>10.6</v>
      </c>
      <c r="D108" s="25">
        <f>F108</f>
        <v>10.63947</v>
      </c>
      <c r="E108" s="25">
        <f>F108</f>
        <v>10.63947</v>
      </c>
      <c r="F108" s="25">
        <f>ROUND(10.63947,5)</f>
        <v>10.63947</v>
      </c>
      <c r="G108" s="24"/>
      <c r="H108" s="36"/>
    </row>
    <row r="109" spans="1:8" ht="12.75" customHeight="1">
      <c r="A109" s="22">
        <v>42677</v>
      </c>
      <c r="B109" s="22"/>
      <c r="C109" s="25">
        <f>ROUND(10.6,5)</f>
        <v>10.6</v>
      </c>
      <c r="D109" s="25">
        <f>F109</f>
        <v>10.72386</v>
      </c>
      <c r="E109" s="25">
        <f>F109</f>
        <v>10.72386</v>
      </c>
      <c r="F109" s="25">
        <f>ROUND(10.72386,5)</f>
        <v>10.72386</v>
      </c>
      <c r="G109" s="24"/>
      <c r="H109" s="36"/>
    </row>
    <row r="110" spans="1:8" ht="12.75" customHeight="1">
      <c r="A110" s="22">
        <v>42768</v>
      </c>
      <c r="B110" s="22"/>
      <c r="C110" s="25">
        <f>ROUND(10.6,5)</f>
        <v>10.6</v>
      </c>
      <c r="D110" s="25">
        <f>F110</f>
        <v>10.80522</v>
      </c>
      <c r="E110" s="25">
        <f>F110</f>
        <v>10.80522</v>
      </c>
      <c r="F110" s="25">
        <f>ROUND(10.80522,5)</f>
        <v>10.80522</v>
      </c>
      <c r="G110" s="24"/>
      <c r="H110" s="36"/>
    </row>
    <row r="111" spans="1:8" ht="12.75" customHeight="1">
      <c r="A111" s="22">
        <v>42859</v>
      </c>
      <c r="B111" s="22"/>
      <c r="C111" s="25">
        <f>ROUND(10.6,5)</f>
        <v>10.6</v>
      </c>
      <c r="D111" s="25">
        <f>F111</f>
        <v>10.87344</v>
      </c>
      <c r="E111" s="25">
        <f>F111</f>
        <v>10.87344</v>
      </c>
      <c r="F111" s="25">
        <f>ROUND(10.87344,5)</f>
        <v>10.87344</v>
      </c>
      <c r="G111" s="24"/>
      <c r="H111" s="36"/>
    </row>
    <row r="112" spans="1:8" ht="12.75" customHeight="1">
      <c r="A112" s="22">
        <v>42950</v>
      </c>
      <c r="B112" s="22"/>
      <c r="C112" s="25">
        <f>ROUND(10.6,5)</f>
        <v>10.6</v>
      </c>
      <c r="D112" s="25">
        <f>F112</f>
        <v>10.94524</v>
      </c>
      <c r="E112" s="25">
        <f>F112</f>
        <v>10.94524</v>
      </c>
      <c r="F112" s="25">
        <f>ROUND(10.94524,5)</f>
        <v>10.94524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ROUND(10.75,5)</f>
        <v>10.75</v>
      </c>
      <c r="D114" s="25">
        <f>F114</f>
        <v>10.78919</v>
      </c>
      <c r="E114" s="25">
        <f>F114</f>
        <v>10.78919</v>
      </c>
      <c r="F114" s="25">
        <f>ROUND(10.78919,5)</f>
        <v>10.78919</v>
      </c>
      <c r="G114" s="24"/>
      <c r="H114" s="36"/>
    </row>
    <row r="115" spans="1:8" ht="12.75" customHeight="1">
      <c r="A115" s="22">
        <v>42677</v>
      </c>
      <c r="B115" s="22"/>
      <c r="C115" s="25">
        <f>ROUND(10.75,5)</f>
        <v>10.75</v>
      </c>
      <c r="D115" s="25">
        <f>F115</f>
        <v>10.87226</v>
      </c>
      <c r="E115" s="25">
        <f>F115</f>
        <v>10.87226</v>
      </c>
      <c r="F115" s="25">
        <f>ROUND(10.87226,5)</f>
        <v>10.87226</v>
      </c>
      <c r="G115" s="24"/>
      <c r="H115" s="36"/>
    </row>
    <row r="116" spans="1:8" ht="12.75" customHeight="1">
      <c r="A116" s="22">
        <v>42768</v>
      </c>
      <c r="B116" s="22"/>
      <c r="C116" s="25">
        <f>ROUND(10.75,5)</f>
        <v>10.75</v>
      </c>
      <c r="D116" s="25">
        <f>F116</f>
        <v>10.9498</v>
      </c>
      <c r="E116" s="25">
        <f>F116</f>
        <v>10.9498</v>
      </c>
      <c r="F116" s="25">
        <f>ROUND(10.9498,5)</f>
        <v>10.9498</v>
      </c>
      <c r="G116" s="24"/>
      <c r="H116" s="36"/>
    </row>
    <row r="117" spans="1:8" ht="12.75" customHeight="1">
      <c r="A117" s="22">
        <v>42859</v>
      </c>
      <c r="B117" s="22"/>
      <c r="C117" s="25">
        <f>ROUND(10.75,5)</f>
        <v>10.75</v>
      </c>
      <c r="D117" s="25">
        <f>F117</f>
        <v>11.01945</v>
      </c>
      <c r="E117" s="25">
        <f>F117</f>
        <v>11.01945</v>
      </c>
      <c r="F117" s="25">
        <f>ROUND(11.01945,5)</f>
        <v>11.01945</v>
      </c>
      <c r="G117" s="24"/>
      <c r="H117" s="36"/>
    </row>
    <row r="118" spans="1:8" ht="12.75" customHeight="1">
      <c r="A118" s="22">
        <v>42950</v>
      </c>
      <c r="B118" s="22"/>
      <c r="C118" s="25">
        <f>ROUND(10.75,5)</f>
        <v>10.75</v>
      </c>
      <c r="D118" s="25">
        <f>F118</f>
        <v>11.09129</v>
      </c>
      <c r="E118" s="25">
        <f>F118</f>
        <v>11.09129</v>
      </c>
      <c r="F118" s="25">
        <f>ROUND(11.09129,5)</f>
        <v>11.09129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ROUND(152.8770504,5)</f>
        <v>152.87705</v>
      </c>
      <c r="D120" s="25">
        <f>F120</f>
        <v>152.55824</v>
      </c>
      <c r="E120" s="25">
        <f>F120</f>
        <v>152.55824</v>
      </c>
      <c r="F120" s="25">
        <f>ROUND(152.55824,5)</f>
        <v>152.55824</v>
      </c>
      <c r="G120" s="24"/>
      <c r="H120" s="36"/>
    </row>
    <row r="121" spans="1:8" ht="12.75" customHeight="1">
      <c r="A121" s="22">
        <v>42677</v>
      </c>
      <c r="B121" s="22"/>
      <c r="C121" s="25">
        <f>ROUND(152.8770504,5)</f>
        <v>152.87705</v>
      </c>
      <c r="D121" s="25">
        <f>F121</f>
        <v>155.46632</v>
      </c>
      <c r="E121" s="25">
        <f>F121</f>
        <v>155.46632</v>
      </c>
      <c r="F121" s="25">
        <f>ROUND(155.46632,5)</f>
        <v>155.46632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ROUND(8.81,5)</f>
        <v>8.81</v>
      </c>
      <c r="D123" s="25">
        <f>F123</f>
        <v>8.83536</v>
      </c>
      <c r="E123" s="25">
        <f>F123</f>
        <v>8.83536</v>
      </c>
      <c r="F123" s="25">
        <f>ROUND(8.83536,5)</f>
        <v>8.83536</v>
      </c>
      <c r="G123" s="24"/>
      <c r="H123" s="36"/>
    </row>
    <row r="124" spans="1:8" ht="12.75" customHeight="1">
      <c r="A124" s="22">
        <v>42677</v>
      </c>
      <c r="B124" s="22"/>
      <c r="C124" s="25">
        <f>ROUND(8.81,5)</f>
        <v>8.81</v>
      </c>
      <c r="D124" s="25">
        <f>F124</f>
        <v>8.88938</v>
      </c>
      <c r="E124" s="25">
        <f>F124</f>
        <v>8.88938</v>
      </c>
      <c r="F124" s="25">
        <f>ROUND(8.88938,5)</f>
        <v>8.88938</v>
      </c>
      <c r="G124" s="24"/>
      <c r="H124" s="36"/>
    </row>
    <row r="125" spans="1:8" ht="12.75" customHeight="1">
      <c r="A125" s="22">
        <v>42768</v>
      </c>
      <c r="B125" s="22"/>
      <c r="C125" s="25">
        <f>ROUND(8.81,5)</f>
        <v>8.81</v>
      </c>
      <c r="D125" s="25">
        <f>F125</f>
        <v>8.93457</v>
      </c>
      <c r="E125" s="25">
        <f>F125</f>
        <v>8.93457</v>
      </c>
      <c r="F125" s="25">
        <f>ROUND(8.93457,5)</f>
        <v>8.93457</v>
      </c>
      <c r="G125" s="24"/>
      <c r="H125" s="36"/>
    </row>
    <row r="126" spans="1:8" ht="12.75" customHeight="1">
      <c r="A126" s="22">
        <v>42859</v>
      </c>
      <c r="B126" s="22"/>
      <c r="C126" s="25">
        <f>ROUND(8.81,5)</f>
        <v>8.81</v>
      </c>
      <c r="D126" s="25">
        <f>F126</f>
        <v>8.95455</v>
      </c>
      <c r="E126" s="25">
        <f>F126</f>
        <v>8.95455</v>
      </c>
      <c r="F126" s="25">
        <f>ROUND(8.95455,5)</f>
        <v>8.95455</v>
      </c>
      <c r="G126" s="24"/>
      <c r="H126" s="36"/>
    </row>
    <row r="127" spans="1:8" ht="12.75" customHeight="1">
      <c r="A127" s="22">
        <v>42950</v>
      </c>
      <c r="B127" s="22"/>
      <c r="C127" s="25">
        <f>ROUND(8.81,5)</f>
        <v>8.81</v>
      </c>
      <c r="D127" s="25">
        <f>F127</f>
        <v>8.97982</v>
      </c>
      <c r="E127" s="25">
        <f>F127</f>
        <v>8.97982</v>
      </c>
      <c r="F127" s="25">
        <f>ROUND(8.97982,5)</f>
        <v>8.97982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ROUND(9.685,5)</f>
        <v>9.685</v>
      </c>
      <c r="D129" s="25">
        <f>F129</f>
        <v>9.71083</v>
      </c>
      <c r="E129" s="25">
        <f>F129</f>
        <v>9.71083</v>
      </c>
      <c r="F129" s="25">
        <f>ROUND(9.71083,5)</f>
        <v>9.71083</v>
      </c>
      <c r="G129" s="24"/>
      <c r="H129" s="36"/>
    </row>
    <row r="130" spans="1:8" ht="12.75" customHeight="1">
      <c r="A130" s="22">
        <v>42677</v>
      </c>
      <c r="B130" s="22"/>
      <c r="C130" s="25">
        <f>ROUND(9.685,5)</f>
        <v>9.685</v>
      </c>
      <c r="D130" s="25">
        <f>F130</f>
        <v>9.76608</v>
      </c>
      <c r="E130" s="25">
        <f>F130</f>
        <v>9.76608</v>
      </c>
      <c r="F130" s="25">
        <f>ROUND(9.76608,5)</f>
        <v>9.76608</v>
      </c>
      <c r="G130" s="24"/>
      <c r="H130" s="36"/>
    </row>
    <row r="131" spans="1:8" ht="12.75" customHeight="1">
      <c r="A131" s="22">
        <v>42768</v>
      </c>
      <c r="B131" s="22"/>
      <c r="C131" s="25">
        <f>ROUND(9.685,5)</f>
        <v>9.685</v>
      </c>
      <c r="D131" s="25">
        <f>F131</f>
        <v>9.81671</v>
      </c>
      <c r="E131" s="25">
        <f>F131</f>
        <v>9.81671</v>
      </c>
      <c r="F131" s="25">
        <f>ROUND(9.81671,5)</f>
        <v>9.81671</v>
      </c>
      <c r="G131" s="24"/>
      <c r="H131" s="36"/>
    </row>
    <row r="132" spans="1:8" ht="12.75" customHeight="1">
      <c r="A132" s="22">
        <v>42859</v>
      </c>
      <c r="B132" s="22"/>
      <c r="C132" s="25">
        <f>ROUND(9.685,5)</f>
        <v>9.685</v>
      </c>
      <c r="D132" s="25">
        <f>F132</f>
        <v>9.85275</v>
      </c>
      <c r="E132" s="25">
        <f>F132</f>
        <v>9.85275</v>
      </c>
      <c r="F132" s="25">
        <f>ROUND(9.85275,5)</f>
        <v>9.85275</v>
      </c>
      <c r="G132" s="24"/>
      <c r="H132" s="36"/>
    </row>
    <row r="133" spans="1:8" ht="12.75" customHeight="1">
      <c r="A133" s="22">
        <v>42950</v>
      </c>
      <c r="B133" s="22"/>
      <c r="C133" s="25">
        <f>ROUND(9.685,5)</f>
        <v>9.685</v>
      </c>
      <c r="D133" s="25">
        <f>F133</f>
        <v>9.8922</v>
      </c>
      <c r="E133" s="25">
        <f>F133</f>
        <v>9.8922</v>
      </c>
      <c r="F133" s="25">
        <f>ROUND(9.8922,5)</f>
        <v>9.8922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ROUND(9.11,5)</f>
        <v>9.11</v>
      </c>
      <c r="D135" s="25">
        <f>F135</f>
        <v>9.13598</v>
      </c>
      <c r="E135" s="25">
        <f>F135</f>
        <v>9.13598</v>
      </c>
      <c r="F135" s="25">
        <f>ROUND(9.13598,5)</f>
        <v>9.13598</v>
      </c>
      <c r="G135" s="24"/>
      <c r="H135" s="36"/>
    </row>
    <row r="136" spans="1:8" ht="12.75" customHeight="1">
      <c r="A136" s="22">
        <v>42677</v>
      </c>
      <c r="B136" s="22"/>
      <c r="C136" s="25">
        <f>ROUND(9.11,5)</f>
        <v>9.11</v>
      </c>
      <c r="D136" s="25">
        <f>F136</f>
        <v>9.18744</v>
      </c>
      <c r="E136" s="25">
        <f>F136</f>
        <v>9.18744</v>
      </c>
      <c r="F136" s="25">
        <f>ROUND(9.18744,5)</f>
        <v>9.18744</v>
      </c>
      <c r="G136" s="24"/>
      <c r="H136" s="36"/>
    </row>
    <row r="137" spans="1:8" ht="12.75" customHeight="1">
      <c r="A137" s="22">
        <v>42768</v>
      </c>
      <c r="B137" s="22"/>
      <c r="C137" s="25">
        <f>ROUND(9.11,5)</f>
        <v>9.11</v>
      </c>
      <c r="D137" s="25">
        <f>F137</f>
        <v>9.23039</v>
      </c>
      <c r="E137" s="25">
        <f>F137</f>
        <v>9.23039</v>
      </c>
      <c r="F137" s="25">
        <f>ROUND(9.23039,5)</f>
        <v>9.23039</v>
      </c>
      <c r="G137" s="24"/>
      <c r="H137" s="36"/>
    </row>
    <row r="138" spans="1:8" ht="12.75" customHeight="1">
      <c r="A138" s="22">
        <v>42859</v>
      </c>
      <c r="B138" s="22"/>
      <c r="C138" s="25">
        <f>ROUND(9.11,5)</f>
        <v>9.11</v>
      </c>
      <c r="D138" s="25">
        <f>F138</f>
        <v>9.25997</v>
      </c>
      <c r="E138" s="25">
        <f>F138</f>
        <v>9.25997</v>
      </c>
      <c r="F138" s="25">
        <f>ROUND(9.25997,5)</f>
        <v>9.25997</v>
      </c>
      <c r="G138" s="24"/>
      <c r="H138" s="36"/>
    </row>
    <row r="139" spans="1:8" ht="12.75" customHeight="1">
      <c r="A139" s="22">
        <v>42950</v>
      </c>
      <c r="B139" s="22"/>
      <c r="C139" s="25">
        <f>ROUND(9.11,5)</f>
        <v>9.11</v>
      </c>
      <c r="D139" s="25">
        <f>F139</f>
        <v>9.294</v>
      </c>
      <c r="E139" s="25">
        <f>F139</f>
        <v>9.294</v>
      </c>
      <c r="F139" s="25">
        <f>ROUND(9.294,5)</f>
        <v>9.294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ROUND(1.68,5)</f>
        <v>1.68</v>
      </c>
      <c r="D141" s="25">
        <f>F141</f>
        <v>299.62125</v>
      </c>
      <c r="E141" s="25">
        <f>F141</f>
        <v>299.62125</v>
      </c>
      <c r="F141" s="25">
        <f>ROUND(299.62125,5)</f>
        <v>299.62125</v>
      </c>
      <c r="G141" s="24"/>
      <c r="H141" s="36"/>
    </row>
    <row r="142" spans="1:8" ht="12.75" customHeight="1">
      <c r="A142" s="22">
        <v>42677</v>
      </c>
      <c r="B142" s="22"/>
      <c r="C142" s="25">
        <f>ROUND(1.68,5)</f>
        <v>1.68</v>
      </c>
      <c r="D142" s="25">
        <f>F142</f>
        <v>305.33248</v>
      </c>
      <c r="E142" s="25">
        <f>F142</f>
        <v>305.33248</v>
      </c>
      <c r="F142" s="25">
        <f>ROUND(305.33248,5)</f>
        <v>305.33248</v>
      </c>
      <c r="G142" s="24"/>
      <c r="H142" s="36"/>
    </row>
    <row r="143" spans="1:8" ht="12.75" customHeight="1">
      <c r="A143" s="22">
        <v>42768</v>
      </c>
      <c r="B143" s="22"/>
      <c r="C143" s="25">
        <f>ROUND(1.68,5)</f>
        <v>1.68</v>
      </c>
      <c r="D143" s="25">
        <f>F143</f>
        <v>304.71643</v>
      </c>
      <c r="E143" s="25">
        <f>F143</f>
        <v>304.71643</v>
      </c>
      <c r="F143" s="25">
        <f>ROUND(304.71643,5)</f>
        <v>304.71643</v>
      </c>
      <c r="G143" s="24"/>
      <c r="H143" s="36"/>
    </row>
    <row r="144" spans="1:8" ht="12.75" customHeight="1">
      <c r="A144" s="22">
        <v>42859</v>
      </c>
      <c r="B144" s="22"/>
      <c r="C144" s="25">
        <f>ROUND(1.68,5)</f>
        <v>1.68</v>
      </c>
      <c r="D144" s="25">
        <f>F144</f>
        <v>311.13728</v>
      </c>
      <c r="E144" s="25">
        <f>F144</f>
        <v>311.13728</v>
      </c>
      <c r="F144" s="25">
        <f>ROUND(311.13728,5)</f>
        <v>311.13728</v>
      </c>
      <c r="G144" s="24"/>
      <c r="H144" s="36"/>
    </row>
    <row r="145" spans="1:8" ht="12.75" customHeight="1">
      <c r="A145" s="22">
        <v>42950</v>
      </c>
      <c r="B145" s="22"/>
      <c r="C145" s="25">
        <f>ROUND(1.68,5)</f>
        <v>1.68</v>
      </c>
      <c r="D145" s="25">
        <f>F145</f>
        <v>317.50484</v>
      </c>
      <c r="E145" s="25">
        <f>F145</f>
        <v>317.50484</v>
      </c>
      <c r="F145" s="25">
        <f>ROUND(317.50484,5)</f>
        <v>317.50484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ROUND(1.81,5)</f>
        <v>1.81</v>
      </c>
      <c r="D147" s="25">
        <f>F147</f>
        <v>249.11005</v>
      </c>
      <c r="E147" s="25">
        <f>F147</f>
        <v>249.11005</v>
      </c>
      <c r="F147" s="25">
        <f>ROUND(249.11005,5)</f>
        <v>249.11005</v>
      </c>
      <c r="G147" s="24"/>
      <c r="H147" s="36"/>
    </row>
    <row r="148" spans="1:8" ht="12.75" customHeight="1">
      <c r="A148" s="22">
        <v>42677</v>
      </c>
      <c r="B148" s="22"/>
      <c r="C148" s="25">
        <f>ROUND(1.81,5)</f>
        <v>1.81</v>
      </c>
      <c r="D148" s="25">
        <f>F148</f>
        <v>253.85846</v>
      </c>
      <c r="E148" s="25">
        <f>F148</f>
        <v>253.85846</v>
      </c>
      <c r="F148" s="25">
        <f>ROUND(253.85846,5)</f>
        <v>253.85846</v>
      </c>
      <c r="G148" s="24"/>
      <c r="H148" s="36"/>
    </row>
    <row r="149" spans="1:8" ht="12.75" customHeight="1">
      <c r="A149" s="22">
        <v>42768</v>
      </c>
      <c r="B149" s="22"/>
      <c r="C149" s="25">
        <f>ROUND(1.81,5)</f>
        <v>1.81</v>
      </c>
      <c r="D149" s="25">
        <f>F149</f>
        <v>255.3704</v>
      </c>
      <c r="E149" s="25">
        <f>F149</f>
        <v>255.3704</v>
      </c>
      <c r="F149" s="25">
        <f>ROUND(255.3704,5)</f>
        <v>255.3704</v>
      </c>
      <c r="G149" s="24"/>
      <c r="H149" s="36"/>
    </row>
    <row r="150" spans="1:8" ht="12.75" customHeight="1">
      <c r="A150" s="22">
        <v>42859</v>
      </c>
      <c r="B150" s="22"/>
      <c r="C150" s="25">
        <f>ROUND(1.81,5)</f>
        <v>1.81</v>
      </c>
      <c r="D150" s="25">
        <f>F150</f>
        <v>260.75065</v>
      </c>
      <c r="E150" s="25">
        <f>F150</f>
        <v>260.75065</v>
      </c>
      <c r="F150" s="25">
        <f>ROUND(260.75065,5)</f>
        <v>260.75065</v>
      </c>
      <c r="G150" s="24"/>
      <c r="H150" s="36"/>
    </row>
    <row r="151" spans="1:8" ht="12.75" customHeight="1">
      <c r="A151" s="22">
        <v>42950</v>
      </c>
      <c r="B151" s="22"/>
      <c r="C151" s="25">
        <f>ROUND(1.81,5)</f>
        <v>1.81</v>
      </c>
      <c r="D151" s="25">
        <f>F151</f>
        <v>266.08735</v>
      </c>
      <c r="E151" s="25">
        <f>F151</f>
        <v>266.08735</v>
      </c>
      <c r="F151" s="25">
        <f>ROUND(266.08735,5)</f>
        <v>266.08735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ROUND(7.765,5)</f>
        <v>7.765</v>
      </c>
      <c r="D153" s="25">
        <f>F153</f>
        <v>7.78077</v>
      </c>
      <c r="E153" s="25">
        <f>F153</f>
        <v>7.78077</v>
      </c>
      <c r="F153" s="25">
        <f>ROUND(7.78077,5)</f>
        <v>7.78077</v>
      </c>
      <c r="G153" s="24"/>
      <c r="H153" s="36"/>
    </row>
    <row r="154" spans="1:8" ht="12.75" customHeight="1">
      <c r="A154" s="22">
        <v>42677</v>
      </c>
      <c r="B154" s="22"/>
      <c r="C154" s="25">
        <f>ROUND(7.765,5)</f>
        <v>7.765</v>
      </c>
      <c r="D154" s="25">
        <f>F154</f>
        <v>7.7843</v>
      </c>
      <c r="E154" s="25">
        <f>F154</f>
        <v>7.7843</v>
      </c>
      <c r="F154" s="25">
        <f>ROUND(7.7843,5)</f>
        <v>7.7843</v>
      </c>
      <c r="G154" s="24"/>
      <c r="H154" s="36"/>
    </row>
    <row r="155" spans="1:8" ht="12.75" customHeight="1">
      <c r="A155" s="22">
        <v>42768</v>
      </c>
      <c r="B155" s="22"/>
      <c r="C155" s="25">
        <f>ROUND(7.765,5)</f>
        <v>7.765</v>
      </c>
      <c r="D155" s="25">
        <f>F155</f>
        <v>7.67373</v>
      </c>
      <c r="E155" s="25">
        <f>F155</f>
        <v>7.67373</v>
      </c>
      <c r="F155" s="25">
        <f>ROUND(7.67373,5)</f>
        <v>7.67373</v>
      </c>
      <c r="G155" s="24"/>
      <c r="H155" s="36"/>
    </row>
    <row r="156" spans="1:8" ht="12.75" customHeight="1">
      <c r="A156" s="22">
        <v>42859</v>
      </c>
      <c r="B156" s="22"/>
      <c r="C156" s="25">
        <f>ROUND(7.765,5)</f>
        <v>7.765</v>
      </c>
      <c r="D156" s="25">
        <f>F156</f>
        <v>6.95966</v>
      </c>
      <c r="E156" s="25">
        <f>F156</f>
        <v>6.95966</v>
      </c>
      <c r="F156" s="25">
        <f>ROUND(6.95966,5)</f>
        <v>6.95966</v>
      </c>
      <c r="G156" s="24"/>
      <c r="H156" s="36"/>
    </row>
    <row r="157" spans="1:8" ht="12.75" customHeight="1">
      <c r="A157" s="22">
        <v>42950</v>
      </c>
      <c r="B157" s="22"/>
      <c r="C157" s="25">
        <f>ROUND(7.765,5)</f>
        <v>7.765</v>
      </c>
      <c r="D157" s="25">
        <f>F157</f>
        <v>3.57061</v>
      </c>
      <c r="E157" s="25">
        <f>F157</f>
        <v>3.57061</v>
      </c>
      <c r="F157" s="25">
        <f>ROUND(3.57061,5)</f>
        <v>3.57061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ROUND(8.15,5)</f>
        <v>8.15</v>
      </c>
      <c r="D159" s="25">
        <f>F159</f>
        <v>8.17958</v>
      </c>
      <c r="E159" s="25">
        <f>F159</f>
        <v>8.17958</v>
      </c>
      <c r="F159" s="25">
        <f>ROUND(8.17958,5)</f>
        <v>8.17958</v>
      </c>
      <c r="G159" s="24"/>
      <c r="H159" s="36"/>
    </row>
    <row r="160" spans="1:8" ht="12.75" customHeight="1">
      <c r="A160" s="22">
        <v>42677</v>
      </c>
      <c r="B160" s="22"/>
      <c r="C160" s="25">
        <f>ROUND(8.15,5)</f>
        <v>8.15</v>
      </c>
      <c r="D160" s="25">
        <f>F160</f>
        <v>8.22757</v>
      </c>
      <c r="E160" s="25">
        <f>F160</f>
        <v>8.22757</v>
      </c>
      <c r="F160" s="25">
        <f>ROUND(8.22757,5)</f>
        <v>8.22757</v>
      </c>
      <c r="G160" s="24"/>
      <c r="H160" s="36"/>
    </row>
    <row r="161" spans="1:8" ht="12.75" customHeight="1">
      <c r="A161" s="22">
        <v>42768</v>
      </c>
      <c r="B161" s="22"/>
      <c r="C161" s="25">
        <f>ROUND(8.15,5)</f>
        <v>8.15</v>
      </c>
      <c r="D161" s="25">
        <f>F161</f>
        <v>8.24525</v>
      </c>
      <c r="E161" s="25">
        <f>F161</f>
        <v>8.24525</v>
      </c>
      <c r="F161" s="25">
        <f>ROUND(8.24525,5)</f>
        <v>8.24525</v>
      </c>
      <c r="G161" s="24"/>
      <c r="H161" s="36"/>
    </row>
    <row r="162" spans="1:8" ht="12.75" customHeight="1">
      <c r="A162" s="22">
        <v>42859</v>
      </c>
      <c r="B162" s="22"/>
      <c r="C162" s="25">
        <f>ROUND(8.15,5)</f>
        <v>8.15</v>
      </c>
      <c r="D162" s="25">
        <f>F162</f>
        <v>8.20326</v>
      </c>
      <c r="E162" s="25">
        <f>F162</f>
        <v>8.20326</v>
      </c>
      <c r="F162" s="25">
        <f>ROUND(8.20326,5)</f>
        <v>8.20326</v>
      </c>
      <c r="G162" s="24"/>
      <c r="H162" s="36"/>
    </row>
    <row r="163" spans="1:8" ht="12.75" customHeight="1">
      <c r="A163" s="22">
        <v>42950</v>
      </c>
      <c r="B163" s="22"/>
      <c r="C163" s="25">
        <f>ROUND(8.15,5)</f>
        <v>8.15</v>
      </c>
      <c r="D163" s="25">
        <f>F163</f>
        <v>8.15918</v>
      </c>
      <c r="E163" s="25">
        <f>F163</f>
        <v>8.15918</v>
      </c>
      <c r="F163" s="25">
        <f>ROUND(8.15918,5)</f>
        <v>8.15918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ROUND(8.42,5)</f>
        <v>8.42</v>
      </c>
      <c r="D165" s="25">
        <f>F165</f>
        <v>8.45082</v>
      </c>
      <c r="E165" s="25">
        <f>F165</f>
        <v>8.45082</v>
      </c>
      <c r="F165" s="25">
        <f>ROUND(8.45082,5)</f>
        <v>8.45082</v>
      </c>
      <c r="G165" s="24"/>
      <c r="H165" s="36"/>
    </row>
    <row r="166" spans="1:8" ht="12.75" customHeight="1">
      <c r="A166" s="22">
        <v>42677</v>
      </c>
      <c r="B166" s="22"/>
      <c r="C166" s="25">
        <f>ROUND(8.42,5)</f>
        <v>8.42</v>
      </c>
      <c r="D166" s="25">
        <f>F166</f>
        <v>8.50309</v>
      </c>
      <c r="E166" s="25">
        <f>F166</f>
        <v>8.50309</v>
      </c>
      <c r="F166" s="25">
        <f>ROUND(8.50309,5)</f>
        <v>8.50309</v>
      </c>
      <c r="G166" s="24"/>
      <c r="H166" s="36"/>
    </row>
    <row r="167" spans="1:8" ht="12.75" customHeight="1">
      <c r="A167" s="22">
        <v>42768</v>
      </c>
      <c r="B167" s="22"/>
      <c r="C167" s="25">
        <f>ROUND(8.42,5)</f>
        <v>8.42</v>
      </c>
      <c r="D167" s="25">
        <f>F167</f>
        <v>8.53771</v>
      </c>
      <c r="E167" s="25">
        <f>F167</f>
        <v>8.53771</v>
      </c>
      <c r="F167" s="25">
        <f>ROUND(8.53771,5)</f>
        <v>8.53771</v>
      </c>
      <c r="G167" s="24"/>
      <c r="H167" s="36"/>
    </row>
    <row r="168" spans="1:8" ht="12.75" customHeight="1">
      <c r="A168" s="22">
        <v>42859</v>
      </c>
      <c r="B168" s="22"/>
      <c r="C168" s="25">
        <f>ROUND(8.42,5)</f>
        <v>8.42</v>
      </c>
      <c r="D168" s="25">
        <f>F168</f>
        <v>8.54659</v>
      </c>
      <c r="E168" s="25">
        <f>F168</f>
        <v>8.54659</v>
      </c>
      <c r="F168" s="25">
        <f>ROUND(8.54659,5)</f>
        <v>8.54659</v>
      </c>
      <c r="G168" s="24"/>
      <c r="H168" s="36"/>
    </row>
    <row r="169" spans="1:8" ht="12.75" customHeight="1">
      <c r="A169" s="22">
        <v>42950</v>
      </c>
      <c r="B169" s="22"/>
      <c r="C169" s="25">
        <f>ROUND(8.42,5)</f>
        <v>8.42</v>
      </c>
      <c r="D169" s="25">
        <f>F169</f>
        <v>8.56376</v>
      </c>
      <c r="E169" s="25">
        <f>F169</f>
        <v>8.56376</v>
      </c>
      <c r="F169" s="25">
        <f>ROUND(8.56376,5)</f>
        <v>8.56376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ROUND(8.575,5)</f>
        <v>8.575</v>
      </c>
      <c r="D171" s="25">
        <f>F171</f>
        <v>8.60352</v>
      </c>
      <c r="E171" s="25">
        <f>F171</f>
        <v>8.60352</v>
      </c>
      <c r="F171" s="25">
        <f>ROUND(8.60352,5)</f>
        <v>8.60352</v>
      </c>
      <c r="G171" s="24"/>
      <c r="H171" s="36"/>
    </row>
    <row r="172" spans="1:8" ht="12.75" customHeight="1">
      <c r="A172" s="22">
        <v>42677</v>
      </c>
      <c r="B172" s="22"/>
      <c r="C172" s="25">
        <f>ROUND(8.575,5)</f>
        <v>8.575</v>
      </c>
      <c r="D172" s="25">
        <f>F172</f>
        <v>8.65752</v>
      </c>
      <c r="E172" s="25">
        <f>F172</f>
        <v>8.65752</v>
      </c>
      <c r="F172" s="25">
        <f>ROUND(8.65752,5)</f>
        <v>8.65752</v>
      </c>
      <c r="G172" s="24"/>
      <c r="H172" s="36"/>
    </row>
    <row r="173" spans="1:8" ht="12.75" customHeight="1">
      <c r="A173" s="22">
        <v>42768</v>
      </c>
      <c r="B173" s="22"/>
      <c r="C173" s="25">
        <f>ROUND(8.575,5)</f>
        <v>8.575</v>
      </c>
      <c r="D173" s="25">
        <f>F173</f>
        <v>8.69763</v>
      </c>
      <c r="E173" s="25">
        <f>F173</f>
        <v>8.69763</v>
      </c>
      <c r="F173" s="25">
        <f>ROUND(8.69763,5)</f>
        <v>8.69763</v>
      </c>
      <c r="G173" s="24"/>
      <c r="H173" s="36"/>
    </row>
    <row r="174" spans="1:8" ht="12.75" customHeight="1">
      <c r="A174" s="22">
        <v>42859</v>
      </c>
      <c r="B174" s="22"/>
      <c r="C174" s="25">
        <f>ROUND(8.575,5)</f>
        <v>8.575</v>
      </c>
      <c r="D174" s="25">
        <f>F174</f>
        <v>8.71096</v>
      </c>
      <c r="E174" s="25">
        <f>F174</f>
        <v>8.71096</v>
      </c>
      <c r="F174" s="25">
        <f>ROUND(8.71096,5)</f>
        <v>8.71096</v>
      </c>
      <c r="G174" s="24"/>
      <c r="H174" s="36"/>
    </row>
    <row r="175" spans="1:8" ht="12.75" customHeight="1">
      <c r="A175" s="22">
        <v>42950</v>
      </c>
      <c r="B175" s="22"/>
      <c r="C175" s="25">
        <f>ROUND(8.575,5)</f>
        <v>8.575</v>
      </c>
      <c r="D175" s="25">
        <f>F175</f>
        <v>8.73089</v>
      </c>
      <c r="E175" s="25">
        <f>F175</f>
        <v>8.73089</v>
      </c>
      <c r="F175" s="25">
        <f>ROUND(8.73089,5)</f>
        <v>8.73089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ROUND(9.63,5)</f>
        <v>9.63</v>
      </c>
      <c r="D177" s="25">
        <f>F177</f>
        <v>9.65389</v>
      </c>
      <c r="E177" s="25">
        <f>F177</f>
        <v>9.65389</v>
      </c>
      <c r="F177" s="25">
        <f>ROUND(9.65389,5)</f>
        <v>9.65389</v>
      </c>
      <c r="G177" s="24"/>
      <c r="H177" s="36"/>
    </row>
    <row r="178" spans="1:8" ht="12.75" customHeight="1">
      <c r="A178" s="22">
        <v>42677</v>
      </c>
      <c r="B178" s="22"/>
      <c r="C178" s="25">
        <f>ROUND(9.63,5)</f>
        <v>9.63</v>
      </c>
      <c r="D178" s="25">
        <f>F178</f>
        <v>9.70212</v>
      </c>
      <c r="E178" s="25">
        <f>F178</f>
        <v>9.70212</v>
      </c>
      <c r="F178" s="25">
        <f>ROUND(9.70212,5)</f>
        <v>9.70212</v>
      </c>
      <c r="G178" s="24"/>
      <c r="H178" s="36"/>
    </row>
    <row r="179" spans="1:8" ht="12.75" customHeight="1">
      <c r="A179" s="22">
        <v>42768</v>
      </c>
      <c r="B179" s="22"/>
      <c r="C179" s="25">
        <f>ROUND(9.63,5)</f>
        <v>9.63</v>
      </c>
      <c r="D179" s="25">
        <f>F179</f>
        <v>9.74452</v>
      </c>
      <c r="E179" s="25">
        <f>F179</f>
        <v>9.74452</v>
      </c>
      <c r="F179" s="25">
        <f>ROUND(9.74452,5)</f>
        <v>9.74452</v>
      </c>
      <c r="G179" s="24"/>
      <c r="H179" s="36"/>
    </row>
    <row r="180" spans="1:8" ht="12.75" customHeight="1">
      <c r="A180" s="22">
        <v>42859</v>
      </c>
      <c r="B180" s="22"/>
      <c r="C180" s="25">
        <f>ROUND(9.63,5)</f>
        <v>9.63</v>
      </c>
      <c r="D180" s="25">
        <f>F180</f>
        <v>9.77686</v>
      </c>
      <c r="E180" s="25">
        <f>F180</f>
        <v>9.77686</v>
      </c>
      <c r="F180" s="25">
        <f>ROUND(9.77686,5)</f>
        <v>9.77686</v>
      </c>
      <c r="G180" s="24"/>
      <c r="H180" s="36"/>
    </row>
    <row r="181" spans="1:8" ht="12.75" customHeight="1">
      <c r="A181" s="22">
        <v>42950</v>
      </c>
      <c r="B181" s="22"/>
      <c r="C181" s="25">
        <f>ROUND(9.63,5)</f>
        <v>9.63</v>
      </c>
      <c r="D181" s="25">
        <f>F181</f>
        <v>9.81172</v>
      </c>
      <c r="E181" s="25">
        <f>F181</f>
        <v>9.81172</v>
      </c>
      <c r="F181" s="25">
        <f>ROUND(9.81172,5)</f>
        <v>9.81172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ROUND(1.72,5)</f>
        <v>1.72</v>
      </c>
      <c r="D183" s="25">
        <f>F183</f>
        <v>189.12746</v>
      </c>
      <c r="E183" s="25">
        <f>F183</f>
        <v>189.12746</v>
      </c>
      <c r="F183" s="25">
        <f>ROUND(189.12746,5)</f>
        <v>189.12746</v>
      </c>
      <c r="G183" s="24"/>
      <c r="H183" s="36"/>
    </row>
    <row r="184" spans="1:8" ht="12.75" customHeight="1">
      <c r="A184" s="22">
        <v>42677</v>
      </c>
      <c r="B184" s="22"/>
      <c r="C184" s="25">
        <f>ROUND(1.72,5)</f>
        <v>1.72</v>
      </c>
      <c r="D184" s="25">
        <f>F184</f>
        <v>190.45018</v>
      </c>
      <c r="E184" s="25">
        <f>F184</f>
        <v>190.45018</v>
      </c>
      <c r="F184" s="25">
        <f>ROUND(190.45018,5)</f>
        <v>190.45018</v>
      </c>
      <c r="G184" s="24"/>
      <c r="H184" s="36"/>
    </row>
    <row r="185" spans="1:8" ht="12.75" customHeight="1">
      <c r="A185" s="22">
        <v>42768</v>
      </c>
      <c r="B185" s="22"/>
      <c r="C185" s="25">
        <f>ROUND(1.72,5)</f>
        <v>1.72</v>
      </c>
      <c r="D185" s="25">
        <f>F185</f>
        <v>194.27173</v>
      </c>
      <c r="E185" s="25">
        <f>F185</f>
        <v>194.27173</v>
      </c>
      <c r="F185" s="25">
        <f>ROUND(194.27173,5)</f>
        <v>194.27173</v>
      </c>
      <c r="G185" s="24"/>
      <c r="H185" s="36"/>
    </row>
    <row r="186" spans="1:8" ht="12.75" customHeight="1">
      <c r="A186" s="22">
        <v>42859</v>
      </c>
      <c r="B186" s="22"/>
      <c r="C186" s="25">
        <f>ROUND(1.72,5)</f>
        <v>1.72</v>
      </c>
      <c r="D186" s="25">
        <f>F186</f>
        <v>196.03811</v>
      </c>
      <c r="E186" s="25">
        <f>F186</f>
        <v>196.03811</v>
      </c>
      <c r="F186" s="25">
        <f>ROUND(196.03811,5)</f>
        <v>196.03811</v>
      </c>
      <c r="G186" s="24"/>
      <c r="H186" s="36"/>
    </row>
    <row r="187" spans="1:8" ht="12.75" customHeight="1">
      <c r="A187" s="22">
        <v>42950</v>
      </c>
      <c r="B187" s="22"/>
      <c r="C187" s="25">
        <f>ROUND(1.72,5)</f>
        <v>1.72</v>
      </c>
      <c r="D187" s="25">
        <f>F187</f>
        <v>200.04996</v>
      </c>
      <c r="E187" s="25">
        <f>F187</f>
        <v>200.04996</v>
      </c>
      <c r="F187" s="25">
        <f>ROUND(200.04996,5)</f>
        <v>200.04996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ROUND(1.2,5)</f>
        <v>1.2</v>
      </c>
      <c r="D189" s="25">
        <f>F189</f>
        <v>139.77015</v>
      </c>
      <c r="E189" s="25">
        <f>F189</f>
        <v>139.77015</v>
      </c>
      <c r="F189" s="25">
        <f>ROUND(139.77015,5)</f>
        <v>139.77015</v>
      </c>
      <c r="G189" s="24"/>
      <c r="H189" s="36"/>
    </row>
    <row r="190" spans="1:8" ht="12.75" customHeight="1">
      <c r="A190" s="22">
        <v>42677</v>
      </c>
      <c r="B190" s="22"/>
      <c r="C190" s="25">
        <f>ROUND(1.2,5)</f>
        <v>1.2</v>
      </c>
      <c r="D190" s="25">
        <f>F190</f>
        <v>142.43448</v>
      </c>
      <c r="E190" s="25">
        <f>F190</f>
        <v>142.43448</v>
      </c>
      <c r="F190" s="25">
        <f>ROUND(142.43448,5)</f>
        <v>142.43448</v>
      </c>
      <c r="G190" s="24"/>
      <c r="H190" s="36"/>
    </row>
    <row r="191" spans="1:8" ht="12.75" customHeight="1">
      <c r="A191" s="22">
        <v>42768</v>
      </c>
      <c r="B191" s="22"/>
      <c r="C191" s="25">
        <f>ROUND(1.2,5)</f>
        <v>1.2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ROUND(1.2,5)</f>
        <v>1.2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ROUND(1.2,5)</f>
        <v>1.2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146.11783</v>
      </c>
      <c r="E195" s="25">
        <f>F195</f>
        <v>146.11783</v>
      </c>
      <c r="F195" s="25">
        <f>ROUND(146.11783,5)</f>
        <v>146.11783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148.90323</v>
      </c>
      <c r="E196" s="25">
        <f>F196</f>
        <v>148.90323</v>
      </c>
      <c r="F196" s="25">
        <f>ROUND(148.90323,5)</f>
        <v>148.90323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149.92659</v>
      </c>
      <c r="E197" s="25">
        <f>F197</f>
        <v>149.92659</v>
      </c>
      <c r="F197" s="25">
        <f>ROUND(149.92659,5)</f>
        <v>149.92659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153.0856</v>
      </c>
      <c r="E198" s="25">
        <f>F198</f>
        <v>153.0856</v>
      </c>
      <c r="F198" s="25">
        <f>ROUND(153.0856,5)</f>
        <v>153.0856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156.21861</v>
      </c>
      <c r="E199" s="25">
        <f>F199</f>
        <v>156.21861</v>
      </c>
      <c r="F199" s="25">
        <f>ROUND(156.21861,5)</f>
        <v>156.21861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ROUND(9.515,5)</f>
        <v>9.515</v>
      </c>
      <c r="D201" s="25">
        <f>F201</f>
        <v>9.53963</v>
      </c>
      <c r="E201" s="25">
        <f>F201</f>
        <v>9.53963</v>
      </c>
      <c r="F201" s="25">
        <f>ROUND(9.53963,5)</f>
        <v>9.53963</v>
      </c>
      <c r="G201" s="24"/>
      <c r="H201" s="36"/>
    </row>
    <row r="202" spans="1:8" ht="12.75" customHeight="1">
      <c r="A202" s="22">
        <v>42677</v>
      </c>
      <c r="B202" s="22"/>
      <c r="C202" s="25">
        <f>ROUND(9.515,5)</f>
        <v>9.515</v>
      </c>
      <c r="D202" s="25">
        <f>F202</f>
        <v>9.59231</v>
      </c>
      <c r="E202" s="25">
        <f>F202</f>
        <v>9.59231</v>
      </c>
      <c r="F202" s="25">
        <f>ROUND(9.59231,5)</f>
        <v>9.59231</v>
      </c>
      <c r="G202" s="24"/>
      <c r="H202" s="36"/>
    </row>
    <row r="203" spans="1:8" ht="12.75" customHeight="1">
      <c r="A203" s="22">
        <v>42768</v>
      </c>
      <c r="B203" s="22"/>
      <c r="C203" s="25">
        <f>ROUND(9.515,5)</f>
        <v>9.515</v>
      </c>
      <c r="D203" s="25">
        <f>F203</f>
        <v>9.63997</v>
      </c>
      <c r="E203" s="25">
        <f>F203</f>
        <v>9.63997</v>
      </c>
      <c r="F203" s="25">
        <f>ROUND(9.63997,5)</f>
        <v>9.63997</v>
      </c>
      <c r="G203" s="24"/>
      <c r="H203" s="36"/>
    </row>
    <row r="204" spans="1:8" ht="12.75" customHeight="1">
      <c r="A204" s="22">
        <v>42859</v>
      </c>
      <c r="B204" s="22"/>
      <c r="C204" s="25">
        <f>ROUND(9.515,5)</f>
        <v>9.515</v>
      </c>
      <c r="D204" s="25">
        <f>F204</f>
        <v>9.67253</v>
      </c>
      <c r="E204" s="25">
        <f>F204</f>
        <v>9.67253</v>
      </c>
      <c r="F204" s="25">
        <f>ROUND(9.67253,5)</f>
        <v>9.67253</v>
      </c>
      <c r="G204" s="24"/>
      <c r="H204" s="36"/>
    </row>
    <row r="205" spans="1:8" ht="12.75" customHeight="1">
      <c r="A205" s="22">
        <v>42950</v>
      </c>
      <c r="B205" s="22"/>
      <c r="C205" s="25">
        <f>ROUND(9.515,5)</f>
        <v>9.515</v>
      </c>
      <c r="D205" s="25">
        <f>F205</f>
        <v>9.70852</v>
      </c>
      <c r="E205" s="25">
        <f>F205</f>
        <v>9.70852</v>
      </c>
      <c r="F205" s="25">
        <f>ROUND(9.70852,5)</f>
        <v>9.70852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ROUND(9.75,5)</f>
        <v>9.75</v>
      </c>
      <c r="D207" s="25">
        <f>F207</f>
        <v>9.77331</v>
      </c>
      <c r="E207" s="25">
        <f>F207</f>
        <v>9.77331</v>
      </c>
      <c r="F207" s="25">
        <f>ROUND(9.77331,5)</f>
        <v>9.77331</v>
      </c>
      <c r="G207" s="24"/>
      <c r="H207" s="36"/>
    </row>
    <row r="208" spans="1:8" ht="12.75" customHeight="1">
      <c r="A208" s="22">
        <v>42677</v>
      </c>
      <c r="B208" s="22"/>
      <c r="C208" s="25">
        <f>ROUND(9.75,5)</f>
        <v>9.75</v>
      </c>
      <c r="D208" s="25">
        <f>F208</f>
        <v>9.82307</v>
      </c>
      <c r="E208" s="25">
        <f>F208</f>
        <v>9.82307</v>
      </c>
      <c r="F208" s="25">
        <f>ROUND(9.82307,5)</f>
        <v>9.82307</v>
      </c>
      <c r="G208" s="24"/>
      <c r="H208" s="36"/>
    </row>
    <row r="209" spans="1:8" ht="12.75" customHeight="1">
      <c r="A209" s="22">
        <v>42768</v>
      </c>
      <c r="B209" s="22"/>
      <c r="C209" s="25">
        <f>ROUND(9.75,5)</f>
        <v>9.75</v>
      </c>
      <c r="D209" s="25">
        <f>F209</f>
        <v>9.86859</v>
      </c>
      <c r="E209" s="25">
        <f>F209</f>
        <v>9.86859</v>
      </c>
      <c r="F209" s="25">
        <f>ROUND(9.86859,5)</f>
        <v>9.86859</v>
      </c>
      <c r="G209" s="24"/>
      <c r="H209" s="36"/>
    </row>
    <row r="210" spans="1:8" ht="12.75" customHeight="1">
      <c r="A210" s="22">
        <v>42859</v>
      </c>
      <c r="B210" s="22"/>
      <c r="C210" s="25">
        <f>ROUND(9.75,5)</f>
        <v>9.75</v>
      </c>
      <c r="D210" s="25">
        <f>F210</f>
        <v>9.90118</v>
      </c>
      <c r="E210" s="25">
        <f>F210</f>
        <v>9.90118</v>
      </c>
      <c r="F210" s="25">
        <f>ROUND(9.90118,5)</f>
        <v>9.90118</v>
      </c>
      <c r="G210" s="24"/>
      <c r="H210" s="36"/>
    </row>
    <row r="211" spans="1:8" ht="12.75" customHeight="1">
      <c r="A211" s="22">
        <v>42950</v>
      </c>
      <c r="B211" s="22"/>
      <c r="C211" s="25">
        <f>ROUND(9.75,5)</f>
        <v>9.75</v>
      </c>
      <c r="D211" s="25">
        <f>F211</f>
        <v>9.93656</v>
      </c>
      <c r="E211" s="25">
        <f>F211</f>
        <v>9.93656</v>
      </c>
      <c r="F211" s="25">
        <f>ROUND(9.93656,5)</f>
        <v>9.93656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ROUND(9.825,5)</f>
        <v>9.825</v>
      </c>
      <c r="D213" s="25">
        <f>F213</f>
        <v>9.84947</v>
      </c>
      <c r="E213" s="25">
        <f>F213</f>
        <v>9.84947</v>
      </c>
      <c r="F213" s="25">
        <f>ROUND(9.84947,5)</f>
        <v>9.84947</v>
      </c>
      <c r="G213" s="24"/>
      <c r="H213" s="36"/>
    </row>
    <row r="214" spans="1:8" ht="12.75" customHeight="1">
      <c r="A214" s="22">
        <v>42677</v>
      </c>
      <c r="B214" s="22"/>
      <c r="C214" s="25">
        <f>ROUND(9.825,5)</f>
        <v>9.825</v>
      </c>
      <c r="D214" s="25">
        <f>F214</f>
        <v>9.90176</v>
      </c>
      <c r="E214" s="25">
        <f>F214</f>
        <v>9.90176</v>
      </c>
      <c r="F214" s="25">
        <f>ROUND(9.90176,5)</f>
        <v>9.90176</v>
      </c>
      <c r="G214" s="24"/>
      <c r="H214" s="36"/>
    </row>
    <row r="215" spans="1:8" ht="12.75" customHeight="1">
      <c r="A215" s="22">
        <v>42768</v>
      </c>
      <c r="B215" s="22"/>
      <c r="C215" s="25">
        <f>ROUND(9.825,5)</f>
        <v>9.825</v>
      </c>
      <c r="D215" s="25">
        <f>F215</f>
        <v>9.94991</v>
      </c>
      <c r="E215" s="25">
        <f>F215</f>
        <v>9.94991</v>
      </c>
      <c r="F215" s="25">
        <f>ROUND(9.94991,5)</f>
        <v>9.94991</v>
      </c>
      <c r="G215" s="24"/>
      <c r="H215" s="36"/>
    </row>
    <row r="216" spans="1:8" ht="12.75" customHeight="1">
      <c r="A216" s="22">
        <v>42859</v>
      </c>
      <c r="B216" s="22"/>
      <c r="C216" s="25">
        <f>ROUND(9.825,5)</f>
        <v>9.825</v>
      </c>
      <c r="D216" s="25">
        <f>F216</f>
        <v>9.98495</v>
      </c>
      <c r="E216" s="25">
        <f>F216</f>
        <v>9.98495</v>
      </c>
      <c r="F216" s="25">
        <f>ROUND(9.98495,5)</f>
        <v>9.98495</v>
      </c>
      <c r="G216" s="24"/>
      <c r="H216" s="36"/>
    </row>
    <row r="217" spans="1:8" ht="12.75" customHeight="1">
      <c r="A217" s="22">
        <v>42950</v>
      </c>
      <c r="B217" s="22"/>
      <c r="C217" s="25">
        <f>ROUND(9.825,5)</f>
        <v>9.825</v>
      </c>
      <c r="D217" s="25">
        <f>F217</f>
        <v>10.02292</v>
      </c>
      <c r="E217" s="25">
        <f>F217</f>
        <v>10.02292</v>
      </c>
      <c r="F217" s="25">
        <f>ROUND(10.02292,5)</f>
        <v>10.02292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ROUND(17.04419775,4)</f>
        <v>17.0442</v>
      </c>
      <c r="D219" s="26">
        <f>F219</f>
        <v>17.0484</v>
      </c>
      <c r="E219" s="26">
        <f>F219</f>
        <v>17.0484</v>
      </c>
      <c r="F219" s="26">
        <f>ROUND(17.0484,4)</f>
        <v>17.0484</v>
      </c>
      <c r="G219" s="24"/>
      <c r="H219" s="36"/>
    </row>
    <row r="220" spans="1:8" ht="12.75" customHeight="1">
      <c r="A220" s="22">
        <v>42564</v>
      </c>
      <c r="B220" s="22"/>
      <c r="C220" s="26">
        <f>ROUND(17.04419775,4)</f>
        <v>17.0442</v>
      </c>
      <c r="D220" s="26">
        <f>F220</f>
        <v>17.1005</v>
      </c>
      <c r="E220" s="26">
        <f>F220</f>
        <v>17.1005</v>
      </c>
      <c r="F220" s="26">
        <f>ROUND(17.1005,4)</f>
        <v>17.1005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42621</v>
      </c>
      <c r="B222" s="22"/>
      <c r="C222" s="26">
        <f>ROUND(20.41364109,4)</f>
        <v>20.4136</v>
      </c>
      <c r="D222" s="26">
        <f>F222</f>
        <v>20.7278</v>
      </c>
      <c r="E222" s="26">
        <f>F222</f>
        <v>20.7278</v>
      </c>
      <c r="F222" s="26">
        <f>ROUND(20.7278,4)</f>
        <v>20.7278</v>
      </c>
      <c r="G222" s="24"/>
      <c r="H222" s="36"/>
    </row>
    <row r="223" spans="1:8" ht="12.75" customHeight="1">
      <c r="A223" s="22">
        <v>42850</v>
      </c>
      <c r="B223" s="22"/>
      <c r="C223" s="26">
        <f>ROUND(20.41364109,4)</f>
        <v>20.4136</v>
      </c>
      <c r="D223" s="26">
        <f>F223</f>
        <v>21.775</v>
      </c>
      <c r="E223" s="26">
        <f>F223</f>
        <v>21.775</v>
      </c>
      <c r="F223" s="26">
        <f>ROUND(21.775,4)</f>
        <v>21.775</v>
      </c>
      <c r="G223" s="24"/>
      <c r="H223" s="36"/>
    </row>
    <row r="224" spans="1:8" ht="12.75" customHeight="1">
      <c r="A224" s="22" t="s">
        <v>62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42548</v>
      </c>
      <c r="B225" s="22"/>
      <c r="C225" s="26">
        <f>ROUND(15.5256,4)</f>
        <v>15.5256</v>
      </c>
      <c r="D225" s="26">
        <f>F225</f>
        <v>15.3247</v>
      </c>
      <c r="E225" s="26">
        <f>F225</f>
        <v>15.3247</v>
      </c>
      <c r="F225" s="26">
        <f>ROUND(15.3247,4)</f>
        <v>15.3247</v>
      </c>
      <c r="G225" s="24"/>
      <c r="H225" s="36"/>
    </row>
    <row r="226" spans="1:8" ht="12.75" customHeight="1">
      <c r="A226" s="22">
        <v>42549</v>
      </c>
      <c r="B226" s="22"/>
      <c r="C226" s="26">
        <f>ROUND(15.5256,4)</f>
        <v>15.5256</v>
      </c>
      <c r="D226" s="26">
        <f>F226</f>
        <v>15.5288</v>
      </c>
      <c r="E226" s="26">
        <f>F226</f>
        <v>15.5288</v>
      </c>
      <c r="F226" s="26">
        <f>ROUND(15.5288,4)</f>
        <v>15.5288</v>
      </c>
      <c r="G226" s="24"/>
      <c r="H226" s="36"/>
    </row>
    <row r="227" spans="1:8" ht="12.75" customHeight="1">
      <c r="A227" s="22">
        <v>42550</v>
      </c>
      <c r="B227" s="22"/>
      <c r="C227" s="26">
        <f>ROUND(15.5256,4)</f>
        <v>15.5256</v>
      </c>
      <c r="D227" s="26">
        <f>F227</f>
        <v>15.5288</v>
      </c>
      <c r="E227" s="26">
        <f>F227</f>
        <v>15.5288</v>
      </c>
      <c r="F227" s="26">
        <f>ROUND(15.5288,4)</f>
        <v>15.5288</v>
      </c>
      <c r="G227" s="24"/>
      <c r="H227" s="36"/>
    </row>
    <row r="228" spans="1:8" ht="12.75" customHeight="1">
      <c r="A228" s="22">
        <v>42551</v>
      </c>
      <c r="B228" s="22"/>
      <c r="C228" s="26">
        <f>ROUND(15.5256,4)</f>
        <v>15.5256</v>
      </c>
      <c r="D228" s="26">
        <f>F228</f>
        <v>15.5289</v>
      </c>
      <c r="E228" s="26">
        <f>F228</f>
        <v>15.5289</v>
      </c>
      <c r="F228" s="26">
        <f>ROUND(15.5289,4)</f>
        <v>15.5289</v>
      </c>
      <c r="G228" s="24"/>
      <c r="H228" s="36"/>
    </row>
    <row r="229" spans="1:8" ht="12.75" customHeight="1">
      <c r="A229" s="22">
        <v>42552</v>
      </c>
      <c r="B229" s="22"/>
      <c r="C229" s="26">
        <f>ROUND(15.5256,4)</f>
        <v>15.5256</v>
      </c>
      <c r="D229" s="26">
        <f>F229</f>
        <v>15.5317</v>
      </c>
      <c r="E229" s="26">
        <f>F229</f>
        <v>15.5317</v>
      </c>
      <c r="F229" s="26">
        <f>ROUND(15.5317,4)</f>
        <v>15.5317</v>
      </c>
      <c r="G229" s="24"/>
      <c r="H229" s="36"/>
    </row>
    <row r="230" spans="1:8" ht="12.75" customHeight="1">
      <c r="A230" s="22">
        <v>42556</v>
      </c>
      <c r="B230" s="22"/>
      <c r="C230" s="26">
        <f>ROUND(15.5256,4)</f>
        <v>15.5256</v>
      </c>
      <c r="D230" s="26">
        <f>F230</f>
        <v>15.5431</v>
      </c>
      <c r="E230" s="26">
        <f>F230</f>
        <v>15.5431</v>
      </c>
      <c r="F230" s="26">
        <f>ROUND(15.5431,4)</f>
        <v>15.5431</v>
      </c>
      <c r="G230" s="24"/>
      <c r="H230" s="36"/>
    </row>
    <row r="231" spans="1:8" ht="12.75" customHeight="1">
      <c r="A231" s="22">
        <v>42563</v>
      </c>
      <c r="B231" s="22"/>
      <c r="C231" s="26">
        <f>ROUND(15.5256,4)</f>
        <v>15.5256</v>
      </c>
      <c r="D231" s="26">
        <f>F231</f>
        <v>15.5652</v>
      </c>
      <c r="E231" s="26">
        <f>F231</f>
        <v>15.5652</v>
      </c>
      <c r="F231" s="26">
        <f>ROUND(15.5652,4)</f>
        <v>15.5652</v>
      </c>
      <c r="G231" s="24"/>
      <c r="H231" s="36"/>
    </row>
    <row r="232" spans="1:8" ht="12.75" customHeight="1">
      <c r="A232" s="22">
        <v>42566</v>
      </c>
      <c r="B232" s="22"/>
      <c r="C232" s="26">
        <f>ROUND(15.5256,4)</f>
        <v>15.5256</v>
      </c>
      <c r="D232" s="26">
        <f>F232</f>
        <v>15.575</v>
      </c>
      <c r="E232" s="26">
        <f>F232</f>
        <v>15.575</v>
      </c>
      <c r="F232" s="26">
        <f>ROUND(15.575,4)</f>
        <v>15.575</v>
      </c>
      <c r="G232" s="24"/>
      <c r="H232" s="36"/>
    </row>
    <row r="233" spans="1:8" ht="12.75" customHeight="1">
      <c r="A233" s="22">
        <v>42576</v>
      </c>
      <c r="B233" s="22"/>
      <c r="C233" s="26">
        <f>ROUND(15.5256,4)</f>
        <v>15.5256</v>
      </c>
      <c r="D233" s="26">
        <f>F233</f>
        <v>15.6078</v>
      </c>
      <c r="E233" s="26">
        <f>F233</f>
        <v>15.6078</v>
      </c>
      <c r="F233" s="26">
        <f>ROUND(15.6078,4)</f>
        <v>15.6078</v>
      </c>
      <c r="G233" s="24"/>
      <c r="H233" s="36"/>
    </row>
    <row r="234" spans="1:8" ht="12.75" customHeight="1">
      <c r="A234" s="22">
        <v>42577</v>
      </c>
      <c r="B234" s="22"/>
      <c r="C234" s="26">
        <f>ROUND(15.5256,4)</f>
        <v>15.5256</v>
      </c>
      <c r="D234" s="26">
        <f>F234</f>
        <v>15.6111</v>
      </c>
      <c r="E234" s="26">
        <f>F234</f>
        <v>15.6111</v>
      </c>
      <c r="F234" s="26">
        <f>ROUND(15.6111,4)</f>
        <v>15.6111</v>
      </c>
      <c r="G234" s="24"/>
      <c r="H234" s="36"/>
    </row>
    <row r="235" spans="1:8" ht="12.75" customHeight="1">
      <c r="A235" s="22">
        <v>42578</v>
      </c>
      <c r="B235" s="22"/>
      <c r="C235" s="26">
        <f>ROUND(15.5256,4)</f>
        <v>15.5256</v>
      </c>
      <c r="D235" s="26">
        <f>F235</f>
        <v>15.6144</v>
      </c>
      <c r="E235" s="26">
        <f>F235</f>
        <v>15.6144</v>
      </c>
      <c r="F235" s="26">
        <f>ROUND(15.6144,4)</f>
        <v>15.6144</v>
      </c>
      <c r="G235" s="24"/>
      <c r="H235" s="36"/>
    </row>
    <row r="236" spans="1:8" ht="12.75" customHeight="1">
      <c r="A236" s="22">
        <v>42579</v>
      </c>
      <c r="B236" s="22"/>
      <c r="C236" s="26">
        <f>ROUND(15.5256,4)</f>
        <v>15.5256</v>
      </c>
      <c r="D236" s="26">
        <f>F236</f>
        <v>15.6176</v>
      </c>
      <c r="E236" s="26">
        <f>F236</f>
        <v>15.6176</v>
      </c>
      <c r="F236" s="26">
        <f>ROUND(15.6176,4)</f>
        <v>15.6176</v>
      </c>
      <c r="G236" s="24"/>
      <c r="H236" s="36"/>
    </row>
    <row r="237" spans="1:8" ht="12.75" customHeight="1">
      <c r="A237" s="22">
        <v>42580</v>
      </c>
      <c r="B237" s="22"/>
      <c r="C237" s="26">
        <f>ROUND(15.5256,4)</f>
        <v>15.5256</v>
      </c>
      <c r="D237" s="26">
        <f>F237</f>
        <v>15.6209</v>
      </c>
      <c r="E237" s="26">
        <f>F237</f>
        <v>15.6209</v>
      </c>
      <c r="F237" s="26">
        <f>ROUND(15.6209,4)</f>
        <v>15.6209</v>
      </c>
      <c r="G237" s="24"/>
      <c r="H237" s="36"/>
    </row>
    <row r="238" spans="1:8" ht="12.75" customHeight="1">
      <c r="A238" s="22">
        <v>42587</v>
      </c>
      <c r="B238" s="22"/>
      <c r="C238" s="26">
        <f>ROUND(15.5256,4)</f>
        <v>15.5256</v>
      </c>
      <c r="D238" s="26">
        <f>F238</f>
        <v>15.6432</v>
      </c>
      <c r="E238" s="26">
        <f>F238</f>
        <v>15.6432</v>
      </c>
      <c r="F238" s="26">
        <f>ROUND(15.6432,4)</f>
        <v>15.6432</v>
      </c>
      <c r="G238" s="24"/>
      <c r="H238" s="36"/>
    </row>
    <row r="239" spans="1:8" ht="12.75" customHeight="1">
      <c r="A239" s="22">
        <v>42593</v>
      </c>
      <c r="B239" s="22"/>
      <c r="C239" s="26">
        <f>ROUND(15.5256,4)</f>
        <v>15.5256</v>
      </c>
      <c r="D239" s="26">
        <f>F239</f>
        <v>15.6622</v>
      </c>
      <c r="E239" s="26">
        <f>F239</f>
        <v>15.6622</v>
      </c>
      <c r="F239" s="26">
        <f>ROUND(15.6622,4)</f>
        <v>15.6622</v>
      </c>
      <c r="G239" s="24"/>
      <c r="H239" s="36"/>
    </row>
    <row r="240" spans="1:8" ht="12.75" customHeight="1">
      <c r="A240" s="22">
        <v>42597</v>
      </c>
      <c r="B240" s="22"/>
      <c r="C240" s="26">
        <f>ROUND(15.5256,4)</f>
        <v>15.5256</v>
      </c>
      <c r="D240" s="26">
        <f>F240</f>
        <v>15.675</v>
      </c>
      <c r="E240" s="26">
        <f>F240</f>
        <v>15.675</v>
      </c>
      <c r="F240" s="26">
        <f>ROUND(15.675,4)</f>
        <v>15.675</v>
      </c>
      <c r="G240" s="24"/>
      <c r="H240" s="36"/>
    </row>
    <row r="241" spans="1:8" ht="12.75" customHeight="1">
      <c r="A241" s="22">
        <v>42598</v>
      </c>
      <c r="B241" s="22"/>
      <c r="C241" s="26">
        <f>ROUND(15.5256,4)</f>
        <v>15.5256</v>
      </c>
      <c r="D241" s="26">
        <f>F241</f>
        <v>15.6781</v>
      </c>
      <c r="E241" s="26">
        <f>F241</f>
        <v>15.6781</v>
      </c>
      <c r="F241" s="26">
        <f>ROUND(15.6781,4)</f>
        <v>15.6781</v>
      </c>
      <c r="G241" s="24"/>
      <c r="H241" s="36"/>
    </row>
    <row r="242" spans="1:8" ht="12.75" customHeight="1">
      <c r="A242" s="22">
        <v>42599</v>
      </c>
      <c r="B242" s="22"/>
      <c r="C242" s="26">
        <f>ROUND(15.5256,4)</f>
        <v>15.5256</v>
      </c>
      <c r="D242" s="26">
        <f>F242</f>
        <v>15.6813</v>
      </c>
      <c r="E242" s="26">
        <f>F242</f>
        <v>15.6813</v>
      </c>
      <c r="F242" s="26">
        <f>ROUND(15.6813,4)</f>
        <v>15.6813</v>
      </c>
      <c r="G242" s="24"/>
      <c r="H242" s="36"/>
    </row>
    <row r="243" spans="1:8" ht="12.75" customHeight="1">
      <c r="A243" s="22">
        <v>42600</v>
      </c>
      <c r="B243" s="22"/>
      <c r="C243" s="26">
        <f>ROUND(15.5256,4)</f>
        <v>15.5256</v>
      </c>
      <c r="D243" s="26">
        <f>F243</f>
        <v>15.6845</v>
      </c>
      <c r="E243" s="26">
        <f>F243</f>
        <v>15.6845</v>
      </c>
      <c r="F243" s="26">
        <f>ROUND(15.6845,4)</f>
        <v>15.6845</v>
      </c>
      <c r="G243" s="24"/>
      <c r="H243" s="36"/>
    </row>
    <row r="244" spans="1:8" ht="12.75" customHeight="1">
      <c r="A244" s="22">
        <v>42605</v>
      </c>
      <c r="B244" s="22"/>
      <c r="C244" s="26">
        <f>ROUND(15.5256,4)</f>
        <v>15.5256</v>
      </c>
      <c r="D244" s="26">
        <f>F244</f>
        <v>15.7004</v>
      </c>
      <c r="E244" s="26">
        <f>F244</f>
        <v>15.7004</v>
      </c>
      <c r="F244" s="26">
        <f>ROUND(15.7004,4)</f>
        <v>15.7004</v>
      </c>
      <c r="G244" s="24"/>
      <c r="H244" s="36"/>
    </row>
    <row r="245" spans="1:8" ht="12.75" customHeight="1">
      <c r="A245" s="22">
        <v>42608</v>
      </c>
      <c r="B245" s="22"/>
      <c r="C245" s="26">
        <f>ROUND(15.5256,4)</f>
        <v>15.5256</v>
      </c>
      <c r="D245" s="26">
        <f>F245</f>
        <v>15.7099</v>
      </c>
      <c r="E245" s="26">
        <f>F245</f>
        <v>15.7099</v>
      </c>
      <c r="F245" s="26">
        <f>ROUND(15.7099,4)</f>
        <v>15.7099</v>
      </c>
      <c r="G245" s="24"/>
      <c r="H245" s="36"/>
    </row>
    <row r="246" spans="1:8" ht="12.75" customHeight="1">
      <c r="A246" s="22">
        <v>42611</v>
      </c>
      <c r="B246" s="22"/>
      <c r="C246" s="26">
        <f>ROUND(15.5256,4)</f>
        <v>15.5256</v>
      </c>
      <c r="D246" s="26">
        <f>F246</f>
        <v>15.7195</v>
      </c>
      <c r="E246" s="26">
        <f>F246</f>
        <v>15.7195</v>
      </c>
      <c r="F246" s="26">
        <f>ROUND(15.7195,4)</f>
        <v>15.7195</v>
      </c>
      <c r="G246" s="24"/>
      <c r="H246" s="36"/>
    </row>
    <row r="247" spans="1:8" ht="12.75" customHeight="1">
      <c r="A247" s="22">
        <v>42619</v>
      </c>
      <c r="B247" s="22"/>
      <c r="C247" s="26">
        <f>ROUND(15.5256,4)</f>
        <v>15.5256</v>
      </c>
      <c r="D247" s="26">
        <f>F247</f>
        <v>15.7449</v>
      </c>
      <c r="E247" s="26">
        <f>F247</f>
        <v>15.7449</v>
      </c>
      <c r="F247" s="26">
        <f>ROUND(15.7449,4)</f>
        <v>15.7449</v>
      </c>
      <c r="G247" s="24"/>
      <c r="H247" s="36"/>
    </row>
    <row r="248" spans="1:8" ht="12.75" customHeight="1">
      <c r="A248" s="22">
        <v>42621</v>
      </c>
      <c r="B248" s="22"/>
      <c r="C248" s="26">
        <f>ROUND(15.5256,4)</f>
        <v>15.5256</v>
      </c>
      <c r="D248" s="26">
        <f>F248</f>
        <v>15.7512</v>
      </c>
      <c r="E248" s="26">
        <f>F248</f>
        <v>15.7512</v>
      </c>
      <c r="F248" s="26">
        <f>ROUND(15.7512,4)</f>
        <v>15.7512</v>
      </c>
      <c r="G248" s="24"/>
      <c r="H248" s="36"/>
    </row>
    <row r="249" spans="1:8" ht="12.75" customHeight="1">
      <c r="A249" s="22">
        <v>42622</v>
      </c>
      <c r="B249" s="22"/>
      <c r="C249" s="26">
        <f>ROUND(15.5256,4)</f>
        <v>15.5256</v>
      </c>
      <c r="D249" s="26">
        <f>F249</f>
        <v>15.7544</v>
      </c>
      <c r="E249" s="26">
        <f>F249</f>
        <v>15.7544</v>
      </c>
      <c r="F249" s="26">
        <f>ROUND(15.7544,4)</f>
        <v>15.7544</v>
      </c>
      <c r="G249" s="24"/>
      <c r="H249" s="36"/>
    </row>
    <row r="250" spans="1:8" ht="12.75" customHeight="1">
      <c r="A250" s="22">
        <v>42626</v>
      </c>
      <c r="B250" s="22"/>
      <c r="C250" s="26">
        <f>ROUND(15.5256,4)</f>
        <v>15.5256</v>
      </c>
      <c r="D250" s="26">
        <f>F250</f>
        <v>15.7671</v>
      </c>
      <c r="E250" s="26">
        <f>F250</f>
        <v>15.7671</v>
      </c>
      <c r="F250" s="26">
        <f>ROUND(15.7671,4)</f>
        <v>15.7671</v>
      </c>
      <c r="G250" s="24"/>
      <c r="H250" s="36"/>
    </row>
    <row r="251" spans="1:8" ht="12.75" customHeight="1">
      <c r="A251" s="22">
        <v>42628</v>
      </c>
      <c r="B251" s="22"/>
      <c r="C251" s="26">
        <f>ROUND(15.5256,4)</f>
        <v>15.5256</v>
      </c>
      <c r="D251" s="26">
        <f>F251</f>
        <v>15.7735</v>
      </c>
      <c r="E251" s="26">
        <f>F251</f>
        <v>15.7735</v>
      </c>
      <c r="F251" s="26">
        <f>ROUND(15.7735,4)</f>
        <v>15.7735</v>
      </c>
      <c r="G251" s="24"/>
      <c r="H251" s="36"/>
    </row>
    <row r="252" spans="1:8" ht="12.75" customHeight="1">
      <c r="A252" s="22">
        <v>42640</v>
      </c>
      <c r="B252" s="22"/>
      <c r="C252" s="26">
        <f>ROUND(15.5256,4)</f>
        <v>15.5256</v>
      </c>
      <c r="D252" s="26">
        <f>F252</f>
        <v>15.8116</v>
      </c>
      <c r="E252" s="26">
        <f>F252</f>
        <v>15.8116</v>
      </c>
      <c r="F252" s="26">
        <f>ROUND(15.8116,4)</f>
        <v>15.8116</v>
      </c>
      <c r="G252" s="24"/>
      <c r="H252" s="36"/>
    </row>
    <row r="253" spans="1:8" ht="12.75" customHeight="1">
      <c r="A253" s="22">
        <v>42641</v>
      </c>
      <c r="B253" s="22"/>
      <c r="C253" s="26">
        <f>ROUND(15.5256,4)</f>
        <v>15.5256</v>
      </c>
      <c r="D253" s="26">
        <f>F253</f>
        <v>15.8147</v>
      </c>
      <c r="E253" s="26">
        <f>F253</f>
        <v>15.8147</v>
      </c>
      <c r="F253" s="26">
        <f>ROUND(15.8147,4)</f>
        <v>15.8147</v>
      </c>
      <c r="G253" s="24"/>
      <c r="H253" s="36"/>
    </row>
    <row r="254" spans="1:8" ht="12.75" customHeight="1">
      <c r="A254" s="22">
        <v>42657</v>
      </c>
      <c r="B254" s="22"/>
      <c r="C254" s="26">
        <f>ROUND(15.5256,4)</f>
        <v>15.5256</v>
      </c>
      <c r="D254" s="26">
        <f>F254</f>
        <v>15.8668</v>
      </c>
      <c r="E254" s="26">
        <f>F254</f>
        <v>15.8668</v>
      </c>
      <c r="F254" s="26">
        <f>ROUND(15.8668,4)</f>
        <v>15.8668</v>
      </c>
      <c r="G254" s="24"/>
      <c r="H254" s="36"/>
    </row>
    <row r="255" spans="1:8" ht="12.75" customHeight="1">
      <c r="A255" s="22">
        <v>42669</v>
      </c>
      <c r="B255" s="22"/>
      <c r="C255" s="26">
        <f>ROUND(15.5256,4)</f>
        <v>15.5256</v>
      </c>
      <c r="D255" s="26">
        <f>F255</f>
        <v>15.906</v>
      </c>
      <c r="E255" s="26">
        <f>F255</f>
        <v>15.906</v>
      </c>
      <c r="F255" s="26">
        <f>ROUND(15.906,4)</f>
        <v>15.906</v>
      </c>
      <c r="G255" s="24"/>
      <c r="H255" s="36"/>
    </row>
    <row r="256" spans="1:8" ht="12.75" customHeight="1">
      <c r="A256" s="22">
        <v>42670</v>
      </c>
      <c r="B256" s="22"/>
      <c r="C256" s="26">
        <f>ROUND(15.5256,4)</f>
        <v>15.5256</v>
      </c>
      <c r="D256" s="26">
        <f>F256</f>
        <v>15.9092</v>
      </c>
      <c r="E256" s="26">
        <f>F256</f>
        <v>15.9092</v>
      </c>
      <c r="F256" s="26">
        <f>ROUND(15.9092,4)</f>
        <v>15.9092</v>
      </c>
      <c r="G256" s="24"/>
      <c r="H256" s="36"/>
    </row>
    <row r="257" spans="1:8" ht="12.75" customHeight="1">
      <c r="A257" s="22">
        <v>42681</v>
      </c>
      <c r="B257" s="22"/>
      <c r="C257" s="26">
        <f>ROUND(15.5256,4)</f>
        <v>15.5256</v>
      </c>
      <c r="D257" s="26">
        <f>F257</f>
        <v>15.9451</v>
      </c>
      <c r="E257" s="26">
        <f>F257</f>
        <v>15.9451</v>
      </c>
      <c r="F257" s="26">
        <f>ROUND(15.9451,4)</f>
        <v>15.9451</v>
      </c>
      <c r="G257" s="24"/>
      <c r="H257" s="36"/>
    </row>
    <row r="258" spans="1:8" ht="12.75" customHeight="1">
      <c r="A258" s="22">
        <v>42691</v>
      </c>
      <c r="B258" s="22"/>
      <c r="C258" s="26">
        <f>ROUND(15.5256,4)</f>
        <v>15.5256</v>
      </c>
      <c r="D258" s="26">
        <f>F258</f>
        <v>15.9777</v>
      </c>
      <c r="E258" s="26">
        <f>F258</f>
        <v>15.9777</v>
      </c>
      <c r="F258" s="26">
        <f>ROUND(15.9777,4)</f>
        <v>15.9777</v>
      </c>
      <c r="G258" s="24"/>
      <c r="H258" s="36"/>
    </row>
    <row r="259" spans="1:8" ht="12.75" customHeight="1">
      <c r="A259" s="22">
        <v>42702</v>
      </c>
      <c r="B259" s="22"/>
      <c r="C259" s="26">
        <f>ROUND(15.5256,4)</f>
        <v>15.5256</v>
      </c>
      <c r="D259" s="26">
        <f>F259</f>
        <v>16.0135</v>
      </c>
      <c r="E259" s="26">
        <f>F259</f>
        <v>16.0135</v>
      </c>
      <c r="F259" s="26">
        <f>ROUND(16.0135,4)</f>
        <v>16.0135</v>
      </c>
      <c r="G259" s="24"/>
      <c r="H259" s="36"/>
    </row>
    <row r="260" spans="1:8" ht="12.75" customHeight="1">
      <c r="A260" s="22">
        <v>42718</v>
      </c>
      <c r="B260" s="22"/>
      <c r="C260" s="26">
        <f>ROUND(15.5256,4)</f>
        <v>15.5256</v>
      </c>
      <c r="D260" s="26">
        <f>F260</f>
        <v>16.0657</v>
      </c>
      <c r="E260" s="26">
        <f>F260</f>
        <v>16.0657</v>
      </c>
      <c r="F260" s="26">
        <f>ROUND(16.0657,4)</f>
        <v>16.0657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6">
        <f>ROUND(1.0978125,4)</f>
        <v>1.0978</v>
      </c>
      <c r="D262" s="26">
        <f>F262</f>
        <v>1.1011</v>
      </c>
      <c r="E262" s="26">
        <f>F262</f>
        <v>1.1011</v>
      </c>
      <c r="F262" s="26">
        <f>ROUND(1.1011,4)</f>
        <v>1.1011</v>
      </c>
      <c r="G262" s="24"/>
      <c r="H262" s="36"/>
    </row>
    <row r="263" spans="1:8" ht="12.75" customHeight="1">
      <c r="A263" s="22">
        <v>42723</v>
      </c>
      <c r="B263" s="22"/>
      <c r="C263" s="26">
        <f>ROUND(1.0978125,4)</f>
        <v>1.0978</v>
      </c>
      <c r="D263" s="26">
        <f>F263</f>
        <v>1.1047</v>
      </c>
      <c r="E263" s="26">
        <f>F263</f>
        <v>1.1047</v>
      </c>
      <c r="F263" s="26">
        <f>ROUND(1.1047,4)</f>
        <v>1.1047</v>
      </c>
      <c r="G263" s="24"/>
      <c r="H263" s="36"/>
    </row>
    <row r="264" spans="1:8" ht="12.75" customHeight="1">
      <c r="A264" s="22">
        <v>42807</v>
      </c>
      <c r="B264" s="22"/>
      <c r="C264" s="26">
        <f>ROUND(1.0978125,4)</f>
        <v>1.0978</v>
      </c>
      <c r="D264" s="26">
        <f>F264</f>
        <v>1.1084</v>
      </c>
      <c r="E264" s="26">
        <f>F264</f>
        <v>1.1084</v>
      </c>
      <c r="F264" s="26">
        <f>ROUND(1.1084,4)</f>
        <v>1.1084</v>
      </c>
      <c r="G264" s="24"/>
      <c r="H264" s="36"/>
    </row>
    <row r="265" spans="1:8" ht="12.75" customHeight="1">
      <c r="A265" s="22">
        <v>42905</v>
      </c>
      <c r="B265" s="22"/>
      <c r="C265" s="26">
        <f>ROUND(1.0978125,4)</f>
        <v>1.0978</v>
      </c>
      <c r="D265" s="26">
        <f>F265</f>
        <v>1.1127</v>
      </c>
      <c r="E265" s="26">
        <f>F265</f>
        <v>1.1127</v>
      </c>
      <c r="F265" s="26">
        <f>ROUND(1.1127,4)</f>
        <v>1.1127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6">
        <f>ROUND(11.41112193,4)</f>
        <v>11.4111</v>
      </c>
      <c r="D267" s="26">
        <f>F267</f>
        <v>11.5683</v>
      </c>
      <c r="E267" s="26">
        <f>F267</f>
        <v>11.5683</v>
      </c>
      <c r="F267" s="26">
        <f>ROUND(11.5683,4)</f>
        <v>11.5683</v>
      </c>
      <c r="G267" s="24"/>
      <c r="H267" s="36"/>
    </row>
    <row r="268" spans="1:8" ht="12.75" customHeight="1">
      <c r="A268" s="22">
        <v>42723</v>
      </c>
      <c r="B268" s="22"/>
      <c r="C268" s="26">
        <f>ROUND(11.41112193,4)</f>
        <v>11.4111</v>
      </c>
      <c r="D268" s="26">
        <f>F268</f>
        <v>11.7469</v>
      </c>
      <c r="E268" s="26">
        <f>F268</f>
        <v>11.7469</v>
      </c>
      <c r="F268" s="26">
        <f>ROUND(11.7469,4)</f>
        <v>11.7469</v>
      </c>
      <c r="G268" s="24"/>
      <c r="H268" s="36"/>
    </row>
    <row r="269" spans="1:8" ht="12.75" customHeight="1">
      <c r="A269" s="22">
        <v>42807</v>
      </c>
      <c r="B269" s="22"/>
      <c r="C269" s="26">
        <f>ROUND(11.41112193,4)</f>
        <v>11.4111</v>
      </c>
      <c r="D269" s="26">
        <f>F269</f>
        <v>11.9144</v>
      </c>
      <c r="E269" s="26">
        <f>F269</f>
        <v>11.9144</v>
      </c>
      <c r="F269" s="26">
        <f>ROUND(11.9144,4)</f>
        <v>11.9144</v>
      </c>
      <c r="G269" s="24"/>
      <c r="H269" s="36"/>
    </row>
    <row r="270" spans="1:8" ht="12.75" customHeight="1">
      <c r="A270" s="22">
        <v>42905</v>
      </c>
      <c r="B270" s="22"/>
      <c r="C270" s="26">
        <f>ROUND(11.41112193,4)</f>
        <v>11.4111</v>
      </c>
      <c r="D270" s="26">
        <f>F270</f>
        <v>12.1146</v>
      </c>
      <c r="E270" s="26">
        <f>F270</f>
        <v>12.1146</v>
      </c>
      <c r="F270" s="26">
        <f>ROUND(12.1146,4)</f>
        <v>12.1146</v>
      </c>
      <c r="G270" s="24"/>
      <c r="H270" s="36"/>
    </row>
    <row r="271" spans="1:8" ht="12.75" customHeight="1">
      <c r="A271" s="22">
        <v>42996</v>
      </c>
      <c r="B271" s="22"/>
      <c r="C271" s="26">
        <f>ROUND(11.41112193,4)</f>
        <v>11.4111</v>
      </c>
      <c r="D271" s="26">
        <f>F271</f>
        <v>12.1346</v>
      </c>
      <c r="E271" s="26">
        <f>F271</f>
        <v>12.1346</v>
      </c>
      <c r="F271" s="26">
        <f>ROUND(12.1346,4)</f>
        <v>12.1346</v>
      </c>
      <c r="G271" s="24"/>
      <c r="H271" s="36"/>
    </row>
    <row r="272" spans="1:8" ht="12.75" customHeight="1">
      <c r="A272" s="22">
        <v>43087</v>
      </c>
      <c r="B272" s="22"/>
      <c r="C272" s="26">
        <f>ROUND(11.41112193,4)</f>
        <v>11.4111</v>
      </c>
      <c r="D272" s="26">
        <f>F272</f>
        <v>12.135</v>
      </c>
      <c r="E272" s="26">
        <f>F272</f>
        <v>12.135</v>
      </c>
      <c r="F272" s="26">
        <f>ROUND(12.135,4)</f>
        <v>12.135</v>
      </c>
      <c r="G272" s="24"/>
      <c r="H272" s="36"/>
    </row>
    <row r="273" spans="1:8" ht="12.75" customHeight="1">
      <c r="A273" s="22">
        <v>43178</v>
      </c>
      <c r="B273" s="22"/>
      <c r="C273" s="26">
        <f>ROUND(11.41112193,4)</f>
        <v>11.4111</v>
      </c>
      <c r="D273" s="26">
        <f>F273</f>
        <v>12.1369</v>
      </c>
      <c r="E273" s="26">
        <f>F273</f>
        <v>12.1369</v>
      </c>
      <c r="F273" s="26">
        <f>ROUND(12.1369,4)</f>
        <v>12.1369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6">
        <f>ROUND(4.22712607375744,4)</f>
        <v>4.2271</v>
      </c>
      <c r="D275" s="26">
        <f>F275</f>
        <v>4.5873</v>
      </c>
      <c r="E275" s="26">
        <f>F275</f>
        <v>4.5873</v>
      </c>
      <c r="F275" s="26">
        <f>ROUND(4.5873,4)</f>
        <v>4.5873</v>
      </c>
      <c r="G275" s="24"/>
      <c r="H275" s="36"/>
    </row>
    <row r="276" spans="1:8" ht="12.75" customHeight="1">
      <c r="A276" s="22">
        <v>42723</v>
      </c>
      <c r="B276" s="22"/>
      <c r="C276" s="26">
        <f>ROUND(4.22712607375744,4)</f>
        <v>4.2271</v>
      </c>
      <c r="D276" s="26">
        <f>F276</f>
        <v>4.5997</v>
      </c>
      <c r="E276" s="26">
        <f>F276</f>
        <v>4.5997</v>
      </c>
      <c r="F276" s="26">
        <f>ROUND(4.5997,4)</f>
        <v>4.5997</v>
      </c>
      <c r="G276" s="24"/>
      <c r="H276" s="36"/>
    </row>
    <row r="277" spans="1:8" ht="12.75" customHeight="1">
      <c r="A277" s="22">
        <v>42807</v>
      </c>
      <c r="B277" s="22"/>
      <c r="C277" s="26">
        <f>ROUND(4.22712607375744,4)</f>
        <v>4.2271</v>
      </c>
      <c r="D277" s="26">
        <f>F277</f>
        <v>4.7366</v>
      </c>
      <c r="E277" s="26">
        <f>F277</f>
        <v>4.7366</v>
      </c>
      <c r="F277" s="26">
        <f>ROUND(4.7366,4)</f>
        <v>4.7366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6">
        <f>ROUND(1.39419888,4)</f>
        <v>1.3942</v>
      </c>
      <c r="D279" s="26">
        <f>F279</f>
        <v>1.4104</v>
      </c>
      <c r="E279" s="26">
        <f>F279</f>
        <v>1.4104</v>
      </c>
      <c r="F279" s="26">
        <f>ROUND(1.4104,4)</f>
        <v>1.4104</v>
      </c>
      <c r="G279" s="24"/>
      <c r="H279" s="36"/>
    </row>
    <row r="280" spans="1:8" ht="12.75" customHeight="1">
      <c r="A280" s="22">
        <v>42723</v>
      </c>
      <c r="B280" s="22"/>
      <c r="C280" s="26">
        <f>ROUND(1.39419888,4)</f>
        <v>1.3942</v>
      </c>
      <c r="D280" s="26">
        <f>F280</f>
        <v>1.426</v>
      </c>
      <c r="E280" s="26">
        <f>F280</f>
        <v>1.426</v>
      </c>
      <c r="F280" s="26">
        <f>ROUND(1.426,4)</f>
        <v>1.426</v>
      </c>
      <c r="G280" s="24"/>
      <c r="H280" s="36"/>
    </row>
    <row r="281" spans="1:8" ht="12.75" customHeight="1">
      <c r="A281" s="22">
        <v>42807</v>
      </c>
      <c r="B281" s="22"/>
      <c r="C281" s="26">
        <f>ROUND(1.39419888,4)</f>
        <v>1.3942</v>
      </c>
      <c r="D281" s="26">
        <f>F281</f>
        <v>1.4388</v>
      </c>
      <c r="E281" s="26">
        <f>F281</f>
        <v>1.4388</v>
      </c>
      <c r="F281" s="26">
        <f>ROUND(1.4388,4)</f>
        <v>1.4388</v>
      </c>
      <c r="G281" s="24"/>
      <c r="H281" s="36"/>
    </row>
    <row r="282" spans="1:8" ht="12.75" customHeight="1">
      <c r="A282" s="22">
        <v>42905</v>
      </c>
      <c r="B282" s="22"/>
      <c r="C282" s="26">
        <f>ROUND(1.39419888,4)</f>
        <v>1.3942</v>
      </c>
      <c r="D282" s="26">
        <f>F282</f>
        <v>1.4497</v>
      </c>
      <c r="E282" s="26">
        <f>F282</f>
        <v>1.4497</v>
      </c>
      <c r="F282" s="26">
        <f>ROUND(1.4497,4)</f>
        <v>1.4497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6">
        <f>ROUND(11.8425629290618,4)</f>
        <v>11.8426</v>
      </c>
      <c r="D284" s="26">
        <f>F284</f>
        <v>12.0433</v>
      </c>
      <c r="E284" s="26">
        <f>F284</f>
        <v>12.0433</v>
      </c>
      <c r="F284" s="26">
        <f>ROUND(12.0433,4)</f>
        <v>12.0433</v>
      </c>
      <c r="G284" s="24"/>
      <c r="H284" s="36"/>
    </row>
    <row r="285" spans="1:8" ht="12.75" customHeight="1">
      <c r="A285" s="22">
        <v>42723</v>
      </c>
      <c r="B285" s="22"/>
      <c r="C285" s="26">
        <f>ROUND(11.8425629290618,4)</f>
        <v>11.8426</v>
      </c>
      <c r="D285" s="26">
        <f>F285</f>
        <v>12.2691</v>
      </c>
      <c r="E285" s="26">
        <f>F285</f>
        <v>12.2691</v>
      </c>
      <c r="F285" s="26">
        <f>ROUND(12.2691,4)</f>
        <v>12.2691</v>
      </c>
      <c r="G285" s="24"/>
      <c r="H285" s="36"/>
    </row>
    <row r="286" spans="1:8" ht="12.75" customHeight="1">
      <c r="A286" s="22">
        <v>42807</v>
      </c>
      <c r="B286" s="22"/>
      <c r="C286" s="26">
        <f>ROUND(11.8425629290618,4)</f>
        <v>11.8426</v>
      </c>
      <c r="D286" s="26">
        <f>F286</f>
        <v>12.4796</v>
      </c>
      <c r="E286" s="26">
        <f>F286</f>
        <v>12.4796</v>
      </c>
      <c r="F286" s="26">
        <f>ROUND(12.4796,4)</f>
        <v>12.4796</v>
      </c>
      <c r="G286" s="24"/>
      <c r="H286" s="36"/>
    </row>
    <row r="287" spans="1:8" ht="12.75" customHeight="1">
      <c r="A287" s="22">
        <v>42905</v>
      </c>
      <c r="B287" s="22"/>
      <c r="C287" s="26">
        <f>ROUND(11.8425629290618,4)</f>
        <v>11.8426</v>
      </c>
      <c r="D287" s="26">
        <f>F287</f>
        <v>12.7306</v>
      </c>
      <c r="E287" s="26">
        <f>F287</f>
        <v>12.7306</v>
      </c>
      <c r="F287" s="26">
        <f>ROUND(12.7306,4)</f>
        <v>12.7306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6">
        <f>ROUND(2.36161268606478,4)</f>
        <v>2.3616</v>
      </c>
      <c r="D289" s="26">
        <f>F289</f>
        <v>2.3562</v>
      </c>
      <c r="E289" s="26">
        <f>F289</f>
        <v>2.3562</v>
      </c>
      <c r="F289" s="26">
        <f>ROUND(2.3562,4)</f>
        <v>2.3562</v>
      </c>
      <c r="G289" s="24"/>
      <c r="H289" s="36"/>
    </row>
    <row r="290" spans="1:8" ht="12.75" customHeight="1">
      <c r="A290" s="22">
        <v>42723</v>
      </c>
      <c r="B290" s="22"/>
      <c r="C290" s="26">
        <f>ROUND(2.36161268606478,4)</f>
        <v>2.3616</v>
      </c>
      <c r="D290" s="26">
        <f>F290</f>
        <v>2.3896</v>
      </c>
      <c r="E290" s="26">
        <f>F290</f>
        <v>2.3896</v>
      </c>
      <c r="F290" s="26">
        <f>ROUND(2.3896,4)</f>
        <v>2.3896</v>
      </c>
      <c r="G290" s="24"/>
      <c r="H290" s="36"/>
    </row>
    <row r="291" spans="1:8" ht="12.75" customHeight="1">
      <c r="A291" s="22">
        <v>42807</v>
      </c>
      <c r="B291" s="22"/>
      <c r="C291" s="26">
        <f>ROUND(2.36161268606478,4)</f>
        <v>2.3616</v>
      </c>
      <c r="D291" s="26">
        <f>F291</f>
        <v>2.4179</v>
      </c>
      <c r="E291" s="26">
        <f>F291</f>
        <v>2.4179</v>
      </c>
      <c r="F291" s="26">
        <f>ROUND(2.4179,4)</f>
        <v>2.4179</v>
      </c>
      <c r="G291" s="24"/>
      <c r="H291" s="36"/>
    </row>
    <row r="292" spans="1:8" ht="12.75" customHeight="1">
      <c r="A292" s="22">
        <v>42905</v>
      </c>
      <c r="B292" s="22"/>
      <c r="C292" s="26">
        <f>ROUND(2.36161268606478,4)</f>
        <v>2.3616</v>
      </c>
      <c r="D292" s="26">
        <f>F292</f>
        <v>2.4502</v>
      </c>
      <c r="E292" s="26">
        <f>F292</f>
        <v>2.4502</v>
      </c>
      <c r="F292" s="26">
        <f>ROUND(2.4502,4)</f>
        <v>2.4502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6">
        <f>ROUND(2.29112803258367,4)</f>
        <v>2.2911</v>
      </c>
      <c r="D294" s="26">
        <f>F294</f>
        <v>2.3435</v>
      </c>
      <c r="E294" s="26">
        <f>F294</f>
        <v>2.3435</v>
      </c>
      <c r="F294" s="26">
        <f>ROUND(2.3435,4)</f>
        <v>2.3435</v>
      </c>
      <c r="G294" s="24"/>
      <c r="H294" s="36"/>
    </row>
    <row r="295" spans="1:8" ht="12.75" customHeight="1">
      <c r="A295" s="22">
        <v>42723</v>
      </c>
      <c r="B295" s="22"/>
      <c r="C295" s="26">
        <f>ROUND(2.29112803258367,4)</f>
        <v>2.2911</v>
      </c>
      <c r="D295" s="26">
        <f>F295</f>
        <v>2.3966</v>
      </c>
      <c r="E295" s="26">
        <f>F295</f>
        <v>2.3966</v>
      </c>
      <c r="F295" s="26">
        <f>ROUND(2.3966,4)</f>
        <v>2.3966</v>
      </c>
      <c r="G295" s="24"/>
      <c r="H295" s="36"/>
    </row>
    <row r="296" spans="1:8" ht="12.75" customHeight="1">
      <c r="A296" s="22">
        <v>42807</v>
      </c>
      <c r="B296" s="22"/>
      <c r="C296" s="26">
        <f>ROUND(2.29112803258367,4)</f>
        <v>2.2911</v>
      </c>
      <c r="D296" s="26">
        <f>F296</f>
        <v>2.4472</v>
      </c>
      <c r="E296" s="26">
        <f>F296</f>
        <v>2.4472</v>
      </c>
      <c r="F296" s="26">
        <f>ROUND(2.4472,4)</f>
        <v>2.4472</v>
      </c>
      <c r="G296" s="24"/>
      <c r="H296" s="36"/>
    </row>
    <row r="297" spans="1:8" ht="12.75" customHeight="1">
      <c r="A297" s="22">
        <v>42905</v>
      </c>
      <c r="B297" s="22"/>
      <c r="C297" s="26">
        <f>ROUND(2.29112803258367,4)</f>
        <v>2.2911</v>
      </c>
      <c r="D297" s="26">
        <f>F297</f>
        <v>2.503</v>
      </c>
      <c r="E297" s="26">
        <f>F297</f>
        <v>2.503</v>
      </c>
      <c r="F297" s="26">
        <f>ROUND(2.503,4)</f>
        <v>2.503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6">
        <f>ROUND(17.04419775,4)</f>
        <v>17.0442</v>
      </c>
      <c r="D299" s="26">
        <f>F299</f>
        <v>17.382</v>
      </c>
      <c r="E299" s="26">
        <f>F299</f>
        <v>17.382</v>
      </c>
      <c r="F299" s="26">
        <f>ROUND(17.382,4)</f>
        <v>17.382</v>
      </c>
      <c r="G299" s="24"/>
      <c r="H299" s="36"/>
    </row>
    <row r="300" spans="1:8" ht="12.75" customHeight="1">
      <c r="A300" s="22">
        <v>42723</v>
      </c>
      <c r="B300" s="22"/>
      <c r="C300" s="26">
        <f>ROUND(17.04419775,4)</f>
        <v>17.0442</v>
      </c>
      <c r="D300" s="26">
        <f>F300</f>
        <v>17.7663</v>
      </c>
      <c r="E300" s="26">
        <f>F300</f>
        <v>17.7663</v>
      </c>
      <c r="F300" s="26">
        <f>ROUND(17.7663,4)</f>
        <v>17.7663</v>
      </c>
      <c r="G300" s="24"/>
      <c r="H300" s="36"/>
    </row>
    <row r="301" spans="1:8" ht="12.75" customHeight="1">
      <c r="A301" s="22">
        <v>42807</v>
      </c>
      <c r="B301" s="22"/>
      <c r="C301" s="26">
        <f>ROUND(17.04419775,4)</f>
        <v>17.0442</v>
      </c>
      <c r="D301" s="26">
        <f>F301</f>
        <v>18.1301</v>
      </c>
      <c r="E301" s="26">
        <f>F301</f>
        <v>18.1301</v>
      </c>
      <c r="F301" s="26">
        <f>ROUND(18.1301,4)</f>
        <v>18.1301</v>
      </c>
      <c r="G301" s="24"/>
      <c r="H301" s="36"/>
    </row>
    <row r="302" spans="1:8" ht="12.75" customHeight="1">
      <c r="A302" s="22">
        <v>42905</v>
      </c>
      <c r="B302" s="22"/>
      <c r="C302" s="26">
        <f>ROUND(17.04419775,4)</f>
        <v>17.0442</v>
      </c>
      <c r="D302" s="26">
        <f>F302</f>
        <v>18.5635</v>
      </c>
      <c r="E302" s="26">
        <f>F302</f>
        <v>18.5635</v>
      </c>
      <c r="F302" s="26">
        <f>ROUND(18.5635,4)</f>
        <v>18.5635</v>
      </c>
      <c r="G302" s="24"/>
      <c r="H302" s="36"/>
    </row>
    <row r="303" spans="1:8" ht="12.75" customHeight="1">
      <c r="A303" s="22">
        <v>42996</v>
      </c>
      <c r="B303" s="22"/>
      <c r="C303" s="26">
        <f>ROUND(17.04419775,4)</f>
        <v>17.0442</v>
      </c>
      <c r="D303" s="26">
        <f>F303</f>
        <v>18.6884</v>
      </c>
      <c r="E303" s="26">
        <f>F303</f>
        <v>18.6884</v>
      </c>
      <c r="F303" s="26">
        <f>ROUND(18.6884,4)</f>
        <v>18.6884</v>
      </c>
      <c r="G303" s="24"/>
      <c r="H303" s="36"/>
    </row>
    <row r="304" spans="1:8" ht="12.75" customHeight="1">
      <c r="A304" s="22">
        <v>43087</v>
      </c>
      <c r="B304" s="22"/>
      <c r="C304" s="26">
        <f>ROUND(17.04419775,4)</f>
        <v>17.0442</v>
      </c>
      <c r="D304" s="26">
        <f>F304</f>
        <v>18.8339</v>
      </c>
      <c r="E304" s="26">
        <f>F304</f>
        <v>18.8339</v>
      </c>
      <c r="F304" s="26">
        <f>ROUND(18.8339,4)</f>
        <v>18.8339</v>
      </c>
      <c r="G304" s="24"/>
      <c r="H304" s="36"/>
    </row>
    <row r="305" spans="1:8" ht="12.75" customHeight="1">
      <c r="A305" s="22">
        <v>43178</v>
      </c>
      <c r="B305" s="22"/>
      <c r="C305" s="26">
        <f>ROUND(17.04419775,4)</f>
        <v>17.0442</v>
      </c>
      <c r="D305" s="26">
        <f>F305</f>
        <v>18.9874</v>
      </c>
      <c r="E305" s="26">
        <f>F305</f>
        <v>18.9874</v>
      </c>
      <c r="F305" s="26">
        <f>ROUND(18.9874,4)</f>
        <v>18.9874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6">
        <f>ROUND(15.8287199877657,4)</f>
        <v>15.8287</v>
      </c>
      <c r="D307" s="26">
        <f>F307</f>
        <v>16.1697</v>
      </c>
      <c r="E307" s="26">
        <f>F307</f>
        <v>16.1697</v>
      </c>
      <c r="F307" s="26">
        <f>ROUND(16.1697,4)</f>
        <v>16.1697</v>
      </c>
      <c r="G307" s="24"/>
      <c r="H307" s="36"/>
    </row>
    <row r="308" spans="1:8" ht="12.75" customHeight="1">
      <c r="A308" s="22">
        <v>42723</v>
      </c>
      <c r="B308" s="22"/>
      <c r="C308" s="26">
        <f>ROUND(15.8287199877657,4)</f>
        <v>15.8287</v>
      </c>
      <c r="D308" s="26">
        <f>F308</f>
        <v>16.5574</v>
      </c>
      <c r="E308" s="26">
        <f>F308</f>
        <v>16.5574</v>
      </c>
      <c r="F308" s="26">
        <f>ROUND(16.5574,4)</f>
        <v>16.5574</v>
      </c>
      <c r="G308" s="24"/>
      <c r="H308" s="36"/>
    </row>
    <row r="309" spans="1:8" ht="12.75" customHeight="1">
      <c r="A309" s="22">
        <v>42807</v>
      </c>
      <c r="B309" s="22"/>
      <c r="C309" s="26">
        <f>ROUND(15.8287199877657,4)</f>
        <v>15.8287</v>
      </c>
      <c r="D309" s="26">
        <f>F309</f>
        <v>16.9284</v>
      </c>
      <c r="E309" s="26">
        <f>F309</f>
        <v>16.9284</v>
      </c>
      <c r="F309" s="26">
        <f>ROUND(16.9284,4)</f>
        <v>16.9284</v>
      </c>
      <c r="G309" s="24"/>
      <c r="H309" s="36"/>
    </row>
    <row r="310" spans="1:8" ht="12.75" customHeight="1">
      <c r="A310" s="22">
        <v>42905</v>
      </c>
      <c r="B310" s="22"/>
      <c r="C310" s="26">
        <f>ROUND(15.8287199877657,4)</f>
        <v>15.8287</v>
      </c>
      <c r="D310" s="26">
        <f>F310</f>
        <v>17.3753</v>
      </c>
      <c r="E310" s="26">
        <f>F310</f>
        <v>17.3753</v>
      </c>
      <c r="F310" s="26">
        <f>ROUND(17.3753,4)</f>
        <v>17.3753</v>
      </c>
      <c r="G310" s="24"/>
      <c r="H310" s="36"/>
    </row>
    <row r="311" spans="1:8" ht="12.75" customHeight="1">
      <c r="A311" s="22">
        <v>42996</v>
      </c>
      <c r="B311" s="22"/>
      <c r="C311" s="26">
        <f>ROUND(15.8287199877657,4)</f>
        <v>15.8287</v>
      </c>
      <c r="D311" s="26">
        <f>F311</f>
        <v>17.507</v>
      </c>
      <c r="E311" s="26">
        <f>F311</f>
        <v>17.507</v>
      </c>
      <c r="F311" s="26">
        <f>ROUND(17.507,4)</f>
        <v>17.507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6">
        <f>ROUND(20.41364109,4)</f>
        <v>20.4136</v>
      </c>
      <c r="D313" s="26">
        <f>F313</f>
        <v>20.7754</v>
      </c>
      <c r="E313" s="26">
        <f>F313</f>
        <v>20.7754</v>
      </c>
      <c r="F313" s="26">
        <f>ROUND(20.7754,4)</f>
        <v>20.7754</v>
      </c>
      <c r="G313" s="24"/>
      <c r="H313" s="36"/>
    </row>
    <row r="314" spans="1:8" ht="12.75" customHeight="1">
      <c r="A314" s="22">
        <v>42723</v>
      </c>
      <c r="B314" s="22"/>
      <c r="C314" s="26">
        <f>ROUND(20.41364109,4)</f>
        <v>20.4136</v>
      </c>
      <c r="D314" s="26">
        <f>F314</f>
        <v>21.1863</v>
      </c>
      <c r="E314" s="26">
        <f>F314</f>
        <v>21.1863</v>
      </c>
      <c r="F314" s="26">
        <f>ROUND(21.1863,4)</f>
        <v>21.1863</v>
      </c>
      <c r="G314" s="24"/>
      <c r="H314" s="36"/>
    </row>
    <row r="315" spans="1:8" ht="12.75" customHeight="1">
      <c r="A315" s="22">
        <v>42807</v>
      </c>
      <c r="B315" s="22"/>
      <c r="C315" s="26">
        <f>ROUND(20.41364109,4)</f>
        <v>20.4136</v>
      </c>
      <c r="D315" s="26">
        <f>F315</f>
        <v>21.5727</v>
      </c>
      <c r="E315" s="26">
        <f>F315</f>
        <v>21.5727</v>
      </c>
      <c r="F315" s="26">
        <f>ROUND(21.5727,4)</f>
        <v>21.5727</v>
      </c>
      <c r="G315" s="24"/>
      <c r="H315" s="36"/>
    </row>
    <row r="316" spans="1:8" ht="12.75" customHeight="1">
      <c r="A316" s="22">
        <v>42905</v>
      </c>
      <c r="B316" s="22"/>
      <c r="C316" s="26">
        <f>ROUND(20.41364109,4)</f>
        <v>20.4136</v>
      </c>
      <c r="D316" s="26">
        <f>F316</f>
        <v>22.0352</v>
      </c>
      <c r="E316" s="26">
        <f>F316</f>
        <v>22.0352</v>
      </c>
      <c r="F316" s="26">
        <f>ROUND(22.0352,4)</f>
        <v>22.0352</v>
      </c>
      <c r="G316" s="24"/>
      <c r="H316" s="36"/>
    </row>
    <row r="317" spans="1:8" ht="12.75" customHeight="1">
      <c r="A317" s="22">
        <v>42996</v>
      </c>
      <c r="B317" s="22"/>
      <c r="C317" s="26">
        <f>ROUND(20.41364109,4)</f>
        <v>20.4136</v>
      </c>
      <c r="D317" s="26">
        <f>F317</f>
        <v>22.1619</v>
      </c>
      <c r="E317" s="26">
        <f>F317</f>
        <v>22.1619</v>
      </c>
      <c r="F317" s="26">
        <f>ROUND(22.1619,4)</f>
        <v>22.1619</v>
      </c>
      <c r="G317" s="24"/>
      <c r="H317" s="36"/>
    </row>
    <row r="318" spans="1:8" ht="12.75" customHeight="1">
      <c r="A318" s="22">
        <v>43087</v>
      </c>
      <c r="B318" s="22"/>
      <c r="C318" s="26">
        <f>ROUND(20.41364109,4)</f>
        <v>20.4136</v>
      </c>
      <c r="D318" s="26">
        <f>F318</f>
        <v>22.2505</v>
      </c>
      <c r="E318" s="26">
        <f>F318</f>
        <v>22.2505</v>
      </c>
      <c r="F318" s="26">
        <f>ROUND(22.2505,4)</f>
        <v>22.2505</v>
      </c>
      <c r="G318" s="24"/>
      <c r="H318" s="36"/>
    </row>
    <row r="319" spans="1:8" ht="12.75" customHeight="1">
      <c r="A319" s="22">
        <v>43178</v>
      </c>
      <c r="B319" s="22"/>
      <c r="C319" s="26">
        <f>ROUND(20.41364109,4)</f>
        <v>20.4136</v>
      </c>
      <c r="D319" s="26">
        <f>F319</f>
        <v>22.2905</v>
      </c>
      <c r="E319" s="26">
        <f>F319</f>
        <v>22.2905</v>
      </c>
      <c r="F319" s="26">
        <f>ROUND(22.2905,4)</f>
        <v>22.2905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6">
        <f>ROUND(2.00042519471985,4)</f>
        <v>2.0004</v>
      </c>
      <c r="D321" s="26">
        <f>F321</f>
        <v>2.0358</v>
      </c>
      <c r="E321" s="26">
        <f>F321</f>
        <v>2.0358</v>
      </c>
      <c r="F321" s="26">
        <f>ROUND(2.0358,4)</f>
        <v>2.0358</v>
      </c>
      <c r="G321" s="24"/>
      <c r="H321" s="36"/>
    </row>
    <row r="322" spans="1:8" ht="12.75" customHeight="1">
      <c r="A322" s="22">
        <v>42723</v>
      </c>
      <c r="B322" s="22"/>
      <c r="C322" s="26">
        <f>ROUND(2.00042519471985,4)</f>
        <v>2.0004</v>
      </c>
      <c r="D322" s="26">
        <f>F322</f>
        <v>2.0743</v>
      </c>
      <c r="E322" s="26">
        <f>F322</f>
        <v>2.0743</v>
      </c>
      <c r="F322" s="26">
        <f>ROUND(2.0743,4)</f>
        <v>2.0743</v>
      </c>
      <c r="G322" s="24"/>
      <c r="H322" s="36"/>
    </row>
    <row r="323" spans="1:8" ht="12.75" customHeight="1">
      <c r="A323" s="22">
        <v>42807</v>
      </c>
      <c r="B323" s="22"/>
      <c r="C323" s="26">
        <f>ROUND(2.00042519471985,4)</f>
        <v>2.0004</v>
      </c>
      <c r="D323" s="26">
        <f>F323</f>
        <v>2.1092</v>
      </c>
      <c r="E323" s="26">
        <f>F323</f>
        <v>2.1092</v>
      </c>
      <c r="F323" s="26">
        <f>ROUND(2.1092,4)</f>
        <v>2.1092</v>
      </c>
      <c r="G323" s="24"/>
      <c r="H323" s="36"/>
    </row>
    <row r="324" spans="1:8" ht="12.75" customHeight="1">
      <c r="A324" s="22">
        <v>42905</v>
      </c>
      <c r="B324" s="22"/>
      <c r="C324" s="26">
        <f>ROUND(2.00042519471985,4)</f>
        <v>2.0004</v>
      </c>
      <c r="D324" s="26">
        <f>F324</f>
        <v>2.1501</v>
      </c>
      <c r="E324" s="26">
        <f>F324</f>
        <v>2.1501</v>
      </c>
      <c r="F324" s="26">
        <f>ROUND(2.1501,4)</f>
        <v>2.1501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ROUND(0.152705812924166,6)</f>
        <v>0.152706</v>
      </c>
      <c r="D326" s="28">
        <f>F326</f>
        <v>0.155733</v>
      </c>
      <c r="E326" s="28">
        <f>F326</f>
        <v>0.155733</v>
      </c>
      <c r="F326" s="28">
        <f>ROUND(0.155733,6)</f>
        <v>0.155733</v>
      </c>
      <c r="G326" s="24"/>
      <c r="H326" s="36"/>
    </row>
    <row r="327" spans="1:8" ht="12.75" customHeight="1">
      <c r="A327" s="22">
        <v>42723</v>
      </c>
      <c r="B327" s="22"/>
      <c r="C327" s="28">
        <f>ROUND(0.152705812924166,6)</f>
        <v>0.152706</v>
      </c>
      <c r="D327" s="28">
        <f>F327</f>
        <v>0.159176</v>
      </c>
      <c r="E327" s="28">
        <f>F327</f>
        <v>0.159176</v>
      </c>
      <c r="F327" s="28">
        <f>ROUND(0.159176,6)</f>
        <v>0.159176</v>
      </c>
      <c r="G327" s="24"/>
      <c r="H327" s="36"/>
    </row>
    <row r="328" spans="1:8" ht="12.75" customHeight="1">
      <c r="A328" s="22">
        <v>42807</v>
      </c>
      <c r="B328" s="22"/>
      <c r="C328" s="28">
        <f>ROUND(0.152705812924166,6)</f>
        <v>0.152706</v>
      </c>
      <c r="D328" s="28">
        <f>F328</f>
        <v>0.162501</v>
      </c>
      <c r="E328" s="28">
        <f>F328</f>
        <v>0.162501</v>
      </c>
      <c r="F328" s="28">
        <f>ROUND(0.162501,6)</f>
        <v>0.162501</v>
      </c>
      <c r="G328" s="24"/>
      <c r="H328" s="36"/>
    </row>
    <row r="329" spans="1:8" ht="12.75" customHeight="1">
      <c r="A329" s="22">
        <v>42905</v>
      </c>
      <c r="B329" s="22"/>
      <c r="C329" s="28">
        <f>ROUND(0.152705812924166,6)</f>
        <v>0.152706</v>
      </c>
      <c r="D329" s="28">
        <f>F329</f>
        <v>0.166438</v>
      </c>
      <c r="E329" s="28">
        <f>F329</f>
        <v>0.166438</v>
      </c>
      <c r="F329" s="28">
        <f>ROUND(0.166438,6)</f>
        <v>0.166438</v>
      </c>
      <c r="G329" s="24"/>
      <c r="H329" s="36"/>
    </row>
    <row r="330" spans="1:8" ht="12.75" customHeight="1">
      <c r="A330" s="22">
        <v>42996</v>
      </c>
      <c r="B330" s="22"/>
      <c r="C330" s="28">
        <f>ROUND(0.152705812924166,6)</f>
        <v>0.152706</v>
      </c>
      <c r="D330" s="28">
        <f>F330</f>
        <v>0.167841</v>
      </c>
      <c r="E330" s="28">
        <f>F330</f>
        <v>0.167841</v>
      </c>
      <c r="F330" s="28">
        <f>ROUND(0.167841,6)</f>
        <v>0.167841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6">
        <f>ROUND(0.153331687324083,4)</f>
        <v>0.1533</v>
      </c>
      <c r="D332" s="26">
        <f>F332</f>
        <v>0.1542</v>
      </c>
      <c r="E332" s="26">
        <f>F332</f>
        <v>0.1542</v>
      </c>
      <c r="F332" s="26">
        <f>ROUND(0.1542,4)</f>
        <v>0.1542</v>
      </c>
      <c r="G332" s="24"/>
      <c r="H332" s="36"/>
    </row>
    <row r="333" spans="1:8" ht="12.75" customHeight="1">
      <c r="A333" s="22">
        <v>42723</v>
      </c>
      <c r="B333" s="22"/>
      <c r="C333" s="26">
        <f>ROUND(0.153331687324083,4)</f>
        <v>0.1533</v>
      </c>
      <c r="D333" s="26">
        <f>F333</f>
        <v>0.1545</v>
      </c>
      <c r="E333" s="26">
        <f>F333</f>
        <v>0.1545</v>
      </c>
      <c r="F333" s="26">
        <f>ROUND(0.1545,4)</f>
        <v>0.1545</v>
      </c>
      <c r="G333" s="24"/>
      <c r="H333" s="36"/>
    </row>
    <row r="334" spans="1:8" ht="12.75" customHeight="1">
      <c r="A334" s="22">
        <v>42807</v>
      </c>
      <c r="B334" s="22"/>
      <c r="C334" s="26">
        <f>ROUND(0.153331687324083,4)</f>
        <v>0.1533</v>
      </c>
      <c r="D334" s="26">
        <f>F334</f>
        <v>0.1529</v>
      </c>
      <c r="E334" s="26">
        <f>F334</f>
        <v>0.1529</v>
      </c>
      <c r="F334" s="26">
        <f>ROUND(0.1529,4)</f>
        <v>0.1529</v>
      </c>
      <c r="G334" s="24"/>
      <c r="H334" s="36"/>
    </row>
    <row r="335" spans="1:8" ht="12.75" customHeight="1">
      <c r="A335" s="22">
        <v>42905</v>
      </c>
      <c r="B335" s="22"/>
      <c r="C335" s="26">
        <f>ROUND(0.153331687324083,4)</f>
        <v>0.1533</v>
      </c>
      <c r="D335" s="26">
        <f>F335</f>
        <v>0.1519</v>
      </c>
      <c r="E335" s="26">
        <f>F335</f>
        <v>0.1519</v>
      </c>
      <c r="F335" s="26">
        <f>ROUND(0.1519,4)</f>
        <v>0.1519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6">
        <f>ROUND(0.0779984928409947,4)</f>
        <v>0.078</v>
      </c>
      <c r="D337" s="26">
        <f>F337</f>
        <v>0.0527</v>
      </c>
      <c r="E337" s="26">
        <f>F337</f>
        <v>0.0527</v>
      </c>
      <c r="F337" s="26">
        <f>ROUND(0.0527,4)</f>
        <v>0.0527</v>
      </c>
      <c r="G337" s="24"/>
      <c r="H337" s="36"/>
    </row>
    <row r="338" spans="1:8" ht="12.75" customHeight="1">
      <c r="A338" s="22">
        <v>42723</v>
      </c>
      <c r="B338" s="22"/>
      <c r="C338" s="26">
        <f>ROUND(0.0779984928409947,4)</f>
        <v>0.078</v>
      </c>
      <c r="D338" s="26">
        <f>F338</f>
        <v>0.0512</v>
      </c>
      <c r="E338" s="26">
        <f>F338</f>
        <v>0.0512</v>
      </c>
      <c r="F338" s="26">
        <f>ROUND(0.0512,4)</f>
        <v>0.0512</v>
      </c>
      <c r="G338" s="24"/>
      <c r="H338" s="36"/>
    </row>
    <row r="339" spans="1:8" ht="12.75" customHeight="1">
      <c r="A339" s="22">
        <v>42807</v>
      </c>
      <c r="B339" s="22"/>
      <c r="C339" s="26">
        <f>ROUND(0.0779984928409947,4)</f>
        <v>0.078</v>
      </c>
      <c r="D339" s="26">
        <f>F339</f>
        <v>0.05</v>
      </c>
      <c r="E339" s="26">
        <f>F339</f>
        <v>0.05</v>
      </c>
      <c r="F339" s="26">
        <f>ROUND(0.05,4)</f>
        <v>0.05</v>
      </c>
      <c r="G339" s="24"/>
      <c r="H339" s="36"/>
    </row>
    <row r="340" spans="1:8" ht="12.75" customHeight="1">
      <c r="A340" s="22">
        <v>42905</v>
      </c>
      <c r="B340" s="22"/>
      <c r="C340" s="26">
        <f>ROUND(0.0779984928409947,4)</f>
        <v>0.078</v>
      </c>
      <c r="D340" s="26">
        <f>F340</f>
        <v>0.049</v>
      </c>
      <c r="E340" s="26">
        <f>F340</f>
        <v>0.049</v>
      </c>
      <c r="F340" s="26">
        <f>ROUND(0.049,4)</f>
        <v>0.049</v>
      </c>
      <c r="G340" s="24"/>
      <c r="H340" s="36"/>
    </row>
    <row r="341" spans="1:8" ht="12.75" customHeight="1">
      <c r="A341" s="22">
        <v>42996</v>
      </c>
      <c r="B341" s="22"/>
      <c r="C341" s="26">
        <f>ROUND(0.0779984928409947,4)</f>
        <v>0.078</v>
      </c>
      <c r="D341" s="26">
        <f>F341</f>
        <v>0.0475</v>
      </c>
      <c r="E341" s="26">
        <f>F341</f>
        <v>0.0475</v>
      </c>
      <c r="F341" s="26">
        <f>ROUND(0.0475,4)</f>
        <v>0.0475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6">
        <f>ROUND(10.90828656,4)</f>
        <v>10.9083</v>
      </c>
      <c r="D343" s="26">
        <f>F343</f>
        <v>11.0463</v>
      </c>
      <c r="E343" s="26">
        <f>F343</f>
        <v>11.0463</v>
      </c>
      <c r="F343" s="26">
        <f>ROUND(11.0463,4)</f>
        <v>11.0463</v>
      </c>
      <c r="G343" s="24"/>
      <c r="H343" s="36"/>
    </row>
    <row r="344" spans="1:8" ht="12.75" customHeight="1">
      <c r="A344" s="22">
        <v>42723</v>
      </c>
      <c r="B344" s="22"/>
      <c r="C344" s="26">
        <f>ROUND(10.90828656,4)</f>
        <v>10.9083</v>
      </c>
      <c r="D344" s="26">
        <f>F344</f>
        <v>11.2074</v>
      </c>
      <c r="E344" s="26">
        <f>F344</f>
        <v>11.2074</v>
      </c>
      <c r="F344" s="26">
        <f>ROUND(11.2074,4)</f>
        <v>11.2074</v>
      </c>
      <c r="G344" s="24"/>
      <c r="H344" s="36"/>
    </row>
    <row r="345" spans="1:8" ht="12.75" customHeight="1">
      <c r="A345" s="22">
        <v>42807</v>
      </c>
      <c r="B345" s="22"/>
      <c r="C345" s="26">
        <f>ROUND(10.90828656,4)</f>
        <v>10.9083</v>
      </c>
      <c r="D345" s="26">
        <f>F345</f>
        <v>11.3566</v>
      </c>
      <c r="E345" s="26">
        <f>F345</f>
        <v>11.3566</v>
      </c>
      <c r="F345" s="26">
        <f>ROUND(11.3566,4)</f>
        <v>11.3566</v>
      </c>
      <c r="G345" s="24"/>
      <c r="H345" s="36"/>
    </row>
    <row r="346" spans="1:8" ht="12.75" customHeight="1">
      <c r="A346" s="22">
        <v>42905</v>
      </c>
      <c r="B346" s="22"/>
      <c r="C346" s="26">
        <f>ROUND(10.90828656,4)</f>
        <v>10.9083</v>
      </c>
      <c r="D346" s="26">
        <f>F346</f>
        <v>11.5366</v>
      </c>
      <c r="E346" s="26">
        <f>F346</f>
        <v>11.5366</v>
      </c>
      <c r="F346" s="26">
        <f>ROUND(11.5366,4)</f>
        <v>11.5366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6">
        <f>ROUND(11.3890845070423,4)</f>
        <v>11.3891</v>
      </c>
      <c r="D348" s="26">
        <f>F348</f>
        <v>11.5723</v>
      </c>
      <c r="E348" s="26">
        <f>F348</f>
        <v>11.5723</v>
      </c>
      <c r="F348" s="26">
        <f>ROUND(11.5723,4)</f>
        <v>11.5723</v>
      </c>
      <c r="G348" s="24"/>
      <c r="H348" s="36"/>
    </row>
    <row r="349" spans="1:8" ht="12.75" customHeight="1">
      <c r="A349" s="22">
        <v>42723</v>
      </c>
      <c r="B349" s="22"/>
      <c r="C349" s="26">
        <f>ROUND(11.3890845070423,4)</f>
        <v>11.3891</v>
      </c>
      <c r="D349" s="26">
        <f>F349</f>
        <v>11.7752</v>
      </c>
      <c r="E349" s="26">
        <f>F349</f>
        <v>11.7752</v>
      </c>
      <c r="F349" s="26">
        <f>ROUND(11.7752,4)</f>
        <v>11.7752</v>
      </c>
      <c r="G349" s="24"/>
      <c r="H349" s="36"/>
    </row>
    <row r="350" spans="1:8" ht="12.75" customHeight="1">
      <c r="A350" s="22">
        <v>42807</v>
      </c>
      <c r="B350" s="22"/>
      <c r="C350" s="26">
        <f>ROUND(11.3890845070423,4)</f>
        <v>11.3891</v>
      </c>
      <c r="D350" s="26">
        <f>F350</f>
        <v>11.965</v>
      </c>
      <c r="E350" s="26">
        <f>F350</f>
        <v>11.965</v>
      </c>
      <c r="F350" s="26">
        <f>ROUND(11.965,4)</f>
        <v>11.965</v>
      </c>
      <c r="G350" s="24"/>
      <c r="H350" s="36"/>
    </row>
    <row r="351" spans="1:8" ht="12.75" customHeight="1">
      <c r="A351" s="22">
        <v>42905</v>
      </c>
      <c r="B351" s="22"/>
      <c r="C351" s="26">
        <f>ROUND(11.3890845070423,4)</f>
        <v>11.3891</v>
      </c>
      <c r="D351" s="26">
        <f>F351</f>
        <v>12.1877</v>
      </c>
      <c r="E351" s="26">
        <f>F351</f>
        <v>12.1877</v>
      </c>
      <c r="F351" s="26">
        <f>ROUND(12.1877,4)</f>
        <v>12.1877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6">
        <f>ROUND(5.27579176294685,4)</f>
        <v>5.2758</v>
      </c>
      <c r="D353" s="26">
        <f>F353</f>
        <v>5.2642</v>
      </c>
      <c r="E353" s="26">
        <f>F353</f>
        <v>5.2642</v>
      </c>
      <c r="F353" s="26">
        <f>ROUND(5.2642,4)</f>
        <v>5.2642</v>
      </c>
      <c r="G353" s="24"/>
      <c r="H353" s="36"/>
    </row>
    <row r="354" spans="1:8" ht="12.75" customHeight="1">
      <c r="A354" s="22">
        <v>42723</v>
      </c>
      <c r="B354" s="22"/>
      <c r="C354" s="26">
        <f>ROUND(5.27579176294685,4)</f>
        <v>5.2758</v>
      </c>
      <c r="D354" s="26">
        <f>F354</f>
        <v>5.2576</v>
      </c>
      <c r="E354" s="26">
        <f>F354</f>
        <v>5.2576</v>
      </c>
      <c r="F354" s="26">
        <f>ROUND(5.2576,4)</f>
        <v>5.2576</v>
      </c>
      <c r="G354" s="24"/>
      <c r="H354" s="36"/>
    </row>
    <row r="355" spans="1:8" ht="12.75" customHeight="1">
      <c r="A355" s="22">
        <v>42807</v>
      </c>
      <c r="B355" s="22"/>
      <c r="C355" s="26">
        <f>ROUND(5.27579176294685,4)</f>
        <v>5.2758</v>
      </c>
      <c r="D355" s="26">
        <f>F355</f>
        <v>5.2493</v>
      </c>
      <c r="E355" s="26">
        <f>F355</f>
        <v>5.2493</v>
      </c>
      <c r="F355" s="26">
        <f>ROUND(5.2493,4)</f>
        <v>5.2493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ROUND(15.5256,4)</f>
        <v>15.5256</v>
      </c>
      <c r="D357" s="26">
        <f>F357</f>
        <v>15.7862</v>
      </c>
      <c r="E357" s="26">
        <f>F357</f>
        <v>15.7862</v>
      </c>
      <c r="F357" s="26">
        <f>ROUND(15.7862,4)</f>
        <v>15.7862</v>
      </c>
      <c r="G357" s="24"/>
      <c r="H357" s="36"/>
    </row>
    <row r="358" spans="1:8" ht="12.75" customHeight="1">
      <c r="A358" s="22">
        <v>42723</v>
      </c>
      <c r="B358" s="22"/>
      <c r="C358" s="26">
        <f>ROUND(15.5256,4)</f>
        <v>15.5256</v>
      </c>
      <c r="D358" s="26">
        <f>F358</f>
        <v>16.082</v>
      </c>
      <c r="E358" s="26">
        <f>F358</f>
        <v>16.082</v>
      </c>
      <c r="F358" s="26">
        <f>ROUND(16.082,4)</f>
        <v>16.082</v>
      </c>
      <c r="G358" s="24"/>
      <c r="H358" s="36"/>
    </row>
    <row r="359" spans="1:8" ht="12.75" customHeight="1">
      <c r="A359" s="22">
        <v>42807</v>
      </c>
      <c r="B359" s="22"/>
      <c r="C359" s="26">
        <f>ROUND(15.5256,4)</f>
        <v>15.5256</v>
      </c>
      <c r="D359" s="26">
        <f>F359</f>
        <v>16.3576</v>
      </c>
      <c r="E359" s="26">
        <f>F359</f>
        <v>16.3576</v>
      </c>
      <c r="F359" s="26">
        <f>ROUND(16.3576,4)</f>
        <v>16.3576</v>
      </c>
      <c r="G359" s="24"/>
      <c r="H359" s="36"/>
    </row>
    <row r="360" spans="1:8" ht="12.75" customHeight="1">
      <c r="A360" s="22">
        <v>42905</v>
      </c>
      <c r="B360" s="22"/>
      <c r="C360" s="26">
        <f>ROUND(15.5256,4)</f>
        <v>15.5256</v>
      </c>
      <c r="D360" s="26">
        <f>F360</f>
        <v>16.6839</v>
      </c>
      <c r="E360" s="26">
        <f>F360</f>
        <v>16.6839</v>
      </c>
      <c r="F360" s="26">
        <f>ROUND(16.6839,4)</f>
        <v>16.6839</v>
      </c>
      <c r="G360" s="24"/>
      <c r="H360" s="36"/>
    </row>
    <row r="361" spans="1:8" ht="12.75" customHeight="1">
      <c r="A361" s="22">
        <v>42996</v>
      </c>
      <c r="B361" s="22"/>
      <c r="C361" s="26">
        <f>ROUND(15.5256,4)</f>
        <v>15.5256</v>
      </c>
      <c r="D361" s="26">
        <f>F361</f>
        <v>16.7577</v>
      </c>
      <c r="E361" s="26">
        <f>F361</f>
        <v>16.7577</v>
      </c>
      <c r="F361" s="26">
        <f>ROUND(16.7577,4)</f>
        <v>16.7577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6">
        <f>ROUND(15.5256,4)</f>
        <v>15.5256</v>
      </c>
      <c r="D363" s="26">
        <f>F363</f>
        <v>15.7862</v>
      </c>
      <c r="E363" s="26">
        <f>F363</f>
        <v>15.7862</v>
      </c>
      <c r="F363" s="26">
        <f>ROUND(15.7862,4)</f>
        <v>15.7862</v>
      </c>
      <c r="G363" s="24"/>
      <c r="H363" s="36"/>
    </row>
    <row r="364" spans="1:8" ht="12.75" customHeight="1">
      <c r="A364" s="22">
        <v>42723</v>
      </c>
      <c r="B364" s="22"/>
      <c r="C364" s="26">
        <f>ROUND(15.5256,4)</f>
        <v>15.5256</v>
      </c>
      <c r="D364" s="26">
        <f>F364</f>
        <v>16.082</v>
      </c>
      <c r="E364" s="26">
        <f>F364</f>
        <v>16.082</v>
      </c>
      <c r="F364" s="26">
        <f>ROUND(16.082,4)</f>
        <v>16.082</v>
      </c>
      <c r="G364" s="24"/>
      <c r="H364" s="36"/>
    </row>
    <row r="365" spans="1:8" ht="12.75" customHeight="1">
      <c r="A365" s="22">
        <v>42807</v>
      </c>
      <c r="B365" s="22"/>
      <c r="C365" s="26">
        <f>ROUND(15.5256,4)</f>
        <v>15.5256</v>
      </c>
      <c r="D365" s="26">
        <f>F365</f>
        <v>16.3576</v>
      </c>
      <c r="E365" s="26">
        <f>F365</f>
        <v>16.3576</v>
      </c>
      <c r="F365" s="26">
        <f>ROUND(16.3576,4)</f>
        <v>16.3576</v>
      </c>
      <c r="G365" s="24"/>
      <c r="H365" s="36"/>
    </row>
    <row r="366" spans="1:8" ht="12.75" customHeight="1">
      <c r="A366" s="22">
        <v>42905</v>
      </c>
      <c r="B366" s="22"/>
      <c r="C366" s="26">
        <f>ROUND(15.5256,4)</f>
        <v>15.5256</v>
      </c>
      <c r="D366" s="26">
        <f>F366</f>
        <v>16.6839</v>
      </c>
      <c r="E366" s="26">
        <f>F366</f>
        <v>16.6839</v>
      </c>
      <c r="F366" s="26">
        <f>ROUND(16.6839,4)</f>
        <v>16.6839</v>
      </c>
      <c r="G366" s="24"/>
      <c r="H366" s="36"/>
    </row>
    <row r="367" spans="1:8" ht="12.75" customHeight="1">
      <c r="A367" s="22">
        <v>42996</v>
      </c>
      <c r="B367" s="22"/>
      <c r="C367" s="26">
        <f>ROUND(15.5256,4)</f>
        <v>15.5256</v>
      </c>
      <c r="D367" s="26">
        <f>F367</f>
        <v>16.7577</v>
      </c>
      <c r="E367" s="26">
        <f>F367</f>
        <v>16.7577</v>
      </c>
      <c r="F367" s="26">
        <f>ROUND(16.7577,4)</f>
        <v>16.7577</v>
      </c>
      <c r="G367" s="24"/>
      <c r="H367" s="36"/>
    </row>
    <row r="368" spans="1:8" ht="12.75" customHeight="1">
      <c r="A368" s="22">
        <v>43087</v>
      </c>
      <c r="B368" s="22"/>
      <c r="C368" s="26">
        <f>ROUND(15.5256,4)</f>
        <v>15.5256</v>
      </c>
      <c r="D368" s="26">
        <f>F368</f>
        <v>16.8032</v>
      </c>
      <c r="E368" s="26">
        <f>F368</f>
        <v>16.8032</v>
      </c>
      <c r="F368" s="26">
        <f>ROUND(16.8032,4)</f>
        <v>16.8032</v>
      </c>
      <c r="G368" s="24"/>
      <c r="H368" s="36"/>
    </row>
    <row r="369" spans="1:8" ht="12.75" customHeight="1">
      <c r="A369" s="22">
        <v>43178</v>
      </c>
      <c r="B369" s="22"/>
      <c r="C369" s="26">
        <f>ROUND(15.5256,4)</f>
        <v>15.5256</v>
      </c>
      <c r="D369" s="26">
        <f>F369</f>
        <v>16.8486</v>
      </c>
      <c r="E369" s="26">
        <f>F369</f>
        <v>16.8486</v>
      </c>
      <c r="F369" s="26">
        <f>ROUND(16.8486,4)</f>
        <v>16.8486</v>
      </c>
      <c r="G369" s="24"/>
      <c r="H369" s="36"/>
    </row>
    <row r="370" spans="1:8" ht="12.75" customHeight="1">
      <c r="A370" s="22">
        <v>43269</v>
      </c>
      <c r="B370" s="22"/>
      <c r="C370" s="26">
        <f>ROUND(15.5256,4)</f>
        <v>15.5256</v>
      </c>
      <c r="D370" s="26">
        <f>F370</f>
        <v>16.8941</v>
      </c>
      <c r="E370" s="26">
        <f>F370</f>
        <v>16.8941</v>
      </c>
      <c r="F370" s="26">
        <f>ROUND(16.8941,4)</f>
        <v>16.8941</v>
      </c>
      <c r="G370" s="24"/>
      <c r="H370" s="36"/>
    </row>
    <row r="371" spans="1:8" ht="12.75" customHeight="1">
      <c r="A371" s="22">
        <v>43360</v>
      </c>
      <c r="B371" s="22"/>
      <c r="C371" s="26">
        <f>ROUND(15.5256,4)</f>
        <v>15.5256</v>
      </c>
      <c r="D371" s="26">
        <f>F371</f>
        <v>17.3969</v>
      </c>
      <c r="E371" s="26">
        <f>F371</f>
        <v>17.3969</v>
      </c>
      <c r="F371" s="26">
        <f>ROUND(17.3969,4)</f>
        <v>17.3969</v>
      </c>
      <c r="G371" s="24"/>
      <c r="H371" s="36"/>
    </row>
    <row r="372" spans="1:8" ht="12.75" customHeight="1">
      <c r="A372" s="22">
        <v>43448</v>
      </c>
      <c r="B372" s="22"/>
      <c r="C372" s="26">
        <f>ROUND(15.5256,4)</f>
        <v>15.5256</v>
      </c>
      <c r="D372" s="26">
        <f>F372</f>
        <v>17.944</v>
      </c>
      <c r="E372" s="26">
        <f>F372</f>
        <v>17.944</v>
      </c>
      <c r="F372" s="26">
        <f>ROUND(17.944,4)</f>
        <v>17.944</v>
      </c>
      <c r="G372" s="24"/>
      <c r="H372" s="36"/>
    </row>
    <row r="373" spans="1:8" ht="12.75" customHeight="1">
      <c r="A373" s="22">
        <v>43542</v>
      </c>
      <c r="B373" s="22"/>
      <c r="C373" s="26">
        <f>ROUND(15.5256,4)</f>
        <v>15.5256</v>
      </c>
      <c r="D373" s="26">
        <f>F373</f>
        <v>18.5284</v>
      </c>
      <c r="E373" s="26">
        <f>F373</f>
        <v>18.5284</v>
      </c>
      <c r="F373" s="26">
        <f>ROUND(18.5284,4)</f>
        <v>18.5284</v>
      </c>
      <c r="G373" s="24"/>
      <c r="H373" s="36"/>
    </row>
    <row r="374" spans="1:8" ht="12.75" customHeight="1">
      <c r="A374" s="22">
        <v>43630</v>
      </c>
      <c r="B374" s="22"/>
      <c r="C374" s="26">
        <f>ROUND(15.5256,4)</f>
        <v>15.5256</v>
      </c>
      <c r="D374" s="26">
        <f>F374</f>
        <v>19.0756</v>
      </c>
      <c r="E374" s="26">
        <f>F374</f>
        <v>19.0756</v>
      </c>
      <c r="F374" s="26">
        <f>ROUND(19.0756,4)</f>
        <v>19.0756</v>
      </c>
      <c r="G374" s="24"/>
      <c r="H374" s="36"/>
    </row>
    <row r="375" spans="1:8" ht="12.75" customHeight="1">
      <c r="A375" s="22">
        <v>43724</v>
      </c>
      <c r="B375" s="22"/>
      <c r="C375" s="26">
        <f>ROUND(15.5256,4)</f>
        <v>15.5256</v>
      </c>
      <c r="D375" s="26">
        <f>F375</f>
        <v>19.66</v>
      </c>
      <c r="E375" s="26">
        <f>F375</f>
        <v>19.66</v>
      </c>
      <c r="F375" s="26">
        <f>ROUND(19.66,4)</f>
        <v>19.66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6">
        <f>ROUND(1.43955493741307,4)</f>
        <v>1.4396</v>
      </c>
      <c r="D377" s="26">
        <f>F377</f>
        <v>1.3868</v>
      </c>
      <c r="E377" s="26">
        <f>F377</f>
        <v>1.3868</v>
      </c>
      <c r="F377" s="26">
        <f>ROUND(1.3868,4)</f>
        <v>1.3868</v>
      </c>
      <c r="G377" s="24"/>
      <c r="H377" s="36"/>
    </row>
    <row r="378" spans="1:8" ht="12.75" customHeight="1">
      <c r="A378" s="22">
        <v>42723</v>
      </c>
      <c r="B378" s="22"/>
      <c r="C378" s="26">
        <f>ROUND(1.43955493741307,4)</f>
        <v>1.4396</v>
      </c>
      <c r="D378" s="26">
        <f>F378</f>
        <v>1.3212</v>
      </c>
      <c r="E378" s="26">
        <f>F378</f>
        <v>1.3212</v>
      </c>
      <c r="F378" s="26">
        <f>ROUND(1.3212,4)</f>
        <v>1.3212</v>
      </c>
      <c r="G378" s="24"/>
      <c r="H378" s="36"/>
    </row>
    <row r="379" spans="1:8" ht="12.75" customHeight="1">
      <c r="A379" s="22">
        <v>42807</v>
      </c>
      <c r="B379" s="22"/>
      <c r="C379" s="26">
        <f>ROUND(1.43955493741307,4)</f>
        <v>1.4396</v>
      </c>
      <c r="D379" s="26">
        <f>F379</f>
        <v>1.2804</v>
      </c>
      <c r="E379" s="26">
        <f>F379</f>
        <v>1.2804</v>
      </c>
      <c r="F379" s="26">
        <f>ROUND(1.2804,4)</f>
        <v>1.2804</v>
      </c>
      <c r="G379" s="24"/>
      <c r="H379" s="36"/>
    </row>
    <row r="380" spans="1:8" ht="12.75" customHeight="1">
      <c r="A380" s="22">
        <v>42905</v>
      </c>
      <c r="B380" s="22"/>
      <c r="C380" s="26">
        <f>ROUND(1.43955493741307,4)</f>
        <v>1.4396</v>
      </c>
      <c r="D380" s="26">
        <f>F380</f>
        <v>1.2363</v>
      </c>
      <c r="E380" s="26">
        <f>F380</f>
        <v>1.2363</v>
      </c>
      <c r="F380" s="26">
        <f>ROUND(1.2363,4)</f>
        <v>1.2363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ROUND(548.639,3)</f>
        <v>548.639</v>
      </c>
      <c r="D382" s="27">
        <f>F382</f>
        <v>552.892</v>
      </c>
      <c r="E382" s="27">
        <f>F382</f>
        <v>552.892</v>
      </c>
      <c r="F382" s="27">
        <f>ROUND(552.892,3)</f>
        <v>552.892</v>
      </c>
      <c r="G382" s="24"/>
      <c r="H382" s="36"/>
    </row>
    <row r="383" spans="1:8" ht="12.75" customHeight="1">
      <c r="A383" s="22">
        <v>42677</v>
      </c>
      <c r="B383" s="22"/>
      <c r="C383" s="27">
        <f>ROUND(548.639,3)</f>
        <v>548.639</v>
      </c>
      <c r="D383" s="27">
        <f>F383</f>
        <v>563.509</v>
      </c>
      <c r="E383" s="27">
        <f>F383</f>
        <v>563.509</v>
      </c>
      <c r="F383" s="27">
        <f>ROUND(563.509,3)</f>
        <v>563.509</v>
      </c>
      <c r="G383" s="24"/>
      <c r="H383" s="36"/>
    </row>
    <row r="384" spans="1:8" ht="12.75" customHeight="1">
      <c r="A384" s="22">
        <v>42768</v>
      </c>
      <c r="B384" s="22"/>
      <c r="C384" s="27">
        <f>ROUND(548.639,3)</f>
        <v>548.639</v>
      </c>
      <c r="D384" s="27">
        <f>F384</f>
        <v>574.78</v>
      </c>
      <c r="E384" s="27">
        <f>F384</f>
        <v>574.78</v>
      </c>
      <c r="F384" s="27">
        <f>ROUND(574.78,3)</f>
        <v>574.78</v>
      </c>
      <c r="G384" s="24"/>
      <c r="H384" s="36"/>
    </row>
    <row r="385" spans="1:8" ht="12.75" customHeight="1">
      <c r="A385" s="22">
        <v>42859</v>
      </c>
      <c r="B385" s="22"/>
      <c r="C385" s="27">
        <f>ROUND(548.639,3)</f>
        <v>548.639</v>
      </c>
      <c r="D385" s="27">
        <f>F385</f>
        <v>586.85</v>
      </c>
      <c r="E385" s="27">
        <f>F385</f>
        <v>586.85</v>
      </c>
      <c r="F385" s="27">
        <f>ROUND(586.85,3)</f>
        <v>586.85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ROUND(483.375,3)</f>
        <v>483.375</v>
      </c>
      <c r="D387" s="27">
        <f>F387</f>
        <v>487.122</v>
      </c>
      <c r="E387" s="27">
        <f>F387</f>
        <v>487.122</v>
      </c>
      <c r="F387" s="27">
        <f>ROUND(487.122,3)</f>
        <v>487.122</v>
      </c>
      <c r="G387" s="24"/>
      <c r="H387" s="36"/>
    </row>
    <row r="388" spans="1:8" ht="12.75" customHeight="1">
      <c r="A388" s="22">
        <v>42677</v>
      </c>
      <c r="B388" s="22"/>
      <c r="C388" s="27">
        <f>ROUND(483.375,3)</f>
        <v>483.375</v>
      </c>
      <c r="D388" s="27">
        <f>F388</f>
        <v>496.476</v>
      </c>
      <c r="E388" s="27">
        <f>F388</f>
        <v>496.476</v>
      </c>
      <c r="F388" s="27">
        <f>ROUND(496.476,3)</f>
        <v>496.476</v>
      </c>
      <c r="G388" s="24"/>
      <c r="H388" s="36"/>
    </row>
    <row r="389" spans="1:8" ht="12.75" customHeight="1">
      <c r="A389" s="22">
        <v>42768</v>
      </c>
      <c r="B389" s="22"/>
      <c r="C389" s="27">
        <f>ROUND(483.375,3)</f>
        <v>483.375</v>
      </c>
      <c r="D389" s="27">
        <f>F389</f>
        <v>506.406</v>
      </c>
      <c r="E389" s="27">
        <f>F389</f>
        <v>506.406</v>
      </c>
      <c r="F389" s="27">
        <f>ROUND(506.406,3)</f>
        <v>506.406</v>
      </c>
      <c r="G389" s="24"/>
      <c r="H389" s="36"/>
    </row>
    <row r="390" spans="1:8" ht="12.75" customHeight="1">
      <c r="A390" s="22">
        <v>42859</v>
      </c>
      <c r="B390" s="22"/>
      <c r="C390" s="27">
        <f>ROUND(483.375,3)</f>
        <v>483.375</v>
      </c>
      <c r="D390" s="27">
        <f>F390</f>
        <v>517.041</v>
      </c>
      <c r="E390" s="27">
        <f>F390</f>
        <v>517.041</v>
      </c>
      <c r="F390" s="27">
        <f>ROUND(517.041,3)</f>
        <v>517.041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ROUND(554.723,3)</f>
        <v>554.723</v>
      </c>
      <c r="D392" s="27">
        <f>F392</f>
        <v>559.024</v>
      </c>
      <c r="E392" s="27">
        <f>F392</f>
        <v>559.024</v>
      </c>
      <c r="F392" s="27">
        <f>ROUND(559.024,3)</f>
        <v>559.024</v>
      </c>
      <c r="G392" s="24"/>
      <c r="H392" s="36"/>
    </row>
    <row r="393" spans="1:8" ht="12.75" customHeight="1">
      <c r="A393" s="22">
        <v>42677</v>
      </c>
      <c r="B393" s="22"/>
      <c r="C393" s="27">
        <f>ROUND(554.723,3)</f>
        <v>554.723</v>
      </c>
      <c r="D393" s="27">
        <f>F393</f>
        <v>569.758</v>
      </c>
      <c r="E393" s="27">
        <f>F393</f>
        <v>569.758</v>
      </c>
      <c r="F393" s="27">
        <f>ROUND(569.758,3)</f>
        <v>569.758</v>
      </c>
      <c r="G393" s="24"/>
      <c r="H393" s="36"/>
    </row>
    <row r="394" spans="1:8" ht="12.75" customHeight="1">
      <c r="A394" s="22">
        <v>42768</v>
      </c>
      <c r="B394" s="22"/>
      <c r="C394" s="27">
        <f>ROUND(554.723,3)</f>
        <v>554.723</v>
      </c>
      <c r="D394" s="27">
        <f>F394</f>
        <v>581.154</v>
      </c>
      <c r="E394" s="27">
        <f>F394</f>
        <v>581.154</v>
      </c>
      <c r="F394" s="27">
        <f>ROUND(581.154,3)</f>
        <v>581.154</v>
      </c>
      <c r="G394" s="24"/>
      <c r="H394" s="36"/>
    </row>
    <row r="395" spans="1:8" ht="12.75" customHeight="1">
      <c r="A395" s="22">
        <v>42859</v>
      </c>
      <c r="B395" s="22"/>
      <c r="C395" s="27">
        <f>ROUND(554.723,3)</f>
        <v>554.723</v>
      </c>
      <c r="D395" s="27">
        <f>F395</f>
        <v>593.358</v>
      </c>
      <c r="E395" s="27">
        <f>F395</f>
        <v>593.358</v>
      </c>
      <c r="F395" s="27">
        <f>ROUND(593.358,3)</f>
        <v>593.358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ROUND(504.922,3)</f>
        <v>504.922</v>
      </c>
      <c r="D397" s="27">
        <f>F397</f>
        <v>508.836</v>
      </c>
      <c r="E397" s="27">
        <f>F397</f>
        <v>508.836</v>
      </c>
      <c r="F397" s="27">
        <f>ROUND(508.836,3)</f>
        <v>508.836</v>
      </c>
      <c r="G397" s="24"/>
      <c r="H397" s="36"/>
    </row>
    <row r="398" spans="1:8" ht="12.75" customHeight="1">
      <c r="A398" s="22">
        <v>42677</v>
      </c>
      <c r="B398" s="22"/>
      <c r="C398" s="27">
        <f>ROUND(504.922,3)</f>
        <v>504.922</v>
      </c>
      <c r="D398" s="27">
        <f>F398</f>
        <v>518.607</v>
      </c>
      <c r="E398" s="27">
        <f>F398</f>
        <v>518.607</v>
      </c>
      <c r="F398" s="27">
        <f>ROUND(518.607,3)</f>
        <v>518.607</v>
      </c>
      <c r="G398" s="24"/>
      <c r="H398" s="36"/>
    </row>
    <row r="399" spans="1:8" ht="12.75" customHeight="1">
      <c r="A399" s="22">
        <v>42768</v>
      </c>
      <c r="B399" s="22"/>
      <c r="C399" s="27">
        <f>ROUND(504.922,3)</f>
        <v>504.922</v>
      </c>
      <c r="D399" s="27">
        <f>F399</f>
        <v>528.98</v>
      </c>
      <c r="E399" s="27">
        <f>F399</f>
        <v>528.98</v>
      </c>
      <c r="F399" s="27">
        <f>ROUND(528.98,3)</f>
        <v>528.98</v>
      </c>
      <c r="G399" s="24"/>
      <c r="H399" s="36"/>
    </row>
    <row r="400" spans="1:8" ht="12.75" customHeight="1">
      <c r="A400" s="22">
        <v>42859</v>
      </c>
      <c r="B400" s="22"/>
      <c r="C400" s="27">
        <f>ROUND(504.922,3)</f>
        <v>504.922</v>
      </c>
      <c r="D400" s="27">
        <f>F400</f>
        <v>540.088</v>
      </c>
      <c r="E400" s="27">
        <f>F400</f>
        <v>540.088</v>
      </c>
      <c r="F400" s="27">
        <f>ROUND(540.088,3)</f>
        <v>540.088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ROUND(246.506041941053,3)</f>
        <v>246.506</v>
      </c>
      <c r="D402" s="27">
        <f>F402</f>
        <v>248.424</v>
      </c>
      <c r="E402" s="27">
        <f>F402</f>
        <v>248.424</v>
      </c>
      <c r="F402" s="27">
        <f>ROUND(248.424,3)</f>
        <v>248.424</v>
      </c>
      <c r="G402" s="24"/>
      <c r="H402" s="36"/>
    </row>
    <row r="403" spans="1:8" ht="12.75" customHeight="1">
      <c r="A403" s="22">
        <v>42677</v>
      </c>
      <c r="B403" s="22"/>
      <c r="C403" s="27">
        <f>ROUND(246.506041941053,3)</f>
        <v>246.506</v>
      </c>
      <c r="D403" s="27">
        <f>F403</f>
        <v>253.209</v>
      </c>
      <c r="E403" s="27">
        <f>F403</f>
        <v>253.209</v>
      </c>
      <c r="F403" s="27">
        <f>ROUND(253.209,3)</f>
        <v>253.209</v>
      </c>
      <c r="G403" s="24"/>
      <c r="H403" s="36"/>
    </row>
    <row r="404" spans="1:8" ht="12.75" customHeight="1">
      <c r="A404" s="22">
        <v>42768</v>
      </c>
      <c r="B404" s="22"/>
      <c r="C404" s="27">
        <f>ROUND(246.506041941053,3)</f>
        <v>246.506</v>
      </c>
      <c r="D404" s="27">
        <f>F404</f>
        <v>258.288</v>
      </c>
      <c r="E404" s="27">
        <f>F404</f>
        <v>258.288</v>
      </c>
      <c r="F404" s="27">
        <f>ROUND(258.288,3)</f>
        <v>258.288</v>
      </c>
      <c r="G404" s="24"/>
      <c r="H404" s="36"/>
    </row>
    <row r="405" spans="1:8" ht="12.75" customHeight="1">
      <c r="A405" s="22">
        <v>42859</v>
      </c>
      <c r="B405" s="22"/>
      <c r="C405" s="27">
        <f>ROUND(246.506041941053,3)</f>
        <v>246.506</v>
      </c>
      <c r="D405" s="27">
        <f>F405</f>
        <v>263.727</v>
      </c>
      <c r="E405" s="27">
        <f>F405</f>
        <v>263.727</v>
      </c>
      <c r="F405" s="27">
        <f>ROUND(263.727,3)</f>
        <v>263.727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ROUND(667.092548529864,3)</f>
        <v>667.093</v>
      </c>
      <c r="D407" s="27">
        <f>F407</f>
        <v>672.575</v>
      </c>
      <c r="E407" s="27">
        <f>F407</f>
        <v>672.575</v>
      </c>
      <c r="F407" s="27">
        <f>ROUND(672.575,3)</f>
        <v>672.575</v>
      </c>
      <c r="G407" s="24"/>
      <c r="H407" s="36"/>
    </row>
    <row r="408" spans="1:8" ht="12.75" customHeight="1">
      <c r="A408" s="22">
        <v>42677</v>
      </c>
      <c r="B408" s="22"/>
      <c r="C408" s="27">
        <f>ROUND(667.092548529864,3)</f>
        <v>667.093</v>
      </c>
      <c r="D408" s="27">
        <f>F408</f>
        <v>685.409</v>
      </c>
      <c r="E408" s="27">
        <f>F408</f>
        <v>685.409</v>
      </c>
      <c r="F408" s="27">
        <f>ROUND(685.409,3)</f>
        <v>685.409</v>
      </c>
      <c r="G408" s="24"/>
      <c r="H408" s="36"/>
    </row>
    <row r="409" spans="1:8" ht="12.75" customHeight="1">
      <c r="A409" s="22">
        <v>42768</v>
      </c>
      <c r="B409" s="22"/>
      <c r="C409" s="27">
        <f>ROUND(667.092548529864,3)</f>
        <v>667.093</v>
      </c>
      <c r="D409" s="27">
        <f>F409</f>
        <v>698.946</v>
      </c>
      <c r="E409" s="27">
        <f>F409</f>
        <v>698.946</v>
      </c>
      <c r="F409" s="27">
        <f>ROUND(698.946,3)</f>
        <v>698.946</v>
      </c>
      <c r="G409" s="24"/>
      <c r="H409" s="36"/>
    </row>
    <row r="410" spans="1:8" ht="12.75" customHeight="1">
      <c r="A410" s="22">
        <v>42859</v>
      </c>
      <c r="B410" s="22"/>
      <c r="C410" s="27">
        <f>ROUND(667.092548529864,3)</f>
        <v>667.093</v>
      </c>
      <c r="D410" s="27">
        <f>F410</f>
        <v>712.86</v>
      </c>
      <c r="E410" s="27">
        <f>F410</f>
        <v>712.86</v>
      </c>
      <c r="F410" s="27">
        <f>ROUND(712.86,3)</f>
        <v>712.86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ROUND(26968.35,2)</f>
        <v>26968.35</v>
      </c>
      <c r="D412" s="24">
        <f>F412</f>
        <v>27425.86</v>
      </c>
      <c r="E412" s="24">
        <f>F412</f>
        <v>27425.86</v>
      </c>
      <c r="F412" s="24">
        <f>ROUND(27425.86,2)</f>
        <v>27425.86</v>
      </c>
      <c r="G412" s="24"/>
      <c r="H412" s="36"/>
    </row>
    <row r="413" spans="1:8" ht="12.75" customHeight="1">
      <c r="A413" s="22">
        <v>42723</v>
      </c>
      <c r="B413" s="22"/>
      <c r="C413" s="24">
        <f>ROUND(26968.35,2)</f>
        <v>26968.35</v>
      </c>
      <c r="D413" s="24">
        <f>F413</f>
        <v>27955.33</v>
      </c>
      <c r="E413" s="24">
        <f>F413</f>
        <v>27955.33</v>
      </c>
      <c r="F413" s="24">
        <f>ROUND(27955.33,2)</f>
        <v>27955.33</v>
      </c>
      <c r="G413" s="24"/>
      <c r="H413" s="36"/>
    </row>
    <row r="414" spans="1:8" ht="12.75" customHeight="1">
      <c r="A414" s="22">
        <v>42807</v>
      </c>
      <c r="B414" s="22"/>
      <c r="C414" s="24">
        <f>ROUND(26968.35,2)</f>
        <v>26968.35</v>
      </c>
      <c r="D414" s="24">
        <f>F414</f>
        <v>28446.33</v>
      </c>
      <c r="E414" s="24">
        <f>F414</f>
        <v>28446.33</v>
      </c>
      <c r="F414" s="24">
        <f>ROUND(28446.33,2)</f>
        <v>28446.33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ROUND(7.367,3)</f>
        <v>7.367</v>
      </c>
      <c r="D416" s="27">
        <f>ROUND(7.44,3)</f>
        <v>7.44</v>
      </c>
      <c r="E416" s="27">
        <f>ROUND(7.34,3)</f>
        <v>7.34</v>
      </c>
      <c r="F416" s="27">
        <f>ROUND(7.39,3)</f>
        <v>7.39</v>
      </c>
      <c r="G416" s="24"/>
      <c r="H416" s="36"/>
    </row>
    <row r="417" spans="1:8" ht="12.75" customHeight="1">
      <c r="A417" s="22">
        <v>42599</v>
      </c>
      <c r="B417" s="22"/>
      <c r="C417" s="27">
        <f>ROUND(7.367,3)</f>
        <v>7.367</v>
      </c>
      <c r="D417" s="27">
        <f>ROUND(7.49,3)</f>
        <v>7.49</v>
      </c>
      <c r="E417" s="27">
        <f>ROUND(7.39,3)</f>
        <v>7.39</v>
      </c>
      <c r="F417" s="27">
        <f>ROUND(7.44,3)</f>
        <v>7.44</v>
      </c>
      <c r="G417" s="24"/>
      <c r="H417" s="36"/>
    </row>
    <row r="418" spans="1:8" ht="12.75" customHeight="1">
      <c r="A418" s="22">
        <v>42634</v>
      </c>
      <c r="B418" s="22"/>
      <c r="C418" s="27">
        <f>ROUND(7.367,3)</f>
        <v>7.367</v>
      </c>
      <c r="D418" s="27">
        <f>ROUND(7.53,3)</f>
        <v>7.53</v>
      </c>
      <c r="E418" s="27">
        <f>ROUND(7.43,3)</f>
        <v>7.43</v>
      </c>
      <c r="F418" s="27">
        <f>ROUND(7.48,3)</f>
        <v>7.48</v>
      </c>
      <c r="G418" s="24"/>
      <c r="H418" s="36"/>
    </row>
    <row r="419" spans="1:8" ht="12.75" customHeight="1">
      <c r="A419" s="22">
        <v>42662</v>
      </c>
      <c r="B419" s="22"/>
      <c r="C419" s="27">
        <f>ROUND(7.367,3)</f>
        <v>7.367</v>
      </c>
      <c r="D419" s="27">
        <f>ROUND(7.59,3)</f>
        <v>7.59</v>
      </c>
      <c r="E419" s="27">
        <f>ROUND(7.49,3)</f>
        <v>7.49</v>
      </c>
      <c r="F419" s="27">
        <f>ROUND(7.54,3)</f>
        <v>7.54</v>
      </c>
      <c r="G419" s="24"/>
      <c r="H419" s="36"/>
    </row>
    <row r="420" spans="1:8" ht="12.75" customHeight="1">
      <c r="A420" s="22">
        <v>42690</v>
      </c>
      <c r="B420" s="22"/>
      <c r="C420" s="27">
        <f>ROUND(7.367,3)</f>
        <v>7.367</v>
      </c>
      <c r="D420" s="27">
        <f>ROUND(7.61,3)</f>
        <v>7.61</v>
      </c>
      <c r="E420" s="27">
        <f>ROUND(7.51,3)</f>
        <v>7.51</v>
      </c>
      <c r="F420" s="27">
        <f>ROUND(7.56,3)</f>
        <v>7.56</v>
      </c>
      <c r="G420" s="24"/>
      <c r="H420" s="36"/>
    </row>
    <row r="421" spans="1:8" ht="12.75" customHeight="1">
      <c r="A421" s="22">
        <v>42725</v>
      </c>
      <c r="B421" s="22"/>
      <c r="C421" s="27">
        <f>ROUND(7.367,3)</f>
        <v>7.367</v>
      </c>
      <c r="D421" s="27">
        <f>ROUND(7.68,3)</f>
        <v>7.68</v>
      </c>
      <c r="E421" s="27">
        <f>ROUND(7.58,3)</f>
        <v>7.58</v>
      </c>
      <c r="F421" s="27">
        <f>ROUND(7.63,3)</f>
        <v>7.63</v>
      </c>
      <c r="G421" s="24"/>
      <c r="H421" s="36"/>
    </row>
    <row r="422" spans="1:8" ht="12.75" customHeight="1">
      <c r="A422" s="22">
        <v>42781</v>
      </c>
      <c r="B422" s="22"/>
      <c r="C422" s="27">
        <f>ROUND(7.367,3)</f>
        <v>7.367</v>
      </c>
      <c r="D422" s="27">
        <f>F422</f>
        <v>7.7</v>
      </c>
      <c r="E422" s="27">
        <f>F422</f>
        <v>7.7</v>
      </c>
      <c r="F422" s="27">
        <f>ROUND(7.7,3)</f>
        <v>7.7</v>
      </c>
      <c r="G422" s="24"/>
      <c r="H422" s="36"/>
    </row>
    <row r="423" spans="1:8" ht="12.75" customHeight="1">
      <c r="A423" s="22">
        <v>42809</v>
      </c>
      <c r="B423" s="22"/>
      <c r="C423" s="27">
        <f>ROUND(7.367,3)</f>
        <v>7.367</v>
      </c>
      <c r="D423" s="27">
        <f>ROUND(7.78,3)</f>
        <v>7.78</v>
      </c>
      <c r="E423" s="27">
        <f>ROUND(7.68,3)</f>
        <v>7.68</v>
      </c>
      <c r="F423" s="27">
        <f>ROUND(7.73,3)</f>
        <v>7.73</v>
      </c>
      <c r="G423" s="24"/>
      <c r="H423" s="36"/>
    </row>
    <row r="424" spans="1:8" ht="12.75" customHeight="1">
      <c r="A424" s="22">
        <v>42907</v>
      </c>
      <c r="B424" s="22"/>
      <c r="C424" s="27">
        <f>ROUND(7.367,3)</f>
        <v>7.367</v>
      </c>
      <c r="D424" s="27">
        <f>ROUND(7.89,3)</f>
        <v>7.89</v>
      </c>
      <c r="E424" s="27">
        <f>ROUND(7.79,3)</f>
        <v>7.79</v>
      </c>
      <c r="F424" s="27">
        <f>ROUND(7.84,3)</f>
        <v>7.84</v>
      </c>
      <c r="G424" s="24"/>
      <c r="H424" s="36"/>
    </row>
    <row r="425" spans="1:8" ht="12.75" customHeight="1">
      <c r="A425" s="22">
        <v>42998</v>
      </c>
      <c r="B425" s="22"/>
      <c r="C425" s="27">
        <f>ROUND(7.367,3)</f>
        <v>7.367</v>
      </c>
      <c r="D425" s="27">
        <f>ROUND(7.95,3)</f>
        <v>7.95</v>
      </c>
      <c r="E425" s="27">
        <f>ROUND(7.85,3)</f>
        <v>7.85</v>
      </c>
      <c r="F425" s="27">
        <f>ROUND(7.9,3)</f>
        <v>7.9</v>
      </c>
      <c r="G425" s="24"/>
      <c r="H425" s="36"/>
    </row>
    <row r="426" spans="1:8" ht="12.75" customHeight="1">
      <c r="A426" s="22">
        <v>43089</v>
      </c>
      <c r="B426" s="22"/>
      <c r="C426" s="27">
        <f>ROUND(7.367,3)</f>
        <v>7.367</v>
      </c>
      <c r="D426" s="27">
        <f>ROUND(8.01,3)</f>
        <v>8.01</v>
      </c>
      <c r="E426" s="27">
        <f>ROUND(7.91,3)</f>
        <v>7.91</v>
      </c>
      <c r="F426" s="27">
        <f>ROUND(7.96,3)</f>
        <v>7.96</v>
      </c>
      <c r="G426" s="24"/>
      <c r="H426" s="36"/>
    </row>
    <row r="427" spans="1:8" ht="12.75" customHeight="1">
      <c r="A427" s="22">
        <v>43179</v>
      </c>
      <c r="B427" s="22"/>
      <c r="C427" s="27">
        <f>ROUND(7.367,3)</f>
        <v>7.367</v>
      </c>
      <c r="D427" s="27">
        <f>ROUND(8.1,3)</f>
        <v>8.1</v>
      </c>
      <c r="E427" s="27">
        <f>ROUND(8,3)</f>
        <v>8</v>
      </c>
      <c r="F427" s="27">
        <f>ROUND(8.05,3)</f>
        <v>8.05</v>
      </c>
      <c r="G427" s="24"/>
      <c r="H427" s="36"/>
    </row>
    <row r="428" spans="1:8" ht="12.75" customHeight="1">
      <c r="A428" s="22">
        <v>43269</v>
      </c>
      <c r="B428" s="22"/>
      <c r="C428" s="27">
        <f>ROUND(7.367,3)</f>
        <v>7.367</v>
      </c>
      <c r="D428" s="27">
        <f>ROUND(8.12,3)</f>
        <v>8.12</v>
      </c>
      <c r="E428" s="27">
        <f>ROUND(8.02,3)</f>
        <v>8.02</v>
      </c>
      <c r="F428" s="27">
        <f>ROUND(8.07,3)</f>
        <v>8.07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ROUND(503.509,3)</f>
        <v>503.509</v>
      </c>
      <c r="D430" s="27">
        <f>F430</f>
        <v>507.412</v>
      </c>
      <c r="E430" s="27">
        <f>F430</f>
        <v>507.412</v>
      </c>
      <c r="F430" s="27">
        <f>ROUND(507.412,3)</f>
        <v>507.412</v>
      </c>
      <c r="G430" s="24"/>
      <c r="H430" s="36"/>
    </row>
    <row r="431" spans="1:8" ht="12.75" customHeight="1">
      <c r="A431" s="22">
        <v>42677</v>
      </c>
      <c r="B431" s="22"/>
      <c r="C431" s="27">
        <f>ROUND(503.509,3)</f>
        <v>503.509</v>
      </c>
      <c r="D431" s="27">
        <f>F431</f>
        <v>517.156</v>
      </c>
      <c r="E431" s="27">
        <f>F431</f>
        <v>517.156</v>
      </c>
      <c r="F431" s="27">
        <f>ROUND(517.156,3)</f>
        <v>517.156</v>
      </c>
      <c r="G431" s="24"/>
      <c r="H431" s="36"/>
    </row>
    <row r="432" spans="1:8" ht="12.75" customHeight="1">
      <c r="A432" s="22">
        <v>42768</v>
      </c>
      <c r="B432" s="22"/>
      <c r="C432" s="27">
        <f>ROUND(503.509,3)</f>
        <v>503.509</v>
      </c>
      <c r="D432" s="27">
        <f>F432</f>
        <v>527.499</v>
      </c>
      <c r="E432" s="27">
        <f>F432</f>
        <v>527.499</v>
      </c>
      <c r="F432" s="27">
        <f>ROUND(527.499,3)</f>
        <v>527.499</v>
      </c>
      <c r="G432" s="24"/>
      <c r="H432" s="36"/>
    </row>
    <row r="433" spans="1:8" ht="12.75" customHeight="1">
      <c r="A433" s="22">
        <v>42859</v>
      </c>
      <c r="B433" s="22"/>
      <c r="C433" s="27">
        <f>ROUND(503.509,3)</f>
        <v>503.509</v>
      </c>
      <c r="D433" s="27">
        <f>F433</f>
        <v>538.577</v>
      </c>
      <c r="E433" s="27">
        <f>F433</f>
        <v>538.577</v>
      </c>
      <c r="F433" s="27">
        <f>ROUND(538.577,3)</f>
        <v>538.577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5">
        <f>ROUND(99.9360630991401,5)</f>
        <v>99.93606</v>
      </c>
      <c r="D435" s="25">
        <f>F435</f>
        <v>100.1022</v>
      </c>
      <c r="E435" s="25">
        <f>F435</f>
        <v>100.1022</v>
      </c>
      <c r="F435" s="25">
        <f>ROUND(100.102200484171,5)</f>
        <v>100.1022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5">
        <f>ROUND(99.9360630991401,5)</f>
        <v>99.93606</v>
      </c>
      <c r="D437" s="25">
        <f>F437</f>
        <v>100.09871</v>
      </c>
      <c r="E437" s="25">
        <f>F437</f>
        <v>100.09871</v>
      </c>
      <c r="F437" s="25">
        <f>ROUND(100.098714084843,5)</f>
        <v>100.09871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5">
        <f>ROUND(99.9360630991401,5)</f>
        <v>99.93606</v>
      </c>
      <c r="D439" s="25">
        <f>F439</f>
        <v>99.79593</v>
      </c>
      <c r="E439" s="25">
        <f>F439</f>
        <v>99.79593</v>
      </c>
      <c r="F439" s="25">
        <f>ROUND(99.795929251749,5)</f>
        <v>99.79593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ROUND(99.9360630991401,5)</f>
        <v>99.93606</v>
      </c>
      <c r="D441" s="25">
        <f>F441</f>
        <v>99.93606</v>
      </c>
      <c r="E441" s="25">
        <f>F441</f>
        <v>99.93606</v>
      </c>
      <c r="F441" s="25">
        <f>ROUND(99.9360630991401,5)</f>
        <v>99.93606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ROUND(99.6967236545569,5)</f>
        <v>99.69672</v>
      </c>
      <c r="D443" s="25">
        <f>F443</f>
        <v>100.3189</v>
      </c>
      <c r="E443" s="25">
        <f>F443</f>
        <v>100.3189</v>
      </c>
      <c r="F443" s="25">
        <f>ROUND(100.318900873858,5)</f>
        <v>100.3189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ROUND(99.6967236545569,5)</f>
        <v>99.69672</v>
      </c>
      <c r="D445" s="25">
        <f>F445</f>
        <v>99.71552</v>
      </c>
      <c r="E445" s="25">
        <f>F445</f>
        <v>99.71552</v>
      </c>
      <c r="F445" s="25">
        <f>ROUND(99.7155164416999,5)</f>
        <v>99.71552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ROUND(99.6967236545569,5)</f>
        <v>99.69672</v>
      </c>
      <c r="D447" s="25">
        <f>F447</f>
        <v>99.5016</v>
      </c>
      <c r="E447" s="25">
        <f>F447</f>
        <v>99.5016</v>
      </c>
      <c r="F447" s="25">
        <f>ROUND(99.501597846708,5)</f>
        <v>99.5016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ROUND(99.6967236545569,5)</f>
        <v>99.69672</v>
      </c>
      <c r="D449" s="25">
        <f>F449</f>
        <v>99.69672</v>
      </c>
      <c r="E449" s="25">
        <f>F449</f>
        <v>99.69672</v>
      </c>
      <c r="F449" s="25">
        <f>ROUND(99.6967236545569,5)</f>
        <v>99.69672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ROUND(98.9006946829811,5)</f>
        <v>98.90069</v>
      </c>
      <c r="D451" s="25">
        <f>F451</f>
        <v>99.65586</v>
      </c>
      <c r="E451" s="25">
        <f>F451</f>
        <v>99.65586</v>
      </c>
      <c r="F451" s="25">
        <f>ROUND(99.6558580988013,5)</f>
        <v>99.65586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ROUND(98.9006946829811,5)</f>
        <v>98.90069</v>
      </c>
      <c r="D453" s="25">
        <f>F453</f>
        <v>99.10531</v>
      </c>
      <c r="E453" s="25">
        <f>F453</f>
        <v>99.10531</v>
      </c>
      <c r="F453" s="25">
        <f>ROUND(99.1053089291125,5)</f>
        <v>99.10531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ROUND(98.9006946829811,5)</f>
        <v>98.90069</v>
      </c>
      <c r="D455" s="25">
        <f>F455</f>
        <v>98.51867</v>
      </c>
      <c r="E455" s="25">
        <f>F455</f>
        <v>98.51867</v>
      </c>
      <c r="F455" s="25">
        <f>ROUND(98.5186656769009,5)</f>
        <v>98.51867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ROUND(98.9006946829811,5)</f>
        <v>98.90069</v>
      </c>
      <c r="D457" s="25">
        <f>F457</f>
        <v>98.90069</v>
      </c>
      <c r="E457" s="25">
        <f>F457</f>
        <v>98.90069</v>
      </c>
      <c r="F457" s="25">
        <f>ROUND(98.9006946829811,5)</f>
        <v>98.90069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ROUND(99.2821735144382,5)</f>
        <v>99.28217</v>
      </c>
      <c r="D459" s="25">
        <f>F459</f>
        <v>101.12493</v>
      </c>
      <c r="E459" s="25">
        <f>F459</f>
        <v>101.12493</v>
      </c>
      <c r="F459" s="25">
        <f>ROUND(101.124929565532,5)</f>
        <v>101.12493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ROUND(99.2821735144382,5)</f>
        <v>99.28217</v>
      </c>
      <c r="D461" s="25">
        <f>F461</f>
        <v>98.32577</v>
      </c>
      <c r="E461" s="25">
        <f>F461</f>
        <v>98.32577</v>
      </c>
      <c r="F461" s="25">
        <f>ROUND(98.325774506229,5)</f>
        <v>98.32577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ROUND(99.2821735144382,5)</f>
        <v>99.28217</v>
      </c>
      <c r="D463" s="25">
        <f>F463</f>
        <v>97.18012</v>
      </c>
      <c r="E463" s="25">
        <f>F463</f>
        <v>97.18012</v>
      </c>
      <c r="F463" s="25">
        <f>ROUND(97.1801181379382,5)</f>
        <v>97.18012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ROUND(99.2821735144382,5)</f>
        <v>99.28217</v>
      </c>
      <c r="D465" s="33">
        <f>F465</f>
        <v>99.28217</v>
      </c>
      <c r="E465" s="33">
        <f>F465</f>
        <v>99.28217</v>
      </c>
      <c r="F465" s="33">
        <f>ROUND(99.2821735144382,5)</f>
        <v>99.28217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2016-06-27T15:36:51Z</dcterms:modified>
  <cp:category/>
  <cp:version/>
  <cp:contentType/>
  <cp:contentStatus/>
</cp:coreProperties>
</file>